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3645" windowWidth="5970" windowHeight="5835"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4 -" sheetId="45" r:id="rId45"/>
    <sheet name="- 55 -" sheetId="46" r:id="rId46"/>
    <sheet name="- 56 -" sheetId="47" r:id="rId47"/>
    <sheet name="- 57 -" sheetId="48" r:id="rId48"/>
    <sheet name="- 58 -" sheetId="49" r:id="rId49"/>
    <sheet name="- 59 -" sheetId="50" r:id="rId50"/>
    <sheet name="- 60 -" sheetId="51" r:id="rId51"/>
  </sheets>
  <definedNames>
    <definedName name="_Fill" hidden="1">#REF!</definedName>
    <definedName name="capyear">'- 47 -'!$C$3</definedName>
    <definedName name="HTML_CodePage" hidden="1">1252</definedName>
    <definedName name="HTML_Control" localSheetId="18" hidden="1">{"'- 4 -'!$A$1:$G$76","'-3 -'!$A$1:$G$77"}</definedName>
    <definedName name="HTML_Control" localSheetId="46" hidden="1">{"'- 4 -'!$A$1:$G$76","'-3 -'!$A$1:$G$77"}</definedName>
    <definedName name="HTML_Control" localSheetId="50"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_xlnm.Print_Area" localSheetId="7">'- 10 -'!$A$1:$K$43</definedName>
    <definedName name="_xlnm.Print_Area" localSheetId="8">'- 12 -'!$A$2:$M$59</definedName>
    <definedName name="_xlnm.Print_Area" localSheetId="9">'- 13 -'!$A$2:$M$57</definedName>
    <definedName name="_xlnm.Print_Area" localSheetId="10">'- 15 -'!$A$1:$K$74</definedName>
    <definedName name="_xlnm.Print_Area" localSheetId="11">'- 16 -'!$A$1:$K$74</definedName>
    <definedName name="_xlnm.Print_Area" localSheetId="12">'- 17 -'!$A$1:$K$74</definedName>
    <definedName name="_xlnm.Print_Area" localSheetId="13">'- 18 -'!$A$1:$H$74</definedName>
    <definedName name="_xlnm.Print_Area" localSheetId="14">'- 19 -'!$A$1:$K$74</definedName>
    <definedName name="_xlnm.Print_Area" localSheetId="15">'- 20 -'!$A$1:$J$74</definedName>
    <definedName name="_xlnm.Print_Area" localSheetId="16">'- 21 -'!$A$1:$K$74</definedName>
    <definedName name="_xlnm.Print_Area" localSheetId="17">'- 22 -'!$A$1:$K$74</definedName>
    <definedName name="_xlnm.Print_Area" localSheetId="18">'- 23 -'!$A$1:$H$74</definedName>
    <definedName name="_xlnm.Print_Area" localSheetId="19">'- 24 -'!$A$1:$J$74</definedName>
    <definedName name="_xlnm.Print_Area" localSheetId="20">'- 25 -'!$A$1:$K$74</definedName>
    <definedName name="_xlnm.Print_Area" localSheetId="21">'- 26 -'!$A$1:$F$74</definedName>
    <definedName name="_xlnm.Print_Area" localSheetId="22">'- 27 -'!$A$1:$K$74</definedName>
    <definedName name="_xlnm.Print_Area" localSheetId="23">'- 28 -'!$A$1:$K$74</definedName>
    <definedName name="_xlnm.Print_Area" localSheetId="24">'- 29 -'!$A$1:$F$74</definedName>
    <definedName name="_xlnm.Print_Area" localSheetId="1">'- 3 -'!$A$1:$G$75</definedName>
    <definedName name="_xlnm.Print_Area" localSheetId="25">'- 30 -'!$A$1:$H$74</definedName>
    <definedName name="_xlnm.Print_Area" localSheetId="26">'- 31 -'!$A$1:$H$74</definedName>
    <definedName name="_xlnm.Print_Area" localSheetId="27">'- 32 -'!$A$1:$H$74</definedName>
    <definedName name="_xlnm.Print_Area" localSheetId="28">'- 33 -'!$A$1:$H$74</definedName>
    <definedName name="_xlnm.Print_Area" localSheetId="29">'- 34 -'!$A$1:$H$74</definedName>
    <definedName name="_xlnm.Print_Area" localSheetId="30">'- 35 -'!$A$1:$I$74</definedName>
    <definedName name="_xlnm.Print_Area" localSheetId="31">'- 36 -'!$A$1:$F$74</definedName>
    <definedName name="_xlnm.Print_Area" localSheetId="32">'- 37 -'!$A$1:$G$74</definedName>
    <definedName name="_xlnm.Print_Area" localSheetId="33">'- 38 -'!$A$1:$K$74</definedName>
    <definedName name="_xlnm.Print_Area" localSheetId="34">'- 39 -'!$A$1:$F$74</definedName>
    <definedName name="_xlnm.Print_Area" localSheetId="2">'- 4 -'!$A$1:$F$74</definedName>
    <definedName name="_xlnm.Print_Area" localSheetId="35">'- 41 -'!$A$1:$I$74</definedName>
    <definedName name="_xlnm.Print_Area" localSheetId="36">'- 42 -'!$A$1:$H$74</definedName>
    <definedName name="_xlnm.Print_Area" localSheetId="37">'- 43 -'!$A$1:$J$74</definedName>
    <definedName name="_xlnm.Print_Area" localSheetId="38">'- 44 -'!$A$1:$J$74</definedName>
    <definedName name="_xlnm.Print_Area" localSheetId="39">'- 47 -'!$A$1:$H$74</definedName>
    <definedName name="_xlnm.Print_Area" localSheetId="40">'- 48 -'!$A$1:$G$74</definedName>
    <definedName name="_xlnm.Print_Area" localSheetId="41">'- 49 -'!$A$1:$F$74</definedName>
    <definedName name="_xlnm.Print_Area" localSheetId="42">'- 50 -'!$A$1:$H$74</definedName>
    <definedName name="_xlnm.Print_Area" localSheetId="43">'- 52 -'!$A$1:$H$74</definedName>
    <definedName name="_xlnm.Print_Area" localSheetId="44">'- 54 -'!$A$1:$G$74</definedName>
    <definedName name="_xlnm.Print_Area" localSheetId="45">'- 55 -'!$A$1:$G$74</definedName>
    <definedName name="_xlnm.Print_Area" localSheetId="46">'- 56 -'!$A$1:$G$74</definedName>
    <definedName name="_xlnm.Print_Area" localSheetId="47">'- 57 -'!$A$1:$G$74</definedName>
    <definedName name="_xlnm.Print_Area" localSheetId="48">'- 58 -'!$A$1:$G$74</definedName>
    <definedName name="_xlnm.Print_Area" localSheetId="49">'- 59 -'!$A$1:$G$74</definedName>
    <definedName name="_xlnm.Print_Area" localSheetId="3">'- 6 -'!$A$1:$I$73</definedName>
    <definedName name="_xlnm.Print_Area" localSheetId="50">'- 60 -'!$A$1:$F$73</definedName>
    <definedName name="_xlnm.Print_Area" localSheetId="4">'- 7 -'!$A$1:$I$74</definedName>
    <definedName name="_xlnm.Print_Area" localSheetId="5">'- 8 -'!$A$1:$I$74</definedName>
    <definedName name="_xlnm.Print_Area" localSheetId="6">'- 9 -'!$A$1:$E$76</definedName>
    <definedName name="REVYEAR">'- 42 -'!$C$2</definedName>
    <definedName name="STATDATE">'- 6 -'!$C$3</definedName>
    <definedName name="TAXYEAR">'- 50 -'!$C$3</definedName>
    <definedName name="YEAR">'- 3 -'!$A$3</definedName>
  </definedNames>
  <calcPr fullCalcOnLoad="1"/>
</workbook>
</file>

<file path=xl/sharedStrings.xml><?xml version="1.0" encoding="utf-8"?>
<sst xmlns="http://schemas.openxmlformats.org/spreadsheetml/2006/main" count="3725" uniqueCount="519">
  <si>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</si>
  <si>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</si>
  <si>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</si>
  <si>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</si>
  <si>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</si>
  <si>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</si>
  <si>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</si>
  <si>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</si>
  <si>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</si>
  <si>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</si>
  <si>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</si>
  <si>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</si>
  <si>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</si>
  <si>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</si>
  <si>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</si>
  <si>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</si>
  <si>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</si>
  <si>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</si>
  <si>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</si>
  <si>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</si>
  <si>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</si>
  <si>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</si>
  <si>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</si>
  <si>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</si>
  <si>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</si>
  <si>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</si>
  <si>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</si>
  <si>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</si>
  <si>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</si>
  <si>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</si>
  <si>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</si>
  <si>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</si>
  <si>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</si>
  <si>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</si>
  <si>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</si>
  <si>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</si>
  <si>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 OPERATING</t>
  </si>
  <si>
    <t>LESS</t>
  </si>
  <si>
    <t xml:space="preserve">TOTAL </t>
  </si>
  <si>
    <t>ADMINISTRATION</t>
  </si>
  <si>
    <t>ENGLISH LANGUAGE</t>
  </si>
  <si>
    <t>FRANÇAIS</t>
  </si>
  <si>
    <t>FRENCH IMMERSION</t>
  </si>
  <si>
    <t>COORDINATION</t>
  </si>
  <si>
    <t>RELATED SERVICES</t>
  </si>
  <si>
    <t>CLASSES</t>
  </si>
  <si>
    <t>SUPPORT SERVICES</t>
  </si>
  <si>
    <t>EXTENSION &amp;</t>
  </si>
  <si>
    <t>ENGLISH AS A</t>
  </si>
  <si>
    <t>COMMUNITY SERVICES</t>
  </si>
  <si>
    <t>BOARD OF TRUSTEES</t>
  </si>
  <si>
    <t>AND ADMINISTRATION</t>
  </si>
  <si>
    <t>ADMIN. SERVICES</t>
  </si>
  <si>
    <t>INFORMATION SERVICES</t>
  </si>
  <si>
    <t>STAFF DEVELOPMENT</t>
  </si>
  <si>
    <t>AND DEVELOPMENT</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</si>
  <si>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</si>
  <si>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</si>
  <si>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</si>
  <si>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</si>
  <si>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</si>
  <si>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</si>
  <si>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</si>
  <si>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</si>
  <si>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</si>
  <si>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</si>
  <si>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</si>
  <si>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</si>
  <si>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</si>
  <si>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</si>
  <si>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</si>
  <si>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</si>
  <si>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</si>
  <si>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</si>
  <si>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</si>
  <si>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FUND TRANSFERS</t>
  </si>
  <si>
    <t>COMMUNITY</t>
  </si>
  <si>
    <t>EXPENDITURES</t>
  </si>
  <si>
    <t>PER</t>
  </si>
  <si>
    <t>EVENING</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</si>
  <si>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</si>
  <si>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</si>
  <si>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</si>
  <si>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</si>
  <si>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</si>
  <si>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</si>
  <si>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</si>
  <si>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</si>
  <si>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</si>
  <si>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</si>
  <si>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</si>
  <si>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</si>
  <si>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</si>
  <si>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</si>
  <si>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</si>
  <si>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</si>
  <si>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</si>
  <si>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</si>
  <si>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</si>
  <si>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</si>
  <si>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PLUS INTERFUND</t>
  </si>
  <si>
    <t>CONSOLIDATED</t>
  </si>
  <si>
    <t>EDUCATION</t>
  </si>
  <si>
    <t>FOR PER PUPIL</t>
  </si>
  <si>
    <t>AREA</t>
  </si>
  <si>
    <t xml:space="preserve">NO. </t>
  </si>
  <si>
    <t xml:space="preserve"> DIVISION / DISTRICT</t>
  </si>
  <si>
    <t>AMOUNT</t>
  </si>
  <si>
    <t>%</t>
  </si>
  <si>
    <t>PUPIL</t>
  </si>
  <si>
    <t>LANGUAGE</t>
  </si>
  <si>
    <t>IMMERSION</t>
  </si>
  <si>
    <t>BILINGUAL</t>
  </si>
  <si>
    <t>PUPILS</t>
  </si>
  <si>
    <t>(ROUTES)</t>
  </si>
  <si>
    <t>PER KM.</t>
  </si>
  <si>
    <t>KM.</t>
  </si>
  <si>
    <t>(LOG BOOK)</t>
  </si>
  <si>
    <t>SQ. FT.</t>
  </si>
  <si>
    <t xml:space="preserve">PER PUPIL </t>
  </si>
  <si>
    <t>TRANSFERS</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</si>
  <si>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</si>
  <si>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</si>
  <si>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</si>
  <si>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</si>
  <si>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</si>
  <si>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</si>
  <si>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</si>
  <si>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</si>
  <si>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</si>
  <si>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</si>
  <si>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</si>
  <si>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</si>
  <si>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</si>
  <si>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</si>
  <si>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</si>
  <si>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</si>
  <si>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</si>
  <si>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</si>
  <si>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</si>
  <si>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</si>
  <si>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</si>
  <si>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</si>
  <si>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</si>
  <si>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</si>
  <si>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</si>
  <si>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</si>
  <si>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</si>
  <si>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</si>
  <si>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</si>
  <si>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</si>
  <si>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</si>
  <si>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</si>
  <si>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</si>
  <si>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</si>
  <si>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</si>
  <si>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</si>
  <si>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</si>
  <si>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</si>
  <si>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</si>
  <si>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</si>
  <si>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</si>
  <si>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</si>
  <si>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</si>
  <si>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</si>
  <si>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</si>
  <si>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</si>
  <si>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</si>
  <si>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</si>
  <si>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MYSTERY LAKE</t>
  </si>
  <si>
    <t>SPRAGUE CONSOLIDATED</t>
  </si>
  <si>
    <t>LEAF RAPIDS</t>
  </si>
  <si>
    <t>PROVINCE</t>
  </si>
  <si>
    <t>PINE FALLS</t>
  </si>
  <si>
    <t>n/a</t>
  </si>
  <si>
    <t>WHITESHELL</t>
  </si>
  <si>
    <t>NET TRANSFERS TO/(FROM) A SCHOOL DIVISION/DISTRICT'S CAPITAL FUND.</t>
  </si>
  <si>
    <t>FINANCES ACQUIRED AND APPLIED</t>
  </si>
  <si>
    <t>PORTIONED ASSESSMENT AND EDUCATION SUPPORT LEVY</t>
  </si>
  <si>
    <t>TOTAL PORTIONED ASSESSMENT, SPECIAL LEVY AND MILL RATES</t>
  </si>
  <si>
    <t>LOCAL TAXATION AND ASSESSMENT PER ELIGIBLE PUPIL</t>
  </si>
  <si>
    <t>PROVINCIAL GOVERNMENT: EDUCATION AND TRAINING</t>
  </si>
  <si>
    <t>PROVINCIAL GOVERNMENT</t>
  </si>
  <si>
    <t>SCHOOLS' FINANCE PROGRAM</t>
  </si>
  <si>
    <t>SCHOOLS' FINANCE PROGRAM (CONT'D)</t>
  </si>
  <si>
    <t>BASE SUPPORT</t>
  </si>
  <si>
    <t>CATEGORICAL SUPPORT</t>
  </si>
  <si>
    <t>EDUCATION AND TRAINING</t>
  </si>
  <si>
    <t>PRIVATE</t>
  </si>
  <si>
    <t>% OF OPERATING FUND REVENUES</t>
  </si>
  <si>
    <t xml:space="preserve"> FINANCES ACQUIRED</t>
  </si>
  <si>
    <t xml:space="preserve"> FINANCES APPLIED</t>
  </si>
  <si>
    <t xml:space="preserve"> FINANCES APPLIED  (CONT'D)</t>
  </si>
  <si>
    <t>PORTIONED ASSESSMENT</t>
  </si>
  <si>
    <t>SUPPORT FOR</t>
  </si>
  <si>
    <t>LEVEL I</t>
  </si>
  <si>
    <t>UNIFORM</t>
  </si>
  <si>
    <t>SCHOOLS'</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</si>
  <si>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</si>
  <si>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</si>
  <si>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</si>
  <si>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</si>
  <si>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</si>
  <si>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</si>
  <si>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</si>
  <si>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</si>
  <si>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</si>
  <si>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</si>
  <si>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</si>
  <si>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</si>
  <si>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</si>
  <si>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</si>
  <si>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</si>
  <si>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RECOGNIZED</t>
  </si>
  <si>
    <t>COUNSELLING</t>
  </si>
  <si>
    <t>LIBRARY</t>
  </si>
  <si>
    <t>PROFESSIONAL</t>
  </si>
  <si>
    <t>BASE</t>
  </si>
  <si>
    <t>CATEGORICAL</t>
  </si>
  <si>
    <t>PROGRAM</t>
  </si>
  <si>
    <t>SCHOOLS' FINANCE</t>
  </si>
  <si>
    <t>MILL RATE</t>
  </si>
  <si>
    <t>FINANCE</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</si>
  <si>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</si>
  <si>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</si>
  <si>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</si>
  <si>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</si>
  <si>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</si>
  <si>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</si>
  <si>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</si>
  <si>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</si>
  <si>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</si>
  <si>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</si>
  <si>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</si>
  <si>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</si>
  <si>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</si>
  <si>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</si>
  <si>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</si>
  <si>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</si>
  <si>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</si>
  <si>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</si>
  <si>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</si>
  <si>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</si>
  <si>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</si>
  <si>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</si>
  <si>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</si>
  <si>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</si>
  <si>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</si>
  <si>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AND TRAINING</t>
  </si>
  <si>
    <t>NATIONS</t>
  </si>
  <si>
    <t>INDIVIDUALS</t>
  </si>
  <si>
    <t>LAND</t>
  </si>
  <si>
    <t>BUILDINGS</t>
  </si>
  <si>
    <t>EQUIPMENT</t>
  </si>
  <si>
    <t>VEHICLES</t>
  </si>
  <si>
    <t>RESIDENTIAL</t>
  </si>
  <si>
    <t xml:space="preserve">OTHER  </t>
  </si>
  <si>
    <t>SPECIAL LEVY</t>
  </si>
  <si>
    <t>L.G.D. OF PINAWA</t>
  </si>
  <si>
    <t>NOT IN ANY DIVISION</t>
  </si>
  <si>
    <t>PROVINCE - TOTAL</t>
  </si>
  <si>
    <t>CONSOLIDATED EXPENDITURES</t>
  </si>
  <si>
    <t>OBJECT</t>
  </si>
  <si>
    <t>EMPLOYEE</t>
  </si>
  <si>
    <t>SUPPLIES AND</t>
  </si>
  <si>
    <t>SALARIES</t>
  </si>
  <si>
    <t>BENEFITS</t>
  </si>
  <si>
    <t>MATERIALS</t>
  </si>
  <si>
    <t>TOTALS</t>
  </si>
  <si>
    <t>COMMUNITY EDUCATION &amp; SERVICES</t>
  </si>
  <si>
    <t>TRANSPORTATION OF PUPILS</t>
  </si>
  <si>
    <t>OPERATIONS AND MAINTENANCE</t>
  </si>
  <si>
    <t xml:space="preserve">      OTHER  GOVERNMENT  AUTHORITIES</t>
  </si>
  <si>
    <t xml:space="preserve">      INTERFUND  TRANSFERS</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</si>
  <si>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</si>
  <si>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</si>
  <si>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</si>
  <si>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</si>
  <si>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</si>
  <si>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</si>
  <si>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</si>
  <si>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</si>
  <si>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</si>
  <si>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</si>
  <si>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</si>
  <si>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</si>
  <si>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</si>
  <si>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</si>
  <si>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</si>
  <si>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</si>
  <si>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</si>
  <si>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</si>
  <si>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</si>
  <si>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</si>
  <si>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</si>
  <si>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</si>
  <si>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</si>
  <si>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</si>
  <si>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</si>
  <si>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</si>
  <si>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</si>
  <si>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</si>
  <si>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</si>
  <si>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760 MINOR EQUIPMENT</t>
  </si>
  <si>
    <t>770 INVENTORY ADJUSTMENT</t>
  </si>
  <si>
    <t>780 INFORMATION TECHNOLOGY EQUIPMENT</t>
  </si>
  <si>
    <t>910 DEBT SERVICES</t>
  </si>
  <si>
    <t>960 SCHOOL DIVISIONS</t>
  </si>
  <si>
    <t>970 OTHER GOVERNMENT AUTHORITIES</t>
  </si>
  <si>
    <t>980 ORGANIZATIONS AND INDIVIDUALS</t>
  </si>
  <si>
    <t>990 INTERFUND TRANSFERS</t>
  </si>
  <si>
    <t>999 RECHARGE</t>
  </si>
  <si>
    <t xml:space="preserve">       PROVINCE</t>
  </si>
  <si>
    <t>FRAME STUDENT STATISTICS</t>
  </si>
  <si>
    <t xml:space="preserve">PAGE 1 OF 2 </t>
  </si>
  <si>
    <t>90% OR MORE OF REGULAR INSTRUCTION ENROLMENT IS IN ONE LANGUAGE PROGRAM.</t>
  </si>
  <si>
    <t>NO ONE LANGUAGE PROGRAM COMPRISES 90% OR MORE OF REGULAR INSTRUCTION ENROLMENT.</t>
  </si>
  <si>
    <t>AS REPORTED ON PAGE 4.</t>
  </si>
  <si>
    <t>NO. OF</t>
  </si>
  <si>
    <t>%  IN DUAL TRACK SCHOOLS</t>
  </si>
  <si>
    <t>F.T.E.</t>
  </si>
  <si>
    <t xml:space="preserve"> ANALYSIS OF OPERATIONS AND MAINTENANCE EXPENDITURES FOR SCHOOL BUILDINGS</t>
  </si>
  <si>
    <t xml:space="preserve"> SUPPORT FOR EXPENDITURES RELATED TO AT RISK STUDENTS WHICH MAY BE RECORDED UNDER FUNCTIONS 100, 200 AND 600.</t>
  </si>
  <si>
    <t>MILL RATES FOR FLIN FLON #46, SNOW LAKE #2309 AND MYSTERY LAKE #2355 ARE ADJUSTED FOR MINING  REVENUE.</t>
  </si>
  <si>
    <t>ENROLMENTS - HEADCOUNT, FRAME AND ELIGIBLE</t>
  </si>
  <si>
    <t>ENROLMENT</t>
  </si>
  <si>
    <t>FRAME PUPIL / TEACHER RATIOS</t>
  </si>
  <si>
    <t>PUPIL / TEACHER RATIOS</t>
  </si>
  <si>
    <t>INSTRUCTIONAL AND PUPIL SUPPORT SERVICES</t>
  </si>
  <si>
    <t>380 CLINICIAN</t>
  </si>
  <si>
    <t>ANALYSIS OF  TRANSPORTATION EXPENDITURES (CONT'D)</t>
  </si>
  <si>
    <t>OPERATING FUND TRANSFERS ARE PAYMENTS TO OTHER SCHOOL DIVISIONS, ORGANIZATIONS AND INDIVIDUALS.  THESE ARE REMOVED</t>
  </si>
  <si>
    <t>BASED ON OBJECT CODE 330 INSTRUCTIONAL-TEACHING PERSONNEL AND STUDENT STATISTICS IN FUNCTION 100.  INCLUDED</t>
  </si>
  <si>
    <t>ADMINISTRATIVE PERSONNEL ARE EXCLUDED.</t>
  </si>
  <si>
    <t xml:space="preserve">ARE TEACHERS IN PHYSICAL EDUCATION, MUSIC, ESL, ETC. IN ADDITION TO REGLAR CLASSROOM TEACHERS.  SCHOOL-BASED </t>
  </si>
  <si>
    <t>ANALYSIS OF EXPENDITURE BY OBJECT</t>
  </si>
  <si>
    <t>BASED ON RECOGNIZED EXPENDITURES LESS THE UNIFORM MILL RATE AMOUNT ADJUSTED FOR MINING REVENUE.  GRANT PER</t>
  </si>
  <si>
    <t>MILL RATE AMOUNT).</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</si>
  <si>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</si>
  <si>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</si>
  <si>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</si>
  <si>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</si>
  <si>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</si>
  <si>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</si>
  <si>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</si>
  <si>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</si>
  <si>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</si>
  <si>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DIVISIONAL</t>
  </si>
  <si>
    <t>NEEDS IN REGULAR CLASSES</t>
  </si>
  <si>
    <t>STUDENTS WITH SPECIAL</t>
  </si>
  <si>
    <t>DIVISIONAL ADMINISTRATION</t>
  </si>
  <si>
    <t>AS REPORTED ON PAGES 10 AND 13.</t>
  </si>
  <si>
    <t xml:space="preserve"> FUNCTION 500: DIVISIONAL ADMINISTRATION</t>
  </si>
  <si>
    <r>
      <t xml:space="preserve"> FUNCTION 500: </t>
    </r>
    <r>
      <rPr>
        <b/>
        <sz val="10"/>
        <rFont val="Times New Roman"/>
        <family val="1"/>
      </rPr>
      <t>(CONT'D)</t>
    </r>
  </si>
  <si>
    <t>90% OR MORE OF REGULAR INSTRUCTION ENROLMENT IS IN ONE LANGUAGE.</t>
  </si>
  <si>
    <t>PRAIRIE SPIRIT</t>
  </si>
  <si>
    <t>390 INFORMATION TECHNOLOGY</t>
  </si>
  <si>
    <t>650 PROFESSIONAL AND STAFF DEVELOPMENT</t>
  </si>
  <si>
    <t>PRE-KINDERGARTEN</t>
  </si>
  <si>
    <t xml:space="preserve">N/A </t>
  </si>
  <si>
    <t>EDUCATION SUPPORT LEVY MILL RATES ARE 7.92 MILLS FOR URBAN AND FARM RESIDENTIAL PROPERTY AND 18.06 MILLS FOR OTHER</t>
  </si>
  <si>
    <t>PROPERTY.</t>
  </si>
  <si>
    <t>SUPPORT FOR RECOGNIZED EXPENDITURES).</t>
  </si>
  <si>
    <t>ACTUAL</t>
  </si>
  <si>
    <t>ESTIMATE</t>
  </si>
  <si>
    <t>2000/2001 BUDGET</t>
  </si>
  <si>
    <t>740 CURRICULAR AND MEDIA MATERIALS</t>
  </si>
  <si>
    <t>SENIOR YEARS</t>
  </si>
  <si>
    <t>EXPENDITURE</t>
  </si>
  <si>
    <t>(1)</t>
  </si>
  <si>
    <t>(2)</t>
  </si>
  <si>
    <t>(3)</t>
  </si>
  <si>
    <t>(4)</t>
  </si>
  <si>
    <t>FROM PAGE 9 (FOR MORE INFORMATION, SEE PAGE 9).</t>
  </si>
  <si>
    <t>FROM PAGE 4 (FOR MORE INFORMATION, SEE PAGE 4).</t>
  </si>
  <si>
    <t>- 10 -</t>
  </si>
  <si>
    <t>FOR FLIN FLON #46, SNOW LAKE #2309 AND MYSTERY LAKE #2355 REFLECTS NON-ASSESSED MINING PROPERTIES.  D.F.S.M. #49</t>
  </si>
  <si>
    <t>CORRESPONDS TO DATA PROVIDED IN THE CALCULATION OF SUPPORT TO SCHOOL DIVISIONS.  ASSESSMENT PER RESIDENT PUPIL</t>
  </si>
  <si>
    <t>ASSESSMENT PER RESIDENT PUPIL IS BASED ON TOTAL PORTIONED ASSESSMENT ADJUSTED FOR ALLOCATIONS TO THE D.S.F.M. AND</t>
  </si>
  <si>
    <t>ASSESSMENT PER RESIDENT PUPIL IS DERIVED ON A PRO RATA BASIS ACCORDING TO ENROLMENT WITHIN D.S.F.M. BOUNDARIES.</t>
  </si>
  <si>
    <t>PER RESIDENT</t>
  </si>
  <si>
    <t>WPG. TECHNICAL COLLEGE</t>
  </si>
  <si>
    <t>STATISTICAL SUMMARY</t>
  </si>
  <si>
    <t>EDUCATOR</t>
  </si>
  <si>
    <t>PUPIL /</t>
  </si>
  <si>
    <t>FORMERLY FUNCTION 300 - TECHNOLOGY/(VOCATIONAL) EDUCATION.</t>
  </si>
  <si>
    <t>TRANSPORTED</t>
  </si>
  <si>
    <t>CURRICULAR</t>
  </si>
  <si>
    <t>INFORMATION</t>
  </si>
  <si>
    <t>EARLY</t>
  </si>
  <si>
    <t>BEHAVIOUR</t>
  </si>
  <si>
    <t>INTERVENTION</t>
  </si>
  <si>
    <t>PAGE 1 OF 5</t>
  </si>
  <si>
    <t>PAGE 2 OF 5</t>
  </si>
  <si>
    <t>PAGE 3 OF 5</t>
  </si>
  <si>
    <t>PAGE 4 OF 5</t>
  </si>
  <si>
    <t>PAGE 5 OF 5</t>
  </si>
  <si>
    <t>SUPPLEMENTARY SUPPORT PROVIDED FOR UNFUNDED EXPENDITURES ON AN EQUALIZED BASIS.</t>
  </si>
  <si>
    <t>SUPPORT FOR FUNCTION 200 EXCEPTIONAL EXPENDITURES LESS CATEGORICAL SUPPORT FOR SPECIAL NEEDS.</t>
  </si>
  <si>
    <t>OPERATING FUND BUDGET 2001/2002</t>
  </si>
  <si>
    <t>2001/2002 BUDGET</t>
  </si>
  <si>
    <t>ABORIGINAL</t>
  </si>
  <si>
    <t>ACADEMIC</t>
  </si>
  <si>
    <t>PROGRAMS</t>
  </si>
  <si>
    <t>LITERACY</t>
  </si>
  <si>
    <t>June 30 / 01</t>
  </si>
  <si>
    <t>PROVINCIALLY SUPPORTED PUPILS (ACTUAL AS OF SEPTEMBER 30, 2000).</t>
  </si>
  <si>
    <t>(Grants-</t>
  </si>
  <si>
    <t>in-Lieu)</t>
  </si>
  <si>
    <t xml:space="preserve"> INCLUDES VEHICLE SUPPORT FOR SCHOOL BUSES.</t>
  </si>
  <si>
    <t>REMOTENESS ALLOWANCE,  ETC.).</t>
  </si>
  <si>
    <t>PUPILS TAUGHT IN SCHOOLS, WHETHER OR NOT THEY ARE COUNTED FOR GRANT PURPOSES (ACTUAL AS OF SEPTEMBER 30, 2000).</t>
  </si>
  <si>
    <r>
      <t xml:space="preserve">EXPENDITURES </t>
    </r>
    <r>
      <rPr>
        <b/>
        <vertAlign val="superscript"/>
        <sz val="10"/>
        <rFont val="Times New Roman"/>
        <family val="1"/>
      </rPr>
      <t xml:space="preserve">(1)                                                   </t>
    </r>
  </si>
  <si>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</si>
  <si>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</si>
  <si>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</si>
  <si>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t>FORMERLY FUNCTION 300 - TECHNOLOGY / (VOCATIONAL) EDUCATION.</t>
  </si>
  <si>
    <r>
      <t xml:space="preserve">TECHNOLOGY </t>
    </r>
    <r>
      <rPr>
        <b/>
        <vertAlign val="superscript"/>
        <sz val="11"/>
        <rFont val="Times New Roman"/>
        <family val="1"/>
      </rPr>
      <t>(1)</t>
    </r>
  </si>
  <si>
    <r>
      <t xml:space="preserve">SINGLE TRACK </t>
    </r>
    <r>
      <rPr>
        <b/>
        <vertAlign val="superscript"/>
        <sz val="11"/>
        <rFont val="Times New Roman"/>
        <family val="1"/>
      </rPr>
      <t>(1)</t>
    </r>
  </si>
  <si>
    <r>
      <t xml:space="preserve">DUAL TRACK </t>
    </r>
    <r>
      <rPr>
        <b/>
        <vertAlign val="superscript"/>
        <sz val="11"/>
        <rFont val="Times New Roman"/>
        <family val="1"/>
      </rPr>
      <t>(2)</t>
    </r>
  </si>
  <si>
    <r>
      <t xml:space="preserve">ELIGIBLE </t>
    </r>
    <r>
      <rPr>
        <b/>
        <vertAlign val="superscript"/>
        <sz val="11"/>
        <rFont val="Times New Roman"/>
        <family val="1"/>
      </rPr>
      <t>(3)</t>
    </r>
  </si>
  <si>
    <r>
      <t xml:space="preserve">FRAME </t>
    </r>
    <r>
      <rPr>
        <b/>
        <vertAlign val="superscript"/>
        <sz val="11"/>
        <rFont val="Times New Roman"/>
        <family val="1"/>
      </rPr>
      <t>(2)</t>
    </r>
  </si>
  <si>
    <r>
      <t xml:space="preserve">INSTRUCTION </t>
    </r>
    <r>
      <rPr>
        <b/>
        <vertAlign val="superscript"/>
        <sz val="11"/>
        <rFont val="Times New Roman"/>
        <family val="1"/>
      </rPr>
      <t>(1)</t>
    </r>
  </si>
  <si>
    <r>
      <t xml:space="preserve">EDUCATOR </t>
    </r>
    <r>
      <rPr>
        <b/>
        <vertAlign val="superscript"/>
        <sz val="11"/>
        <rFont val="Times New Roman"/>
        <family val="1"/>
      </rPr>
      <t>(2)</t>
    </r>
  </si>
  <si>
    <r>
      <t xml:space="preserve">HEADCOUNT </t>
    </r>
    <r>
      <rPr>
        <b/>
        <vertAlign val="superscript"/>
        <sz val="11"/>
        <rFont val="Times New Roman"/>
        <family val="1"/>
      </rPr>
      <t>(1)</t>
    </r>
  </si>
  <si>
    <t>FISCAL  TRANSFERS:</t>
  </si>
  <si>
    <r>
      <t xml:space="preserve">TECHNOLOGY EDUCATION </t>
    </r>
    <r>
      <rPr>
        <b/>
        <vertAlign val="superscript"/>
        <sz val="11"/>
        <rFont val="Times New Roman"/>
        <family val="1"/>
      </rPr>
      <t>(1)</t>
    </r>
  </si>
  <si>
    <r>
      <t xml:space="preserve">SINGLE TRACK SCHOOLS </t>
    </r>
    <r>
      <rPr>
        <b/>
        <vertAlign val="superscript"/>
        <sz val="11"/>
        <rFont val="Times New Roman"/>
        <family val="1"/>
      </rPr>
      <t>(1)</t>
    </r>
  </si>
  <si>
    <r>
      <t xml:space="preserve">DUAL TRACK SCHOOLS </t>
    </r>
    <r>
      <rPr>
        <b/>
        <vertAlign val="superscript"/>
        <sz val="11"/>
        <rFont val="Times New Roman"/>
        <family val="1"/>
      </rPr>
      <t>(1)</t>
    </r>
  </si>
  <si>
    <r>
      <t xml:space="preserve">GIFTED EDUCATION </t>
    </r>
    <r>
      <rPr>
        <b/>
        <vertAlign val="superscript"/>
        <sz val="11"/>
        <rFont val="Times New Roman"/>
        <family val="1"/>
      </rPr>
      <t>(1)</t>
    </r>
  </si>
  <si>
    <r>
      <t xml:space="preserve">  INFORMATION TECHNOLOGY EXPENDITURES </t>
    </r>
    <r>
      <rPr>
        <b/>
        <vertAlign val="superscript"/>
        <sz val="12"/>
        <rFont val="Times New Roman"/>
        <family val="1"/>
      </rPr>
      <t>(1)</t>
    </r>
  </si>
  <si>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</si>
  <si>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</si>
  <si>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</si>
  <si>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EDUCATION SUPPORT LEVY </t>
    </r>
    <r>
      <rPr>
        <b/>
        <vertAlign val="superscript"/>
        <sz val="11"/>
        <rFont val="Times New Roman"/>
        <family val="1"/>
      </rPr>
      <t>(1)</t>
    </r>
  </si>
  <si>
    <r>
      <t xml:space="preserve">MILL RATE </t>
    </r>
    <r>
      <rPr>
        <b/>
        <vertAlign val="superscript"/>
        <sz val="11"/>
        <rFont val="Times New Roman"/>
        <family val="1"/>
      </rPr>
      <t>(1)</t>
    </r>
  </si>
  <si>
    <r>
      <t xml:space="preserve">RESIDENT PUPIL </t>
    </r>
    <r>
      <rPr>
        <b/>
        <vertAlign val="superscript"/>
        <sz val="11"/>
        <rFont val="Times New Roman"/>
        <family val="1"/>
      </rPr>
      <t>(1)</t>
    </r>
  </si>
  <si>
    <r>
      <t xml:space="preserve">EXPENDITURES </t>
    </r>
    <r>
      <rPr>
        <b/>
        <vertAlign val="superscript"/>
        <sz val="11"/>
        <rFont val="Times New Roman"/>
        <family val="1"/>
      </rPr>
      <t>(1)</t>
    </r>
  </si>
  <si>
    <r>
      <t xml:space="preserve">NEEDS </t>
    </r>
    <r>
      <rPr>
        <b/>
        <vertAlign val="superscript"/>
        <sz val="11"/>
        <rFont val="Times New Roman"/>
        <family val="1"/>
      </rPr>
      <t>(2)</t>
    </r>
  </si>
  <si>
    <r>
      <t xml:space="preserve">AT RISK </t>
    </r>
    <r>
      <rPr>
        <b/>
        <vertAlign val="superscript"/>
        <sz val="11"/>
        <rFont val="Times New Roman"/>
        <family val="1"/>
      </rPr>
      <t>(3)</t>
    </r>
  </si>
  <si>
    <r>
      <t xml:space="preserve">CATEGORICAL </t>
    </r>
    <r>
      <rPr>
        <b/>
        <vertAlign val="superscript"/>
        <sz val="11"/>
        <rFont val="Times New Roman"/>
        <family val="1"/>
      </rPr>
      <t>(1)</t>
    </r>
  </si>
  <si>
    <r>
      <t xml:space="preserve">SUPPORT </t>
    </r>
    <r>
      <rPr>
        <b/>
        <vertAlign val="superscript"/>
        <sz val="11"/>
        <rFont val="Times New Roman"/>
        <family val="1"/>
      </rPr>
      <t>(2)</t>
    </r>
  </si>
  <si>
    <r>
      <t xml:space="preserve">AMOUNT </t>
    </r>
    <r>
      <rPr>
        <b/>
        <vertAlign val="superscript"/>
        <sz val="11"/>
        <rFont val="Times New Roman"/>
        <family val="1"/>
      </rPr>
      <t>(3)</t>
    </r>
  </si>
  <si>
    <r>
      <t xml:space="preserve">PER PUPIL </t>
    </r>
    <r>
      <rPr>
        <b/>
        <vertAlign val="superscript"/>
        <sz val="11"/>
        <rFont val="Times New Roman"/>
        <family val="1"/>
      </rPr>
      <t>(1)</t>
    </r>
  </si>
  <si>
    <r>
      <t xml:space="preserve"> RATIO </t>
    </r>
    <r>
      <rPr>
        <b/>
        <vertAlign val="superscript"/>
        <sz val="11"/>
        <rFont val="Times New Roman"/>
        <family val="1"/>
      </rPr>
      <t>(2)</t>
    </r>
  </si>
  <si>
    <r>
      <t xml:space="preserve">PUPIL </t>
    </r>
    <r>
      <rPr>
        <b/>
        <vertAlign val="superscript"/>
        <sz val="11"/>
        <rFont val="Times New Roman"/>
        <family val="1"/>
      </rPr>
      <t>(3)</t>
    </r>
  </si>
  <si>
    <r>
      <t xml:space="preserve">MILL RATE </t>
    </r>
    <r>
      <rPr>
        <b/>
        <vertAlign val="superscript"/>
        <sz val="11"/>
        <rFont val="Times New Roman"/>
        <family val="1"/>
      </rPr>
      <t>(4)</t>
    </r>
  </si>
  <si>
    <t>ADULT</t>
  </si>
  <si>
    <t>LEARNING</t>
  </si>
  <si>
    <t>AND SERVICES</t>
  </si>
  <si>
    <t>ADULT LEARNING</t>
  </si>
  <si>
    <t>PAGE 1 OF 17</t>
  </si>
  <si>
    <t>PAGE 2 OF 17</t>
  </si>
  <si>
    <t>PAGE 3 OF 17</t>
  </si>
  <si>
    <t>PAGE 4 OF 17</t>
  </si>
  <si>
    <t>PAGE 5 OF 17</t>
  </si>
  <si>
    <t>PAGE 6 OF 17</t>
  </si>
  <si>
    <t>PAGE 7 OF 17</t>
  </si>
  <si>
    <t>PAGE 8 OF 17</t>
  </si>
  <si>
    <t>PAGE 17 OF 17</t>
  </si>
  <si>
    <t>PAGE 16 OF 17</t>
  </si>
  <si>
    <t>PAGE 15 OF 17</t>
  </si>
  <si>
    <t>PAGE 14 OF 17</t>
  </si>
  <si>
    <t>PAGE 13 OF 17</t>
  </si>
  <si>
    <t>PAGE 12 OF 17</t>
  </si>
  <si>
    <t>PAGE 11 OF 17</t>
  </si>
  <si>
    <t>PAGE 10 OF 17</t>
  </si>
  <si>
    <t>PAGE 9 OF 17</t>
  </si>
  <si>
    <t>TOTAL OPERATING EXPENDITURES AS REPORTED ON THE INCOME STATEMENT OF SCHOOL DIVISIONS' BUDGETS.</t>
  </si>
  <si>
    <t>NON K-S4</t>
  </si>
  <si>
    <r>
      <t xml:space="preserve">&amp; SERVICES </t>
    </r>
    <r>
      <rPr>
        <b/>
        <vertAlign val="superscript"/>
        <sz val="11"/>
        <rFont val="Times New Roman"/>
        <family val="1"/>
      </rPr>
      <t>(4)</t>
    </r>
  </si>
  <si>
    <r>
      <t xml:space="preserve">COSTS </t>
    </r>
    <r>
      <rPr>
        <b/>
        <vertAlign val="superscript"/>
        <sz val="11"/>
        <rFont val="Times New Roman"/>
        <family val="1"/>
      </rPr>
      <t>(5)</t>
    </r>
  </si>
  <si>
    <t>(5)</t>
  </si>
  <si>
    <t>TO PROVIDE MORE ACCURATE PER PUPIL COSTS.  INTERFUND TRANSFERS ARE NET TRANSFERS TO THE CAPITAL FUND (SEE PAGE 34).</t>
  </si>
  <si>
    <t>EXPENDITURES FOR ADULT LEARNING CENTRES AND COMMUNITY EDUCATION AND SERVICES (FUNCTIONS 300 AND 400).</t>
  </si>
  <si>
    <t>INCLUDES OTHER MISCELLANEOUS SUPPORT (INSTITUTIONAL PROGRAMS, ADULT LEARNING CENTRES, GENERAL SUPPORT GRANT, ETC.).</t>
  </si>
  <si>
    <t>THE TOTAL NUMBER OF PUPILS ENROLLED IN SCHOOLS ADJUSTED FOR FULL TIME EQUIVALENCE (F.T.E.).  FULL TIME EQUIVALENT</t>
  </si>
  <si>
    <t>REPORTED ON PAGE 7 AND IS BASED ON ESTIMATES FOR SEPTEMBER 30, 2001 SUBMITTED BY SCHOOL DIVISIONS IN THEIR BUDGETS.</t>
  </si>
  <si>
    <t>MEANS PUPILS ARE COUNTED ON THE BASIS OF TIME ATTENDING SCHOOL - EG. KINDERGARTEN AS 1/2.  THIS TOTAL IS THE SAME AS</t>
  </si>
  <si>
    <t>INCLUDES SCHOOL BUILDINGS "D" SUPPORT, ENVIRONMENTAL ASSISTANCE PROGRAM, VOCATIONAL EQUIPMENT AND AIR QUALITY</t>
  </si>
  <si>
    <t>PROGRAM.</t>
  </si>
  <si>
    <t>SEE APPENDIX A FOR MORE DETAIL.</t>
  </si>
  <si>
    <t>ACHIEVEMENT</t>
  </si>
  <si>
    <t>SUPPLEMENTARY</t>
  </si>
  <si>
    <r>
      <t xml:space="preserve">SUPPORT </t>
    </r>
    <r>
      <rPr>
        <b/>
        <vertAlign val="superscript"/>
        <sz val="11"/>
        <rFont val="Times New Roman"/>
        <family val="1"/>
      </rPr>
      <t>(1)</t>
    </r>
  </si>
  <si>
    <t>AND OTHER</t>
  </si>
  <si>
    <t>PROVIDE MORE ACCURATE PER PUPIL COSTS.    ALSO EXCLUDED ARE EXPENDITURES ON EDUCATIONAL SERVICES NOT PROVIDED TO</t>
  </si>
  <si>
    <t>K-S4 PUPILS - E.G. FUNCTION 400 (COMMUNITY EDUCATION AND SERVICES) AND FOR 2001/02, FUNCTION 300 (ADULT LEARNING CENTRES)</t>
  </si>
  <si>
    <t>AS WELL.</t>
  </si>
  <si>
    <t>OPERATING FUND TRANSFERS (I.E. PAYMENTS TO OTHER SCHOOL DIVISIONS, ORGANIZATIONS AND INDIVIDUALS) ARE EXCLUDED TO</t>
  </si>
  <si>
    <t>BASED ON TOTAL INSTRUCTIONAL-TEACHING (EXCLUDING COMMUNITY EDUCATION AND ADULT LEARNING CENTRES) AS WELL AS</t>
  </si>
  <si>
    <t>SCHOOL-BASED ADMINISTRATIVE STAFF - EG. DEPARTMENT HEADS, COORDINATORS, PRINCIPALS AND VICE-PRINCIPALS - AND K-S4</t>
  </si>
  <si>
    <t>ENROLMENT.  DIVISION ADMINISTRATORS (FUNCTION 500) ARE EXCLUDED.  WHILE THIS DEFINITION IS CONSISTENT WITH STATISTICS</t>
  </si>
  <si>
    <t>CANADA, THE PROVINCIAL RATIO MAY NOT AGREE EXACTLY DUE TO DIFFERENT DATA SOURCES.</t>
  </si>
  <si>
    <r>
      <t xml:space="preserve">CENTRES </t>
    </r>
    <r>
      <rPr>
        <b/>
        <vertAlign val="superscript"/>
        <sz val="11"/>
        <rFont val="Times New Roman"/>
        <family val="1"/>
      </rPr>
      <t>(2)</t>
    </r>
  </si>
  <si>
    <t>SEE EXPLANATORY NOTE 10 ON PAGE vii AND EXPENDITURE DEFINITION ON PAGE ii.</t>
  </si>
  <si>
    <r>
      <t xml:space="preserve">ADULT LEARNING CENTRES </t>
    </r>
    <r>
      <rPr>
        <b/>
        <vertAlign val="superscript"/>
        <sz val="11"/>
        <rFont val="Times New Roman"/>
        <family val="1"/>
      </rPr>
      <t>(2)</t>
    </r>
  </si>
  <si>
    <t>- 13 -</t>
  </si>
  <si>
    <t>- 12 -</t>
  </si>
  <si>
    <r>
      <t xml:space="preserve">CENTRES </t>
    </r>
    <r>
      <rPr>
        <b/>
        <vertAlign val="superscript"/>
        <sz val="11"/>
        <rFont val="Times New Roman"/>
        <family val="1"/>
      </rPr>
      <t>(1)</t>
    </r>
  </si>
  <si>
    <r>
      <t xml:space="preserve"> FUNCTION 300: ADULT LEARNING CENTRES </t>
    </r>
    <r>
      <rPr>
        <b/>
        <vertAlign val="superscript"/>
        <sz val="13"/>
        <rFont val="Times New Roman"/>
        <family val="1"/>
      </rPr>
      <t>(1)</t>
    </r>
  </si>
  <si>
    <t>(COMMUNITY EDUCATION AND SERVICES).</t>
  </si>
  <si>
    <t>EDUCATION AND SERVICES).</t>
  </si>
  <si>
    <t>EXCLUDES INFORMATION TECHNOLOGY EXPENDITURES IN FUNCTION 300 (ADULT LEARNING CENTRES) AND FUNCTION 400 (COMMUNITY</t>
  </si>
  <si>
    <t>EXCLUDES INFORMATION TECHNOLOGY EXPENDITURES IN FUNCTION 300 (ADULT LEARNING CENTRES) AND FUNCTION 400</t>
  </si>
  <si>
    <t>ELIGIBLE PUPIL IS THE BASIS FOR THE PINE FALLS AND WHITESHELL SPECIAL REVENUE DISTRICTS.  (PLEASE SEE PAGE 59 FOR UNIFORM</t>
  </si>
  <si>
    <t>FROM PAGE 54 (FOR MORE INFORMATION, SEE PAGE 54).</t>
  </si>
  <si>
    <t>FROM PAGE 52 (FOR MORE INFORMATION, SEE PAGE 52).</t>
  </si>
  <si>
    <t>ALL OTHER CATEGORICAL SUPPORT NOT SHOWN ELSEWHERE (EG. HERITAGE LANGUAGE, ENGLISH AS A SECOND LANGUAGE,</t>
  </si>
  <si>
    <t xml:space="preserve">LIBRARY / </t>
  </si>
  <si>
    <r>
      <t xml:space="preserve">MEDIA CENTRE </t>
    </r>
    <r>
      <rPr>
        <b/>
        <vertAlign val="superscript"/>
        <sz val="11"/>
        <rFont val="Times New Roman"/>
        <family val="1"/>
      </rPr>
      <t>(1)</t>
    </r>
  </si>
  <si>
    <t>FORMERLY EDUCATIONAL MEDIA (NOTE: EXPENDITURES ARE COMPARABLE TO PREVIOUS YEARS, ONLY THE NAME HAS CHANGED)</t>
  </si>
  <si>
    <r>
      <t xml:space="preserve">INTERFUND TRANSFERS </t>
    </r>
    <r>
      <rPr>
        <b/>
        <vertAlign val="superscript"/>
        <sz val="11"/>
        <rFont val="Times New Roman"/>
        <family val="1"/>
      </rPr>
      <t>(1)</t>
    </r>
  </si>
  <si>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</si>
  <si>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</si>
  <si>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just click the worksheet tab named "- 15 -".</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</si>
  <si>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</si>
  <si>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Training's web site remain the final authority.</t>
  </si>
  <si>
    <t>FRAME Report: 2001/02 Budget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</si>
</sst>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s>
  <fonts count="24">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b/>
      <sz val="12"/>
      <name val="Times New Roman"/>
      <family val="1"/>
    </font>
    <font>
      <b/>
      <sz val="13"/>
      <name val="Times New Roman"/>
      <family val="1"/>
    </font>
    <font>
      <sz val="12"/>
      <name val="Times New Roman"/>
      <family val="1"/>
    </font>
    <font>
      <b/>
      <vertAlign val="superscript"/>
      <sz val="10"/>
      <name val="Times New Roman"/>
      <family val="1"/>
    </font>
    <font>
      <b/>
      <vertAlign val="superscript"/>
      <sz val="11"/>
      <name val="Times New Roman"/>
      <family val="1"/>
    </font>
    <font>
      <vertAlign val="superscript"/>
      <sz val="11"/>
      <name val="Times New Roman"/>
      <family val="1"/>
    </font>
    <font>
      <b/>
      <vertAlign val="superscript"/>
      <sz val="12"/>
      <name val="Times New Roman"/>
      <family val="1"/>
    </font>
    <font>
      <sz val="11"/>
      <name val="Times New Roman"/>
      <family val="1"/>
    </font>
    <font>
      <b/>
      <vertAlign val="superscript"/>
      <sz val="13"/>
      <name val="Times New Roman"/>
      <family val="1"/>
    </font>
    <font>
      <sz val="11"/>
      <name val="Arial"/>
      <family val="2"/>
    </font>
    <font>
      <b/>
      <sz val="11"/>
      <color indexed="9"/>
      <name val="Arial"/>
      <family val="2"/>
    </font>
    <font>
      <sz val="11"/>
      <color indexed="9"/>
      <name val="Arial"/>
      <family val="2"/>
    </font>
  </fonts>
  <fills count="10">
    <fill>
      <patternFill/>
    </fill>
    <fill>
      <patternFill patternType="gray125"/>
    </fill>
    <fill>
      <patternFill patternType="solid">
        <fgColor indexed="22"/>
        <bgColor indexed="64"/>
      </patternFill>
    </fill>
    <fill>
      <patternFill patternType="gray125">
        <fgColor indexed="8"/>
        <bgColor indexed="9"/>
      </patternFill>
    </fill>
    <fill>
      <patternFill patternType="solid">
        <fgColor indexed="9"/>
        <bgColor indexed="64"/>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57"/>
        <bgColor indexed="64"/>
      </patternFill>
    </fill>
  </fills>
  <borders count="28">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25">
    <xf numFmtId="37" fontId="0" fillId="0" borderId="0" xfId="0" applyAlignment="1">
      <alignment/>
    </xf>
    <xf numFmtId="37" fontId="4" fillId="3" borderId="2" xfId="0" applyFont="1" applyFill="1" applyBorder="1" applyAlignment="1">
      <alignment/>
    </xf>
    <xf numFmtId="37" fontId="0" fillId="0" borderId="0" xfId="0" applyAlignment="1">
      <alignment horizontal="right"/>
    </xf>
    <xf numFmtId="37" fontId="3" fillId="0" borderId="3" xfId="0" applyFont="1" applyBorder="1" applyAlignment="1" applyProtection="1">
      <alignment horizontal="centerContinuous"/>
      <protection locked="0"/>
    </xf>
    <xf numFmtId="37" fontId="3" fillId="0" borderId="4"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4" borderId="4" xfId="0" applyFont="1" applyFill="1" applyBorder="1" applyAlignment="1" applyProtection="1">
      <alignment horizontal="centerContinuous"/>
      <protection locked="0"/>
    </xf>
    <xf numFmtId="37" fontId="6" fillId="0" borderId="5" xfId="0" applyFont="1" applyBorder="1" applyAlignment="1" applyProtection="1">
      <alignment/>
      <protection locked="0"/>
    </xf>
    <xf numFmtId="37" fontId="6" fillId="0" borderId="4" xfId="0" applyFont="1" applyBorder="1" applyAlignment="1" applyProtection="1">
      <alignment/>
      <protection locked="0"/>
    </xf>
    <xf numFmtId="37" fontId="6" fillId="0" borderId="0" xfId="0" applyFont="1" applyAlignment="1" applyProtection="1">
      <alignment/>
      <protection locked="0"/>
    </xf>
    <xf numFmtId="37" fontId="6" fillId="0" borderId="3" xfId="0" applyFont="1" applyBorder="1" applyAlignment="1" applyProtection="1">
      <alignment/>
      <protection locked="0"/>
    </xf>
    <xf numFmtId="37" fontId="6" fillId="0" borderId="0" xfId="0" applyFont="1" applyBorder="1" applyAlignment="1" applyProtection="1">
      <alignment/>
      <protection locked="0"/>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1" fillId="3" borderId="2" xfId="0" applyFont="1" applyFill="1" applyBorder="1" applyAlignment="1">
      <alignment/>
    </xf>
    <xf numFmtId="37" fontId="5" fillId="3" borderId="2" xfId="0" applyFont="1" applyFill="1" applyBorder="1" applyAlignment="1">
      <alignment/>
    </xf>
    <xf numFmtId="172" fontId="1" fillId="0" borderId="0" xfId="0" applyNumberFormat="1" applyFont="1" applyAlignment="1" applyProtection="1">
      <alignment/>
      <protection/>
    </xf>
    <xf numFmtId="37" fontId="1" fillId="4" borderId="0" xfId="0" applyFont="1" applyFill="1" applyAlignment="1" applyProtection="1">
      <alignment/>
      <protection/>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10" fontId="1" fillId="4" borderId="5" xfId="0" applyNumberFormat="1"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5" fillId="4" borderId="3" xfId="0" applyFont="1" applyFill="1" applyBorder="1" applyAlignment="1" applyProtection="1">
      <alignment/>
      <protection/>
    </xf>
    <xf numFmtId="37" fontId="1" fillId="4" borderId="3" xfId="0" applyFont="1" applyFill="1" applyBorder="1" applyAlignment="1" applyProtection="1">
      <alignment/>
      <protection/>
    </xf>
    <xf numFmtId="37" fontId="1" fillId="4"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9" xfId="0" applyFont="1" applyFill="1" applyBorder="1" applyAlignment="1" applyProtection="1">
      <alignment horizontal="centerContinuous"/>
      <protection/>
    </xf>
    <xf numFmtId="37" fontId="5" fillId="3" borderId="4"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5" fillId="3" borderId="11" xfId="0" applyFont="1" applyFill="1" applyBorder="1" applyAlignment="1" applyProtection="1">
      <alignment horizontal="centerContinuous"/>
      <protection/>
    </xf>
    <xf numFmtId="37" fontId="5" fillId="3" borderId="3" xfId="0" applyFont="1" applyFill="1" applyBorder="1" applyAlignment="1" applyProtection="1">
      <alignment horizontal="centerContinuous"/>
      <protection/>
    </xf>
    <xf numFmtId="37" fontId="5" fillId="3" borderId="6" xfId="0" applyFont="1" applyFill="1" applyBorder="1" applyAlignment="1" applyProtection="1">
      <alignment horizontal="centerContinuous"/>
      <protection/>
    </xf>
    <xf numFmtId="37" fontId="1" fillId="0" borderId="12" xfId="0" applyFont="1" applyBorder="1" applyAlignment="1">
      <alignment/>
    </xf>
    <xf numFmtId="37" fontId="5" fillId="0" borderId="12" xfId="0" applyFont="1" applyBorder="1" applyAlignment="1">
      <alignment/>
    </xf>
    <xf numFmtId="37" fontId="5" fillId="4" borderId="13" xfId="0" applyFont="1" applyFill="1" applyBorder="1" applyAlignment="1" applyProtection="1">
      <alignment/>
      <protection/>
    </xf>
    <xf numFmtId="37" fontId="5" fillId="4" borderId="1" xfId="0" applyFont="1" applyFill="1" applyBorder="1" applyAlignment="1" applyProtection="1">
      <alignment/>
      <protection/>
    </xf>
    <xf numFmtId="37" fontId="5" fillId="4" borderId="8" xfId="0" applyFont="1" applyFill="1" applyBorder="1" applyAlignment="1" applyProtection="1">
      <alignment horizontal="center"/>
      <protection/>
    </xf>
    <xf numFmtId="37" fontId="5" fillId="4" borderId="8" xfId="0" applyFont="1" applyFill="1" applyBorder="1" applyAlignment="1" applyProtection="1">
      <alignment horizontal="centerContinuous"/>
      <protection/>
    </xf>
    <xf numFmtId="37" fontId="5" fillId="4" borderId="8" xfId="0" applyFont="1" applyFill="1" applyBorder="1" applyAlignment="1" applyProtection="1">
      <alignment/>
      <protection/>
    </xf>
    <xf numFmtId="37" fontId="5" fillId="0" borderId="14" xfId="0" applyFont="1" applyBorder="1" applyAlignment="1">
      <alignment horizontal="right"/>
    </xf>
    <xf numFmtId="37" fontId="5" fillId="0" borderId="10" xfId="0" applyFont="1" applyBorder="1" applyAlignment="1">
      <alignment/>
    </xf>
    <xf numFmtId="37" fontId="5"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4" borderId="0" xfId="0" applyFont="1" applyFill="1" applyAlignment="1">
      <alignment/>
    </xf>
    <xf numFmtId="37" fontId="1" fillId="4" borderId="5" xfId="0" applyFont="1" applyFill="1" applyBorder="1" applyAlignment="1">
      <alignment horizontal="centerContinuous"/>
    </xf>
    <xf numFmtId="37" fontId="1" fillId="4" borderId="5" xfId="0" applyFont="1" applyFill="1" applyBorder="1" applyAlignment="1">
      <alignment/>
    </xf>
    <xf numFmtId="37" fontId="1" fillId="4" borderId="5" xfId="0" applyFont="1" applyFill="1" applyBorder="1" applyAlignment="1" quotePrefix="1">
      <alignment/>
    </xf>
    <xf numFmtId="37" fontId="1" fillId="4" borderId="5" xfId="0" applyFont="1" applyFill="1" applyBorder="1" applyAlignment="1">
      <alignment horizontal="right"/>
    </xf>
    <xf numFmtId="37" fontId="1" fillId="4" borderId="4" xfId="0" applyFont="1" applyFill="1" applyBorder="1" applyAlignment="1">
      <alignment horizontal="centerContinuous"/>
    </xf>
    <xf numFmtId="37" fontId="1" fillId="4" borderId="4" xfId="0" applyFont="1" applyFill="1" applyBorder="1" applyAlignment="1">
      <alignment/>
    </xf>
    <xf numFmtId="37" fontId="1" fillId="4" borderId="4" xfId="0" applyFont="1" applyFill="1" applyBorder="1" applyAlignment="1">
      <alignment/>
    </xf>
    <xf numFmtId="37" fontId="1" fillId="3" borderId="15" xfId="0" applyFont="1" applyFill="1" applyBorder="1" applyAlignment="1">
      <alignment/>
    </xf>
    <xf numFmtId="37" fontId="5" fillId="3" borderId="5" xfId="0" applyFont="1" applyFill="1" applyBorder="1" applyAlignment="1">
      <alignment horizontal="centerContinuous"/>
    </xf>
    <xf numFmtId="37" fontId="5" fillId="3" borderId="13" xfId="0" applyFont="1" applyFill="1" applyBorder="1" applyAlignment="1">
      <alignment horizontal="centerContinuous"/>
    </xf>
    <xf numFmtId="37" fontId="5" fillId="3" borderId="15" xfId="0" applyFont="1" applyFill="1" applyBorder="1" applyAlignment="1">
      <alignment horizontal="centerContinuous"/>
    </xf>
    <xf numFmtId="37" fontId="5" fillId="3" borderId="9" xfId="0" applyFont="1" applyFill="1" applyBorder="1" applyAlignment="1">
      <alignment horizontal="centerContinuous"/>
    </xf>
    <xf numFmtId="37" fontId="5" fillId="3" borderId="4" xfId="0" applyFont="1" applyFill="1" applyBorder="1" applyAlignment="1">
      <alignment horizontal="centerContinuous"/>
    </xf>
    <xf numFmtId="37" fontId="5" fillId="3" borderId="10" xfId="0" applyFont="1" applyFill="1" applyBorder="1" applyAlignment="1">
      <alignment horizontal="centerContinuous"/>
    </xf>
    <xf numFmtId="37" fontId="1" fillId="4" borderId="8" xfId="0" applyFont="1" applyFill="1" applyBorder="1" applyAlignment="1">
      <alignment horizontal="centerContinuous"/>
    </xf>
    <xf numFmtId="37" fontId="5" fillId="4" borderId="1" xfId="0" applyFont="1" applyFill="1" applyBorder="1" applyAlignment="1">
      <alignment horizontal="centerContinuous"/>
    </xf>
    <xf numFmtId="37" fontId="5" fillId="4" borderId="8" xfId="0" applyFont="1" applyFill="1" applyBorder="1" applyAlignment="1">
      <alignment horizontal="centerContinuous"/>
    </xf>
    <xf numFmtId="37" fontId="5" fillId="4" borderId="8" xfId="0" applyFont="1" applyFill="1" applyBorder="1" applyAlignment="1">
      <alignment/>
    </xf>
    <xf numFmtId="37" fontId="5" fillId="0" borderId="14"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4" borderId="0" xfId="0" applyFont="1" applyFill="1" applyAlignment="1">
      <alignment horizontal="center"/>
    </xf>
    <xf numFmtId="172" fontId="1" fillId="0" borderId="0" xfId="0" applyNumberFormat="1" applyFont="1" applyAlignment="1" applyProtection="1">
      <alignment/>
      <protection/>
    </xf>
    <xf numFmtId="37" fontId="1" fillId="4" borderId="0" xfId="0" applyFont="1" applyFill="1" applyAlignment="1" applyProtection="1">
      <alignment/>
      <protection/>
    </xf>
    <xf numFmtId="37" fontId="1" fillId="0" borderId="0" xfId="0" applyFont="1" applyAlignment="1">
      <alignment/>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5" fillId="4"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3" borderId="2" xfId="0" applyFont="1" applyFill="1" applyBorder="1" applyAlignment="1">
      <alignment/>
    </xf>
    <xf numFmtId="174" fontId="5" fillId="3" borderId="2"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3" xfId="0" applyNumberFormat="1" applyFont="1" applyBorder="1" applyAlignment="1" applyProtection="1">
      <alignment/>
      <protection/>
    </xf>
    <xf numFmtId="37" fontId="1" fillId="0" borderId="3" xfId="0" applyFont="1" applyBorder="1" applyAlignment="1">
      <alignment horizontal="centerContinuous"/>
    </xf>
    <xf numFmtId="37" fontId="1" fillId="0" borderId="3"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5" fillId="5" borderId="15" xfId="0" applyFont="1" applyFill="1" applyBorder="1" applyAlignment="1">
      <alignment horizontal="centerContinuous"/>
    </xf>
    <xf numFmtId="37" fontId="1" fillId="5" borderId="5" xfId="0" applyFont="1" applyFill="1" applyBorder="1" applyAlignment="1">
      <alignment horizontal="centerContinuous"/>
    </xf>
    <xf numFmtId="37" fontId="1" fillId="5" borderId="13" xfId="0" applyFont="1" applyFill="1" applyBorder="1" applyAlignment="1">
      <alignment horizontal="centerContinuous"/>
    </xf>
    <xf numFmtId="37" fontId="5"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1" xfId="0" applyFont="1" applyBorder="1" applyAlignment="1">
      <alignment horizontal="centerContinuous"/>
    </xf>
    <xf numFmtId="37" fontId="5" fillId="0" borderId="3" xfId="0" applyFont="1" applyBorder="1" applyAlignment="1">
      <alignment horizontal="centerContinuous"/>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0" borderId="0" xfId="0" applyFont="1" applyAlignment="1">
      <alignment horizontal="centerContinuous"/>
    </xf>
    <xf numFmtId="37" fontId="1" fillId="3" borderId="5" xfId="0" applyFont="1" applyFill="1" applyBorder="1" applyAlignment="1">
      <alignment horizontal="centerContinuous"/>
    </xf>
    <xf numFmtId="37" fontId="1" fillId="3"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0" borderId="16" xfId="0" applyFont="1" applyBorder="1" applyAlignment="1">
      <alignment horizontal="centerContinuous"/>
    </xf>
    <xf numFmtId="37" fontId="6" fillId="0" borderId="3" xfId="0" applyFont="1" applyBorder="1" applyAlignment="1" applyProtection="1">
      <alignment horizontal="centerContinuous"/>
      <protection locked="0"/>
    </xf>
    <xf numFmtId="37" fontId="1" fillId="5" borderId="4" xfId="0" applyFont="1" applyFill="1" applyBorder="1" applyAlignment="1">
      <alignment horizontal="centerContinuous"/>
    </xf>
    <xf numFmtId="37" fontId="1" fillId="5" borderId="10" xfId="0" applyFont="1" applyFill="1" applyBorder="1" applyAlignment="1">
      <alignment horizontal="centerContinuous"/>
    </xf>
    <xf numFmtId="37" fontId="1" fillId="0" borderId="4" xfId="0" applyFont="1" applyBorder="1" applyAlignment="1">
      <alignment horizontal="centerContinuous"/>
    </xf>
    <xf numFmtId="37" fontId="1" fillId="0" borderId="10" xfId="0" applyFont="1" applyBorder="1" applyAlignment="1">
      <alignment horizontal="centerContinuous"/>
    </xf>
    <xf numFmtId="37" fontId="1" fillId="4" borderId="0" xfId="0" applyFont="1" applyFill="1" applyAlignment="1">
      <alignment/>
    </xf>
    <xf numFmtId="37" fontId="5" fillId="3" borderId="12" xfId="0" applyFont="1" applyFill="1" applyBorder="1" applyAlignment="1">
      <alignment horizontal="centerContinuous"/>
    </xf>
    <xf numFmtId="37" fontId="5" fillId="3" borderId="12" xfId="0" applyFont="1" applyFill="1" applyBorder="1" applyAlignment="1">
      <alignment horizontal="center"/>
    </xf>
    <xf numFmtId="37" fontId="5" fillId="3" borderId="1" xfId="0" applyFont="1" applyFill="1" applyBorder="1" applyAlignment="1">
      <alignment horizontal="centerContinuous"/>
    </xf>
    <xf numFmtId="37" fontId="5" fillId="3" borderId="1" xfId="0" applyFont="1" applyFill="1" applyBorder="1" applyAlignment="1">
      <alignment horizontal="center"/>
    </xf>
    <xf numFmtId="37" fontId="5" fillId="3"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9" fillId="0" borderId="4" xfId="0" applyFont="1" applyBorder="1" applyAlignment="1">
      <alignment horizontal="centerContinuous"/>
    </xf>
    <xf numFmtId="37" fontId="1" fillId="4" borderId="0" xfId="0" applyFont="1" applyFill="1" applyAlignment="1">
      <alignment horizontal="centerContinuous"/>
    </xf>
    <xf numFmtId="37" fontId="5" fillId="4" borderId="11" xfId="0" applyFont="1" applyFill="1" applyBorder="1" applyAlignment="1">
      <alignment horizontal="centerContinuous"/>
    </xf>
    <xf numFmtId="37" fontId="5" fillId="4" borderId="3" xfId="0" applyFont="1" applyFill="1" applyBorder="1" applyAlignment="1">
      <alignment horizontal="centerContinuous"/>
    </xf>
    <xf numFmtId="37" fontId="5" fillId="4" borderId="6" xfId="0" applyFont="1" applyFill="1" applyBorder="1" applyAlignment="1">
      <alignment horizontal="centerContinuous"/>
    </xf>
    <xf numFmtId="37" fontId="5" fillId="3" borderId="12" xfId="0" applyNumberFormat="1" applyFont="1" applyFill="1" applyBorder="1" applyAlignment="1" applyProtection="1">
      <alignment horizontal="centerContinuous"/>
      <protection/>
    </xf>
    <xf numFmtId="37" fontId="5" fillId="3" borderId="12" xfId="0" applyNumberFormat="1" applyFont="1" applyFill="1" applyBorder="1" applyAlignment="1" applyProtection="1">
      <alignment horizontal="center"/>
      <protection/>
    </xf>
    <xf numFmtId="37" fontId="5" fillId="3" borderId="12" xfId="0" applyFont="1" applyFill="1" applyBorder="1" applyAlignment="1">
      <alignment/>
    </xf>
    <xf numFmtId="37" fontId="5" fillId="3" borderId="1" xfId="0" applyNumberFormat="1" applyFont="1" applyFill="1" applyBorder="1" applyAlignment="1" applyProtection="1">
      <alignment horizontal="centerContinuous"/>
      <protection/>
    </xf>
    <xf numFmtId="37" fontId="5" fillId="3" borderId="1" xfId="0" applyNumberFormat="1" applyFont="1" applyFill="1" applyBorder="1" applyAlignment="1" applyProtection="1">
      <alignment/>
      <protection/>
    </xf>
    <xf numFmtId="37" fontId="5" fillId="3" borderId="1" xfId="0" applyFont="1" applyFill="1" applyBorder="1" applyAlignment="1">
      <alignment/>
    </xf>
    <xf numFmtId="37" fontId="5" fillId="3"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175" fontId="5" fillId="3" borderId="2"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3" xfId="0" applyFont="1" applyBorder="1" applyAlignment="1" quotePrefix="1">
      <alignment horizontal="centerContinuous"/>
    </xf>
    <xf numFmtId="37" fontId="10" fillId="0" borderId="4" xfId="0" applyFont="1" applyBorder="1" applyAlignment="1" applyProtection="1">
      <alignment horizontal="centerContinuous"/>
      <protection locked="0"/>
    </xf>
    <xf numFmtId="37" fontId="5" fillId="3" borderId="1" xfId="0" applyNumberFormat="1" applyFont="1" applyFill="1" applyBorder="1" applyAlignment="1" applyProtection="1">
      <alignment horizontal="center"/>
      <protection/>
    </xf>
    <xf numFmtId="37" fontId="1" fillId="3" borderId="1" xfId="0" applyNumberFormat="1" applyFont="1" applyFill="1" applyBorder="1" applyAlignment="1" applyProtection="1">
      <alignment/>
      <protection/>
    </xf>
    <xf numFmtId="37" fontId="1" fillId="0" borderId="0" xfId="0" applyFont="1" applyAlignment="1">
      <alignment horizontal="centerContinuous"/>
    </xf>
    <xf numFmtId="37" fontId="1" fillId="0" borderId="3" xfId="0" applyFont="1" applyBorder="1" applyAlignment="1">
      <alignment/>
    </xf>
    <xf numFmtId="37" fontId="1" fillId="0" borderId="4" xfId="0" applyFont="1" applyBorder="1" applyAlignment="1">
      <alignment/>
    </xf>
    <xf numFmtId="37" fontId="5" fillId="3" borderId="1" xfId="0" applyFont="1" applyFill="1" applyBorder="1" applyAlignment="1">
      <alignment/>
    </xf>
    <xf numFmtId="37" fontId="5" fillId="3" borderId="7" xfId="0" applyFont="1" applyFill="1" applyBorder="1" applyAlignment="1">
      <alignment horizontal="centerContinuous"/>
    </xf>
    <xf numFmtId="37" fontId="5" fillId="3" borderId="0" xfId="0" applyFont="1" applyFill="1" applyAlignment="1">
      <alignment horizontal="centerContinuous"/>
    </xf>
    <xf numFmtId="37" fontId="5" fillId="3" borderId="8" xfId="0" applyFont="1" applyFill="1" applyBorder="1" applyAlignment="1">
      <alignment horizontal="centerContinuous"/>
    </xf>
    <xf numFmtId="37" fontId="1" fillId="0" borderId="0" xfId="0" applyFont="1" applyBorder="1" applyAlignment="1" quotePrefix="1">
      <alignment horizontal="centerContinuous"/>
    </xf>
    <xf numFmtId="37" fontId="5" fillId="4" borderId="0" xfId="0" applyFont="1" applyFill="1" applyAlignment="1">
      <alignment/>
    </xf>
    <xf numFmtId="37" fontId="1" fillId="0" borderId="0" xfId="0" applyFont="1" applyAlignment="1">
      <alignment wrapText="1"/>
    </xf>
    <xf numFmtId="37" fontId="5" fillId="3" borderId="5" xfId="0" applyFont="1" applyFill="1" applyBorder="1" applyAlignment="1">
      <alignment/>
    </xf>
    <xf numFmtId="37" fontId="5" fillId="3" borderId="0" xfId="0" applyFont="1" applyFill="1" applyAlignment="1">
      <alignment/>
    </xf>
    <xf numFmtId="37" fontId="5" fillId="3" borderId="14" xfId="0" applyFont="1" applyFill="1" applyBorder="1" applyAlignment="1">
      <alignment horizontal="center"/>
    </xf>
    <xf numFmtId="37" fontId="5" fillId="4" borderId="2"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3" borderId="11" xfId="0" applyFont="1" applyFill="1" applyBorder="1" applyAlignment="1">
      <alignment horizontal="centerContinuous"/>
    </xf>
    <xf numFmtId="37" fontId="1" fillId="3" borderId="3" xfId="0" applyFont="1" applyFill="1" applyBorder="1" applyAlignment="1">
      <alignment horizontal="centerContinuous"/>
    </xf>
    <xf numFmtId="37" fontId="1" fillId="3" borderId="6" xfId="0" applyFont="1" applyFill="1" applyBorder="1" applyAlignment="1">
      <alignment/>
    </xf>
    <xf numFmtId="37" fontId="5" fillId="3" borderId="3" xfId="0" applyFont="1" applyFill="1" applyBorder="1" applyAlignment="1">
      <alignment horizontal="centerContinuous"/>
    </xf>
    <xf numFmtId="37" fontId="1" fillId="3" borderId="6" xfId="0" applyFont="1" applyFill="1" applyBorder="1" applyAlignment="1">
      <alignment horizontal="centerContinuous"/>
    </xf>
    <xf numFmtId="37" fontId="5" fillId="0" borderId="15"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0" borderId="0" xfId="20" applyNumberFormat="1" applyFont="1" applyAlignment="1">
      <alignment/>
    </xf>
    <xf numFmtId="172" fontId="1" fillId="0" borderId="5" xfId="0" applyNumberFormat="1" applyFont="1" applyBorder="1" applyAlignment="1" applyProtection="1">
      <alignment horizontal="centerContinuous"/>
      <protection/>
    </xf>
    <xf numFmtId="37" fontId="1" fillId="4" borderId="5" xfId="0" applyFont="1" applyFill="1" applyBorder="1" applyAlignment="1">
      <alignment horizontal="centerContinuous"/>
    </xf>
    <xf numFmtId="37" fontId="1" fillId="0" borderId="17" xfId="0" applyFont="1" applyBorder="1" applyAlignment="1">
      <alignment horizontal="centerContinuous"/>
    </xf>
    <xf numFmtId="172" fontId="1" fillId="0" borderId="4" xfId="0" applyNumberFormat="1" applyFont="1" applyBorder="1" applyAlignment="1" applyProtection="1">
      <alignment horizontal="centerContinuous"/>
      <protection/>
    </xf>
    <xf numFmtId="37" fontId="1" fillId="4" borderId="4" xfId="0" applyFont="1" applyFill="1" applyBorder="1" applyAlignment="1">
      <alignment horizontal="centerContinuous"/>
    </xf>
    <xf numFmtId="37" fontId="1" fillId="0" borderId="18" xfId="0" applyFont="1" applyBorder="1" applyAlignment="1">
      <alignment horizontal="centerContinuous"/>
    </xf>
    <xf numFmtId="37" fontId="1" fillId="3" borderId="15" xfId="0" applyFont="1" applyFill="1" applyBorder="1" applyAlignment="1">
      <alignment/>
    </xf>
    <xf numFmtId="37" fontId="1" fillId="3" borderId="13" xfId="0" applyFont="1" applyFill="1" applyBorder="1" applyAlignment="1">
      <alignment horizontal="centerContinuous"/>
    </xf>
    <xf numFmtId="37" fontId="5" fillId="4" borderId="13" xfId="0" applyFont="1" applyFill="1" applyBorder="1" applyAlignment="1">
      <alignment horizontal="centerContinuous"/>
    </xf>
    <xf numFmtId="37" fontId="5" fillId="4" borderId="12" xfId="0" applyFont="1" applyFill="1" applyBorder="1" applyAlignment="1">
      <alignment horizontal="centerContinuous"/>
    </xf>
    <xf numFmtId="0" fontId="1" fillId="4" borderId="5" xfId="0" applyNumberFormat="1" applyFont="1" applyFill="1" applyBorder="1" applyAlignment="1">
      <alignment/>
    </xf>
    <xf numFmtId="0" fontId="1" fillId="4" borderId="4" xfId="0" applyNumberFormat="1" applyFont="1" applyFill="1" applyBorder="1" applyAlignment="1">
      <alignment/>
    </xf>
    <xf numFmtId="37" fontId="1" fillId="3" borderId="10" xfId="0" applyFont="1" applyFill="1" applyBorder="1" applyAlignment="1">
      <alignment horizontal="centerContinuous"/>
    </xf>
    <xf numFmtId="37" fontId="1" fillId="4" borderId="1" xfId="0" applyFont="1" applyFill="1" applyBorder="1" applyAlignment="1">
      <alignment/>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4" borderId="5" xfId="0" applyFont="1" applyFill="1" applyBorder="1" applyAlignment="1">
      <alignment/>
    </xf>
    <xf numFmtId="37" fontId="1" fillId="4" borderId="4" xfId="0" applyFont="1" applyFill="1" applyBorder="1" applyAlignment="1">
      <alignment/>
    </xf>
    <xf numFmtId="37" fontId="1" fillId="3" borderId="4" xfId="0" applyFont="1" applyFill="1" applyBorder="1" applyAlignment="1">
      <alignment horizontal="centerContinuous"/>
    </xf>
    <xf numFmtId="37" fontId="1" fillId="4" borderId="7" xfId="0" applyFont="1" applyFill="1" applyBorder="1" applyAlignment="1">
      <alignment/>
    </xf>
    <xf numFmtId="37" fontId="1" fillId="4" borderId="5" xfId="0" applyFont="1" applyFill="1" applyBorder="1" applyAlignment="1">
      <alignment/>
    </xf>
    <xf numFmtId="37" fontId="1" fillId="4" borderId="5" xfId="0" applyFont="1" applyFill="1" applyBorder="1" applyAlignment="1">
      <alignment horizontal="right"/>
    </xf>
    <xf numFmtId="37" fontId="1" fillId="4" borderId="4" xfId="0" applyFont="1" applyFill="1" applyBorder="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5" fillId="0" borderId="2" xfId="0" applyFont="1" applyBorder="1" applyAlignment="1">
      <alignment horizontal="centerContinuous"/>
    </xf>
    <xf numFmtId="37" fontId="5" fillId="3" borderId="15" xfId="0" applyFont="1" applyFill="1" applyBorder="1" applyAlignment="1">
      <alignment/>
    </xf>
    <xf numFmtId="174" fontId="1" fillId="0" borderId="0" xfId="0" applyNumberFormat="1" applyFont="1" applyAlignment="1" applyProtection="1">
      <alignment/>
      <protection/>
    </xf>
    <xf numFmtId="37" fontId="5" fillId="4" borderId="11" xfId="0" applyFont="1" applyFill="1" applyBorder="1" applyAlignment="1">
      <alignment horizontal="left"/>
    </xf>
    <xf numFmtId="37" fontId="5" fillId="4" borderId="1" xfId="0" applyFont="1" applyFill="1" applyBorder="1" applyAlignment="1">
      <alignment/>
    </xf>
    <xf numFmtId="37" fontId="5" fillId="4" borderId="8" xfId="0" applyFont="1" applyFill="1" applyBorder="1" applyAlignment="1">
      <alignment horizontal="center"/>
    </xf>
    <xf numFmtId="37" fontId="5" fillId="4" borderId="0" xfId="0" applyFont="1" applyFill="1" applyAlignment="1">
      <alignment horizontal="centerContinuous"/>
    </xf>
    <xf numFmtId="37" fontId="1" fillId="0" borderId="17" xfId="0" applyFont="1" applyBorder="1" applyAlignment="1">
      <alignment/>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4" borderId="3" xfId="0" applyFont="1" applyFill="1" applyBorder="1" applyAlignment="1">
      <alignment/>
    </xf>
    <xf numFmtId="37" fontId="1" fillId="4" borderId="6" xfId="0" applyFont="1" applyFill="1" applyBorder="1" applyAlignment="1">
      <alignment/>
    </xf>
    <xf numFmtId="37" fontId="1" fillId="4" borderId="0" xfId="0" applyFont="1" applyFill="1" applyAlignment="1">
      <alignment horizontal="centerContinuous"/>
    </xf>
    <xf numFmtId="37" fontId="1" fillId="4" borderId="8" xfId="0" applyFont="1" applyFill="1" applyBorder="1" applyAlignment="1">
      <alignment/>
    </xf>
    <xf numFmtId="37" fontId="5" fillId="3" borderId="15" xfId="0" applyFont="1" applyFill="1" applyBorder="1" applyAlignment="1">
      <alignment horizontal="center"/>
    </xf>
    <xf numFmtId="37" fontId="1" fillId="4" borderId="5"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4" borderId="5" xfId="0" applyFont="1" applyFill="1" applyBorder="1" applyAlignment="1" applyProtection="1">
      <alignment/>
      <protection/>
    </xf>
    <xf numFmtId="37" fontId="1" fillId="4" borderId="4" xfId="0" applyFont="1" applyFill="1" applyBorder="1" applyAlignment="1" applyProtection="1">
      <alignment horizontal="center"/>
      <protection/>
    </xf>
    <xf numFmtId="37" fontId="1" fillId="4" borderId="3" xfId="0" applyFont="1" applyFill="1" applyBorder="1" applyAlignment="1" applyProtection="1">
      <alignment horizontal="centerContinuous"/>
      <protection/>
    </xf>
    <xf numFmtId="37" fontId="5" fillId="4" borderId="19" xfId="0" applyFont="1" applyFill="1" applyBorder="1" applyAlignment="1" applyProtection="1">
      <alignment horizontal="center"/>
      <protection/>
    </xf>
    <xf numFmtId="37" fontId="5" fillId="4" borderId="4"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5" fillId="0" borderId="19"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20" xfId="0" applyFont="1" applyBorder="1" applyAlignment="1" applyProtection="1">
      <alignment horizontal="centerContinuous"/>
      <protection/>
    </xf>
    <xf numFmtId="37" fontId="5" fillId="0" borderId="14" xfId="0" applyFont="1" applyBorder="1" applyAlignment="1" applyProtection="1">
      <alignment horizontal="center"/>
      <protection/>
    </xf>
    <xf numFmtId="37" fontId="1" fillId="0" borderId="7" xfId="0" applyFont="1" applyBorder="1" applyAlignment="1">
      <alignment/>
    </xf>
    <xf numFmtId="172" fontId="1" fillId="0" borderId="5" xfId="0" applyNumberFormat="1" applyFont="1" applyBorder="1" applyAlignment="1" applyProtection="1">
      <alignment horizontal="centerContinuous"/>
      <protection/>
    </xf>
    <xf numFmtId="37" fontId="6" fillId="4" borderId="4" xfId="0" applyFont="1" applyFill="1" applyBorder="1" applyAlignment="1">
      <alignment horizontal="centerContinuous"/>
    </xf>
    <xf numFmtId="172" fontId="1" fillId="0" borderId="4" xfId="0" applyNumberFormat="1" applyFont="1" applyBorder="1" applyAlignment="1" applyProtection="1">
      <alignment horizontal="centerContinuous"/>
      <protection/>
    </xf>
    <xf numFmtId="37" fontId="5" fillId="4" borderId="14" xfId="0" applyFont="1" applyFill="1" applyBorder="1" applyAlignment="1">
      <alignment horizontal="centerContinuous"/>
    </xf>
    <xf numFmtId="37" fontId="5" fillId="4" borderId="10" xfId="0" applyFont="1" applyFill="1" applyBorder="1" applyAlignment="1">
      <alignment horizontal="centerContinuous"/>
    </xf>
    <xf numFmtId="37" fontId="1" fillId="4" borderId="17" xfId="0" applyFont="1" applyFill="1" applyBorder="1" applyAlignment="1">
      <alignment/>
    </xf>
    <xf numFmtId="37" fontId="1" fillId="4" borderId="17" xfId="0" applyFont="1" applyFill="1" applyBorder="1" applyAlignment="1">
      <alignment horizontal="centerContinuous"/>
    </xf>
    <xf numFmtId="37" fontId="6" fillId="0" borderId="4" xfId="0" applyFont="1" applyBorder="1" applyAlignment="1" applyProtection="1">
      <alignment/>
      <protection locked="0"/>
    </xf>
    <xf numFmtId="37" fontId="1" fillId="4" borderId="18" xfId="0" applyFont="1" applyFill="1" applyBorder="1" applyAlignment="1">
      <alignment horizontal="centerContinuous"/>
    </xf>
    <xf numFmtId="37" fontId="1" fillId="4" borderId="0" xfId="0" applyFont="1" applyFill="1" applyBorder="1" applyAlignment="1">
      <alignment/>
    </xf>
    <xf numFmtId="37" fontId="1" fillId="0" borderId="0" xfId="0" applyNumberFormat="1" applyFont="1" applyBorder="1" applyAlignment="1" applyProtection="1">
      <alignment/>
      <protection/>
    </xf>
    <xf numFmtId="37" fontId="5" fillId="3" borderId="6" xfId="0" applyFont="1" applyFill="1" applyBorder="1" applyAlignment="1">
      <alignment horizontal="centerContinuous"/>
    </xf>
    <xf numFmtId="37" fontId="5" fillId="4" borderId="13" xfId="0" applyFont="1" applyFill="1" applyBorder="1" applyAlignment="1">
      <alignment horizontal="right"/>
    </xf>
    <xf numFmtId="37" fontId="5" fillId="4"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4" borderId="4" xfId="0" applyFont="1" applyFill="1" applyBorder="1" applyAlignment="1" applyProtection="1" quotePrefix="1">
      <alignment horizontal="centerContinuous"/>
      <protection/>
    </xf>
    <xf numFmtId="182" fontId="1" fillId="4"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3"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4" xfId="0" applyFont="1" applyBorder="1" applyAlignment="1" applyProtection="1">
      <alignment horizontal="centerContinuous"/>
      <protection/>
    </xf>
    <xf numFmtId="37" fontId="5" fillId="0" borderId="21" xfId="0" applyFont="1" applyBorder="1" applyAlignment="1" applyProtection="1">
      <alignment horizontal="centerContinuous"/>
      <protection/>
    </xf>
    <xf numFmtId="37" fontId="5" fillId="0" borderId="7" xfId="0" applyFont="1" applyBorder="1" applyAlignment="1" applyProtection="1">
      <alignment horizontal="center"/>
      <protection/>
    </xf>
    <xf numFmtId="37" fontId="5" fillId="0" borderId="7" xfId="0" applyFont="1" applyBorder="1" applyAlignment="1" applyProtection="1">
      <alignment/>
      <protection/>
    </xf>
    <xf numFmtId="37" fontId="5" fillId="0" borderId="22" xfId="0" applyFont="1" applyBorder="1" applyAlignment="1" applyProtection="1">
      <alignment horizontal="center"/>
      <protection/>
    </xf>
    <xf numFmtId="37" fontId="5" fillId="0" borderId="9" xfId="0" applyFont="1" applyBorder="1" applyAlignment="1" applyProtection="1">
      <alignment horizontal="center"/>
      <protection/>
    </xf>
    <xf numFmtId="37" fontId="5" fillId="0" borderId="21" xfId="0" applyFont="1" applyBorder="1" applyAlignment="1" applyProtection="1">
      <alignment horizontal="center"/>
      <protection/>
    </xf>
    <xf numFmtId="37" fontId="1" fillId="0" borderId="3" xfId="0" applyFont="1" applyBorder="1" applyAlignment="1">
      <alignment/>
    </xf>
    <xf numFmtId="37" fontId="5" fillId="0" borderId="0" xfId="0" applyFont="1" applyAlignment="1">
      <alignment horizontal="centerContinuous"/>
    </xf>
    <xf numFmtId="37" fontId="5" fillId="4"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0" borderId="8" xfId="0" applyFont="1" applyBorder="1" applyAlignment="1">
      <alignment/>
    </xf>
    <xf numFmtId="37" fontId="5" fillId="0" borderId="2" xfId="0" applyNumberFormat="1" applyFont="1" applyBorder="1" applyAlignment="1" applyProtection="1">
      <alignment/>
      <protection/>
    </xf>
    <xf numFmtId="174" fontId="5" fillId="0" borderId="2" xfId="0" applyNumberFormat="1" applyFont="1" applyBorder="1" applyAlignment="1" applyProtection="1">
      <alignment/>
      <protection/>
    </xf>
    <xf numFmtId="37" fontId="5" fillId="3" borderId="13" xfId="0" applyFont="1" applyFill="1" applyBorder="1" applyAlignment="1">
      <alignment horizontal="center"/>
    </xf>
    <xf numFmtId="37" fontId="5" fillId="3" borderId="5" xfId="0" applyFont="1" applyFill="1" applyBorder="1" applyAlignment="1">
      <alignment horizontal="center"/>
    </xf>
    <xf numFmtId="172" fontId="1" fillId="0" borderId="7" xfId="0" applyNumberFormat="1" applyFont="1" applyBorder="1" applyAlignment="1" applyProtection="1">
      <alignment/>
      <protection/>
    </xf>
    <xf numFmtId="37" fontId="5" fillId="0" borderId="0" xfId="0" applyFont="1" applyAlignment="1">
      <alignment vertical="top"/>
    </xf>
    <xf numFmtId="37" fontId="5" fillId="0" borderId="0" xfId="0" applyFont="1" applyAlignment="1">
      <alignment wrapText="1"/>
    </xf>
    <xf numFmtId="37" fontId="1" fillId="0" borderId="7" xfId="0" applyNumberFormat="1" applyFont="1" applyBorder="1" applyAlignment="1" applyProtection="1">
      <alignment/>
      <protection/>
    </xf>
    <xf numFmtId="37" fontId="5" fillId="0" borderId="6" xfId="0" applyNumberFormat="1" applyFont="1" applyBorder="1" applyAlignment="1" applyProtection="1">
      <alignment/>
      <protection/>
    </xf>
    <xf numFmtId="37" fontId="5" fillId="0" borderId="3" xfId="0" applyNumberFormat="1" applyFont="1" applyBorder="1" applyAlignment="1" applyProtection="1">
      <alignment/>
      <protection/>
    </xf>
    <xf numFmtId="37" fontId="1" fillId="0" borderId="3" xfId="0" applyFont="1" applyBorder="1" applyAlignment="1">
      <alignment/>
    </xf>
    <xf numFmtId="37" fontId="1" fillId="4" borderId="5" xfId="0" applyFont="1" applyFill="1" applyBorder="1" applyAlignment="1">
      <alignment horizontal="center"/>
    </xf>
    <xf numFmtId="37" fontId="5" fillId="4" borderId="7" xfId="0" applyFont="1" applyFill="1" applyBorder="1" applyAlignment="1">
      <alignment horizontal="right"/>
    </xf>
    <xf numFmtId="37" fontId="5" fillId="4" borderId="0" xfId="0" applyFont="1" applyFill="1" applyAlignment="1">
      <alignment/>
    </xf>
    <xf numFmtId="37" fontId="5" fillId="3" borderId="2" xfId="0" applyFont="1" applyFill="1" applyBorder="1" applyAlignment="1">
      <alignment horizontal="center"/>
    </xf>
    <xf numFmtId="37" fontId="5" fillId="4" borderId="12" xfId="0" applyFont="1" applyFill="1" applyBorder="1" applyAlignment="1">
      <alignment horizontal="center"/>
    </xf>
    <xf numFmtId="175" fontId="1" fillId="0" borderId="0" xfId="0" applyNumberFormat="1" applyFont="1" applyAlignment="1" applyProtection="1">
      <alignment/>
      <protection/>
    </xf>
    <xf numFmtId="175" fontId="5"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4" borderId="0" xfId="0" applyFont="1" applyFill="1" applyBorder="1" applyAlignment="1">
      <alignment/>
    </xf>
    <xf numFmtId="37" fontId="1" fillId="0" borderId="0" xfId="0" applyFont="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37" fontId="1" fillId="6" borderId="0" xfId="0" applyFont="1" applyFill="1" applyBorder="1" applyAlignment="1">
      <alignment/>
    </xf>
    <xf numFmtId="43" fontId="0" fillId="0" borderId="0" xfId="16" applyFont="1" applyAlignment="1">
      <alignment horizontal="left"/>
    </xf>
    <xf numFmtId="37" fontId="0" fillId="0" borderId="0" xfId="0" applyNumberFormat="1" applyFont="1" applyAlignment="1" applyProtection="1">
      <alignment horizontal="right"/>
      <protection/>
    </xf>
    <xf numFmtId="37" fontId="1" fillId="0" borderId="4" xfId="0" applyFont="1" applyBorder="1" applyAlignment="1">
      <alignment/>
    </xf>
    <xf numFmtId="37" fontId="12" fillId="4" borderId="0" xfId="0" applyFont="1" applyFill="1" applyAlignment="1" applyProtection="1">
      <alignment horizontal="centerContinuous"/>
      <protection locked="0"/>
    </xf>
    <xf numFmtId="37" fontId="12" fillId="4" borderId="0" xfId="0" applyFont="1" applyFill="1" applyAlignment="1">
      <alignment horizontal="centerContinuous"/>
    </xf>
    <xf numFmtId="37" fontId="12" fillId="0" borderId="0" xfId="0" applyFont="1" applyAlignment="1">
      <alignment horizontal="centerContinuous"/>
    </xf>
    <xf numFmtId="37" fontId="0" fillId="0" borderId="0" xfId="0" applyFont="1" applyAlignment="1" quotePrefix="1">
      <alignment/>
    </xf>
    <xf numFmtId="37" fontId="1" fillId="0" borderId="0" xfId="0" applyNumberFormat="1" applyFont="1" applyBorder="1" applyAlignment="1" applyProtection="1">
      <alignment/>
      <protection/>
    </xf>
    <xf numFmtId="37" fontId="1" fillId="4" borderId="23" xfId="0" applyNumberFormat="1" applyFont="1" applyFill="1" applyBorder="1" applyAlignment="1" applyProtection="1">
      <alignment/>
      <protection/>
    </xf>
    <xf numFmtId="174" fontId="1" fillId="4" borderId="23" xfId="0" applyNumberFormat="1" applyFont="1" applyFill="1" applyBorder="1" applyAlignment="1" applyProtection="1">
      <alignment/>
      <protection/>
    </xf>
    <xf numFmtId="37" fontId="1" fillId="0" borderId="23" xfId="0" applyNumberFormat="1" applyFont="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5" fillId="4" borderId="0" xfId="0" applyFont="1" applyFill="1" applyBorder="1" applyAlignment="1">
      <alignment/>
    </xf>
    <xf numFmtId="37" fontId="5" fillId="0" borderId="0" xfId="0" applyFont="1" applyBorder="1" applyAlignment="1">
      <alignment/>
    </xf>
    <xf numFmtId="37" fontId="5" fillId="0" borderId="0" xfId="0" applyFont="1" applyAlignment="1">
      <alignment horizontal="right"/>
    </xf>
    <xf numFmtId="37" fontId="13" fillId="4" borderId="11" xfId="0" applyFont="1" applyFill="1" applyBorder="1" applyAlignment="1" applyProtection="1">
      <alignment/>
      <protection/>
    </xf>
    <xf numFmtId="0" fontId="5" fillId="4" borderId="3" xfId="0" applyNumberFormat="1" applyFont="1" applyFill="1" applyBorder="1" applyAlignment="1" applyProtection="1">
      <alignment horizontal="centerContinuous"/>
      <protection/>
    </xf>
    <xf numFmtId="0" fontId="1" fillId="4" borderId="6" xfId="0" applyNumberFormat="1" applyFont="1" applyFill="1" applyBorder="1" applyAlignment="1" applyProtection="1">
      <alignment horizontal="centerContinuous"/>
      <protection/>
    </xf>
    <xf numFmtId="37" fontId="13" fillId="4" borderId="11" xfId="0" applyFont="1" applyFill="1" applyBorder="1" applyAlignment="1">
      <alignment horizontal="left"/>
    </xf>
    <xf numFmtId="37" fontId="13" fillId="4" borderId="11" xfId="0" applyFont="1" applyFill="1" applyBorder="1" applyAlignment="1">
      <alignment/>
    </xf>
    <xf numFmtId="0" fontId="1" fillId="4" borderId="3" xfId="0" applyNumberFormat="1" applyFont="1" applyFill="1" applyBorder="1" applyAlignment="1">
      <alignment horizontal="centerContinuous"/>
    </xf>
    <xf numFmtId="0" fontId="1" fillId="4" borderId="6" xfId="0" applyNumberFormat="1" applyFont="1" applyFill="1" applyBorder="1" applyAlignment="1">
      <alignment horizontal="centerContinuous"/>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1" fillId="0" borderId="3" xfId="0" applyFont="1" applyBorder="1" applyAlignment="1">
      <alignment horizontal="left"/>
    </xf>
    <xf numFmtId="175" fontId="1" fillId="3"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5" fillId="3" borderId="2" xfId="0" applyNumberFormat="1" applyFont="1" applyFill="1" applyBorder="1" applyAlignment="1">
      <alignment/>
    </xf>
    <xf numFmtId="175" fontId="1" fillId="3" borderId="8" xfId="0" applyNumberFormat="1" applyFont="1" applyFill="1" applyBorder="1" applyAlignment="1">
      <alignment/>
    </xf>
    <xf numFmtId="175" fontId="1" fillId="0" borderId="8" xfId="0" applyNumberFormat="1" applyFont="1" applyBorder="1" applyAlignment="1">
      <alignment/>
    </xf>
    <xf numFmtId="175" fontId="1" fillId="3" borderId="24" xfId="0" applyNumberFormat="1" applyFont="1" applyFill="1" applyBorder="1" applyAlignment="1">
      <alignment/>
    </xf>
    <xf numFmtId="175" fontId="1" fillId="0" borderId="24" xfId="0" applyNumberFormat="1" applyFont="1" applyBorder="1" applyAlignment="1">
      <alignment/>
    </xf>
    <xf numFmtId="175" fontId="5" fillId="3" borderId="6" xfId="0" applyNumberFormat="1" applyFont="1" applyFill="1" applyBorder="1" applyAlignment="1">
      <alignment/>
    </xf>
    <xf numFmtId="175" fontId="5" fillId="3" borderId="25" xfId="0" applyNumberFormat="1" applyFont="1" applyFill="1" applyBorder="1" applyAlignment="1">
      <alignment/>
    </xf>
    <xf numFmtId="37" fontId="1" fillId="0" borderId="0" xfId="0" applyFont="1" applyBorder="1" applyAlignment="1" quotePrefix="1">
      <alignment horizontal="left"/>
    </xf>
    <xf numFmtId="37" fontId="0" fillId="0" borderId="0" xfId="0" applyFont="1" applyAlignment="1" quotePrefix="1">
      <alignment horizontal="left"/>
    </xf>
    <xf numFmtId="174" fontId="1" fillId="3" borderId="1" xfId="20" applyNumberFormat="1" applyFont="1" applyFill="1" applyBorder="1" applyAlignment="1">
      <alignment/>
    </xf>
    <xf numFmtId="174" fontId="1" fillId="0" borderId="1" xfId="20" applyNumberFormat="1" applyFont="1" applyBorder="1" applyAlignment="1">
      <alignment/>
    </xf>
    <xf numFmtId="37" fontId="1" fillId="3" borderId="24" xfId="0" applyFont="1" applyFill="1" applyBorder="1" applyAlignment="1">
      <alignment/>
    </xf>
    <xf numFmtId="37" fontId="1" fillId="0" borderId="24" xfId="0" applyFont="1" applyBorder="1" applyAlignment="1">
      <alignment/>
    </xf>
    <xf numFmtId="37" fontId="5" fillId="3" borderId="25" xfId="0" applyFont="1" applyFill="1" applyBorder="1" applyAlignment="1">
      <alignment/>
    </xf>
    <xf numFmtId="37" fontId="13" fillId="4" borderId="11" xfId="0" applyFont="1" applyFill="1" applyBorder="1" applyAlignment="1">
      <alignment/>
    </xf>
    <xf numFmtId="39" fontId="1" fillId="3"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3" borderId="2" xfId="0" applyNumberFormat="1" applyFont="1" applyFill="1" applyBorder="1" applyAlignment="1">
      <alignment/>
    </xf>
    <xf numFmtId="0" fontId="1" fillId="3" borderId="1" xfId="0" applyNumberFormat="1" applyFont="1" applyFill="1" applyBorder="1" applyAlignment="1">
      <alignment/>
    </xf>
    <xf numFmtId="0" fontId="1" fillId="0" borderId="1" xfId="0" applyNumberFormat="1" applyFont="1" applyBorder="1" applyAlignment="1">
      <alignment/>
    </xf>
    <xf numFmtId="0" fontId="1" fillId="0" borderId="0" xfId="0" applyNumberFormat="1" applyFont="1" applyAlignment="1">
      <alignment/>
    </xf>
    <xf numFmtId="0" fontId="5" fillId="3" borderId="2" xfId="0" applyNumberFormat="1" applyFont="1" applyFill="1" applyBorder="1" applyAlignment="1">
      <alignment/>
    </xf>
    <xf numFmtId="37" fontId="1" fillId="0" borderId="0" xfId="0" applyFont="1" applyAlignment="1" quotePrefix="1">
      <alignment horizontal="left"/>
    </xf>
    <xf numFmtId="1" fontId="1" fillId="3" borderId="1" xfId="0" applyNumberFormat="1" applyFont="1" applyFill="1" applyBorder="1" applyAlignment="1">
      <alignment/>
    </xf>
    <xf numFmtId="1" fontId="1" fillId="0" borderId="1" xfId="0" applyNumberFormat="1" applyFont="1" applyBorder="1" applyAlignment="1">
      <alignment/>
    </xf>
    <xf numFmtId="37" fontId="0" fillId="0" borderId="0" xfId="0" applyFont="1" applyAlignment="1" quotePrefix="1">
      <alignment horizontal="right"/>
    </xf>
    <xf numFmtId="39" fontId="1" fillId="0" borderId="1" xfId="0" applyNumberFormat="1" applyFont="1" applyBorder="1" applyAlignment="1">
      <alignment horizontal="right"/>
    </xf>
    <xf numFmtId="39" fontId="1" fillId="3" borderId="1" xfId="0" applyNumberFormat="1" applyFont="1" applyFill="1" applyBorder="1" applyAlignment="1">
      <alignment horizontal="right"/>
    </xf>
    <xf numFmtId="37" fontId="5" fillId="0" borderId="2" xfId="0" applyFont="1" applyBorder="1" applyAlignment="1">
      <alignment horizontal="center"/>
    </xf>
    <xf numFmtId="37" fontId="1" fillId="0" borderId="1" xfId="0" applyFont="1" applyBorder="1" applyAlignment="1" quotePrefix="1">
      <alignment horizontal="left"/>
    </xf>
    <xf numFmtId="37" fontId="5" fillId="4" borderId="1" xfId="0" applyFont="1" applyFill="1" applyBorder="1" applyAlignment="1">
      <alignment horizontal="center"/>
    </xf>
    <xf numFmtId="37" fontId="5" fillId="6" borderId="1" xfId="0" applyFont="1" applyFill="1" applyBorder="1" applyAlignment="1">
      <alignment horizontal="center"/>
    </xf>
    <xf numFmtId="37" fontId="5" fillId="0" borderId="1" xfId="0" applyFont="1" applyBorder="1" applyAlignment="1" applyProtection="1">
      <alignment horizontal="center"/>
      <protection/>
    </xf>
    <xf numFmtId="37" fontId="5" fillId="5" borderId="2" xfId="0" applyFont="1" applyFill="1" applyBorder="1" applyAlignment="1" applyProtection="1">
      <alignment horizontal="center"/>
      <protection/>
    </xf>
    <xf numFmtId="37" fontId="5" fillId="5" borderId="15" xfId="0" applyFont="1" applyFill="1" applyBorder="1" applyAlignment="1" applyProtection="1">
      <alignment horizontal="centerContinuous"/>
      <protection/>
    </xf>
    <xf numFmtId="37" fontId="1" fillId="5" borderId="5" xfId="0" applyFont="1" applyFill="1" applyBorder="1" applyAlignment="1" applyProtection="1">
      <alignment horizontal="centerContinuous"/>
      <protection/>
    </xf>
    <xf numFmtId="37" fontId="1" fillId="5" borderId="13" xfId="0" applyFont="1" applyFill="1" applyBorder="1" applyAlignment="1" applyProtection="1">
      <alignment horizontal="centerContinuous"/>
      <protection/>
    </xf>
    <xf numFmtId="37" fontId="5" fillId="3" borderId="2" xfId="0" applyNumberFormat="1" applyFont="1" applyFill="1" applyBorder="1" applyAlignment="1">
      <alignment/>
    </xf>
    <xf numFmtId="37" fontId="1" fillId="4" borderId="3" xfId="0" applyFont="1" applyFill="1" applyBorder="1" applyAlignment="1" applyProtection="1" quotePrefix="1">
      <alignment horizontal="centerContinuous"/>
      <protection/>
    </xf>
    <xf numFmtId="37" fontId="1" fillId="0" borderId="3" xfId="0" applyFont="1" applyBorder="1" applyAlignment="1" quotePrefix="1">
      <alignment horizontal="centerContinuous"/>
    </xf>
    <xf numFmtId="37" fontId="1" fillId="0" borderId="4" xfId="0" applyFont="1" applyBorder="1" applyAlignment="1">
      <alignment horizontal="centerContinuous"/>
    </xf>
    <xf numFmtId="37" fontId="5" fillId="5" borderId="26" xfId="0" applyFont="1" applyFill="1" applyBorder="1" applyAlignment="1" applyProtection="1">
      <alignment horizontal="centerContinuous"/>
      <protection/>
    </xf>
    <xf numFmtId="37" fontId="1" fillId="0" borderId="0" xfId="0" applyFont="1" applyAlignment="1">
      <alignment horizontal="center"/>
    </xf>
    <xf numFmtId="49" fontId="0" fillId="0" borderId="0" xfId="0" applyNumberFormat="1" applyFont="1" applyAlignment="1">
      <alignment horizontal="right"/>
    </xf>
    <xf numFmtId="49" fontId="0" fillId="0" borderId="0" xfId="0" applyNumberFormat="1" applyFont="1" applyAlignment="1">
      <alignment/>
    </xf>
    <xf numFmtId="37" fontId="6" fillId="0" borderId="3" xfId="0" applyFont="1" applyBorder="1" applyAlignment="1" applyProtection="1">
      <alignment/>
      <protection locked="0"/>
    </xf>
    <xf numFmtId="37" fontId="5" fillId="5" borderId="5" xfId="0" applyFont="1" applyFill="1" applyBorder="1" applyAlignment="1">
      <alignment horizontal="centerContinuous"/>
    </xf>
    <xf numFmtId="37" fontId="5" fillId="5" borderId="0" xfId="0" applyFont="1" applyFill="1" applyBorder="1" applyAlignment="1">
      <alignment horizontal="centerContinuous"/>
    </xf>
    <xf numFmtId="0" fontId="5" fillId="4" borderId="13" xfId="0" applyNumberFormat="1" applyFont="1" applyFill="1" applyBorder="1" applyAlignment="1">
      <alignment/>
    </xf>
    <xf numFmtId="0" fontId="5" fillId="4" borderId="8" xfId="0" applyNumberFormat="1" applyFont="1" applyFill="1" applyBorder="1" applyAlignment="1">
      <alignment/>
    </xf>
    <xf numFmtId="37" fontId="5" fillId="8" borderId="12" xfId="0" applyFont="1" applyFill="1" applyBorder="1" applyAlignment="1">
      <alignment horizontal="center"/>
    </xf>
    <xf numFmtId="37" fontId="5" fillId="8" borderId="1" xfId="0" applyFont="1" applyFill="1" applyBorder="1" applyAlignment="1">
      <alignment horizontal="center"/>
    </xf>
    <xf numFmtId="37" fontId="5" fillId="8" borderId="14" xfId="0" applyFont="1" applyFill="1" applyBorder="1" applyAlignment="1">
      <alignment horizontal="center"/>
    </xf>
    <xf numFmtId="49" fontId="17" fillId="0" borderId="0" xfId="0" applyNumberFormat="1" applyFont="1" applyAlignment="1">
      <alignment/>
    </xf>
    <xf numFmtId="37" fontId="12" fillId="4" borderId="11" xfId="0" applyFont="1" applyFill="1" applyBorder="1" applyAlignment="1">
      <alignment horizontal="left"/>
    </xf>
    <xf numFmtId="37" fontId="16" fillId="0" borderId="14" xfId="0" applyFont="1" applyBorder="1" applyAlignment="1">
      <alignment horizontal="center"/>
    </xf>
    <xf numFmtId="37" fontId="1" fillId="3" borderId="1" xfId="0" applyFont="1" applyFill="1" applyBorder="1" applyAlignment="1" quotePrefix="1">
      <alignment/>
    </xf>
    <xf numFmtId="37" fontId="1" fillId="3" borderId="1" xfId="0" applyFont="1" applyFill="1" applyBorder="1" applyAlignment="1">
      <alignment horizontal="right"/>
    </xf>
    <xf numFmtId="37" fontId="1" fillId="0" borderId="1" xfId="0" applyFont="1" applyBorder="1" applyAlignment="1">
      <alignment horizontal="right"/>
    </xf>
    <xf numFmtId="37" fontId="1" fillId="0" borderId="6" xfId="0" applyFont="1" applyBorder="1" applyAlignment="1">
      <alignment/>
    </xf>
    <xf numFmtId="37" fontId="5" fillId="3" borderId="15" xfId="0" applyFont="1" applyFill="1" applyBorder="1" applyAlignment="1">
      <alignment/>
    </xf>
    <xf numFmtId="37" fontId="5" fillId="3" borderId="5" xfId="0" applyFont="1" applyFill="1" applyBorder="1" applyAlignment="1">
      <alignment/>
    </xf>
    <xf numFmtId="37" fontId="5" fillId="3" borderId="13" xfId="0" applyFont="1" applyFill="1" applyBorder="1" applyAlignment="1">
      <alignment/>
    </xf>
    <xf numFmtId="37" fontId="14" fillId="0" borderId="7" xfId="0" applyFont="1" applyBorder="1" applyAlignment="1">
      <alignment horizontal="right" textRotation="180"/>
    </xf>
    <xf numFmtId="49" fontId="1" fillId="0" borderId="0" xfId="0" applyNumberFormat="1" applyFont="1" applyAlignment="1">
      <alignment horizontal="right"/>
    </xf>
    <xf numFmtId="37" fontId="21" fillId="9" borderId="0" xfId="0" applyFont="1" applyFill="1" applyAlignment="1">
      <alignment/>
    </xf>
    <xf numFmtId="37" fontId="21" fillId="0" borderId="0" xfId="0" applyFont="1" applyAlignment="1">
      <alignment/>
    </xf>
    <xf numFmtId="37" fontId="22" fillId="9" borderId="0" xfId="0" applyFont="1" applyFill="1" applyAlignment="1">
      <alignment horizontal="center"/>
    </xf>
    <xf numFmtId="37" fontId="23" fillId="9" borderId="0" xfId="0" applyFont="1" applyFill="1" applyAlignment="1">
      <alignment/>
    </xf>
    <xf numFmtId="37" fontId="21" fillId="9" borderId="0" xfId="0" applyFont="1" applyFill="1" applyAlignment="1">
      <alignment/>
    </xf>
    <xf numFmtId="37" fontId="23" fillId="9" borderId="0" xfId="0" applyFont="1" applyFill="1" applyAlignment="1">
      <alignment wrapText="1"/>
    </xf>
    <xf numFmtId="49" fontId="11" fillId="0" borderId="7" xfId="0" applyNumberFormat="1" applyFont="1" applyBorder="1" applyAlignment="1">
      <alignment horizontal="right" vertical="center" textRotation="180"/>
    </xf>
    <xf numFmtId="49" fontId="19" fillId="0" borderId="7" xfId="0" applyNumberFormat="1" applyFont="1" applyBorder="1" applyAlignment="1">
      <alignment horizontal="right" vertical="center"/>
    </xf>
    <xf numFmtId="49" fontId="11" fillId="0" borderId="27" xfId="0" applyNumberFormat="1" applyFont="1" applyBorder="1" applyAlignment="1">
      <alignment horizontal="right" vertical="top" textRotation="180"/>
    </xf>
    <xf numFmtId="37" fontId="19" fillId="0" borderId="27" xfId="0" applyFont="1" applyBorder="1" applyAlignment="1">
      <alignment horizontal="right" vertical="top" textRotation="180"/>
    </xf>
    <xf numFmtId="49" fontId="11" fillId="0" borderId="27" xfId="0" applyNumberFormat="1" applyFont="1" applyBorder="1" applyAlignment="1">
      <alignment horizontal="right" vertical="center" textRotation="180"/>
    </xf>
    <xf numFmtId="37" fontId="19" fillId="0" borderId="27" xfId="0" applyFont="1"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8"/>
  <dimension ref="A1:C26"/>
  <sheetViews>
    <sheetView showGridLines="0" showRowColHeaders="0" tabSelected="1" workbookViewId="0" topLeftCell="A1">
      <selection activeCell="A1" sqref="A1"/>
    </sheetView>
  </sheetViews>
  <sheetFormatPr defaultColWidth="9.33203125" defaultRowHeight="12"/>
  <cols>
    <col min="1" max="1" width="9.33203125" style="414" customWidth="1"/>
    <col min="2" max="2" width="112.16015625" style="414" customWidth="1"/>
    <col min="3" max="16384" width="9.33203125" style="414" customWidth="1"/>
  </cols>
  <sheetData>
    <row r="1" spans="1:3" ht="0.75" customHeight="1">
      <c r="A1" s="413"/>
      <c r="B1" s="413"/>
      <c r="C1" s="413"/>
    </row>
    <row r="2" spans="1:3" ht="14.25">
      <c r="A2" s="413"/>
      <c r="B2" s="413"/>
      <c r="C2" s="413"/>
    </row>
    <row r="3" spans="1:3" ht="15">
      <c r="A3" s="413"/>
      <c r="B3" s="415" t="s">
        <v>518</v>
      </c>
      <c r="C3" s="413"/>
    </row>
    <row r="4" spans="1:3" ht="14.25">
      <c r="A4" s="413"/>
      <c r="B4" s="413"/>
      <c r="C4" s="413"/>
    </row>
    <row r="5" spans="1:3" ht="14.25">
      <c r="A5" s="413"/>
      <c r="B5" s="416" t="s">
        <v>513</v>
      </c>
      <c r="C5" s="417"/>
    </row>
    <row r="6" spans="1:3" ht="14.25">
      <c r="A6" s="413"/>
      <c r="B6" s="413"/>
      <c r="C6" s="413"/>
    </row>
    <row r="7" spans="1:3" ht="14.25">
      <c r="A7" s="413"/>
      <c r="B7" s="418" t="s">
        <v>514</v>
      </c>
      <c r="C7" s="413"/>
    </row>
    <row r="8" spans="1:3" ht="14.25">
      <c r="A8" s="413"/>
      <c r="B8" s="418"/>
      <c r="C8" s="413"/>
    </row>
    <row r="9" spans="1:3" ht="14.25">
      <c r="A9" s="413"/>
      <c r="B9" s="413"/>
      <c r="C9" s="413"/>
    </row>
    <row r="10" spans="1:3" ht="14.25">
      <c r="A10" s="413"/>
      <c r="B10" s="418" t="s">
        <v>516</v>
      </c>
      <c r="C10" s="413"/>
    </row>
    <row r="11" spans="1:3" ht="14.25">
      <c r="A11" s="413"/>
      <c r="B11" s="418"/>
      <c r="C11" s="413"/>
    </row>
    <row r="12" spans="1:3" ht="14.25">
      <c r="A12" s="413"/>
      <c r="B12" s="418"/>
      <c r="C12" s="413"/>
    </row>
    <row r="13" spans="1:3" ht="14.25">
      <c r="A13" s="413"/>
      <c r="B13" s="413"/>
      <c r="C13" s="413"/>
    </row>
    <row r="14" spans="1:3" ht="14.25">
      <c r="A14" s="413"/>
      <c r="B14" s="418" t="s">
        <v>515</v>
      </c>
      <c r="C14" s="413"/>
    </row>
    <row r="15" spans="1:3" ht="14.25">
      <c r="A15" s="413"/>
      <c r="B15" s="418"/>
      <c r="C15" s="413"/>
    </row>
    <row r="16" spans="1:3" ht="14.25">
      <c r="A16" s="413"/>
      <c r="B16" s="413"/>
      <c r="C16" s="413"/>
    </row>
    <row r="17" spans="1:3" ht="14.25" customHeight="1">
      <c r="A17" s="413"/>
      <c r="B17" s="418" t="s">
        <v>517</v>
      </c>
      <c r="C17" s="413"/>
    </row>
    <row r="18" spans="1:3" ht="14.25">
      <c r="A18" s="413"/>
      <c r="B18" s="418"/>
      <c r="C18" s="413"/>
    </row>
    <row r="19" spans="1:3" ht="14.25">
      <c r="A19" s="413"/>
      <c r="B19" s="418"/>
      <c r="C19" s="413"/>
    </row>
    <row r="20" spans="1:3" ht="14.25">
      <c r="A20" s="413"/>
      <c r="B20" s="418"/>
      <c r="C20" s="413"/>
    </row>
    <row r="21" spans="1:3" ht="14.25">
      <c r="A21" s="413"/>
      <c r="B21" s="417"/>
      <c r="C21" s="413"/>
    </row>
    <row r="22" spans="1:3" ht="14.25">
      <c r="A22" s="413"/>
      <c r="B22" s="417"/>
      <c r="C22" s="413"/>
    </row>
    <row r="23" spans="1:3" ht="14.25">
      <c r="A23" s="413"/>
      <c r="B23" s="413"/>
      <c r="C23" s="413"/>
    </row>
    <row r="24" spans="1:3" ht="14.25">
      <c r="A24" s="413"/>
      <c r="B24" s="413"/>
      <c r="C24" s="413"/>
    </row>
    <row r="25" spans="1:3" ht="14.25">
      <c r="A25" s="413"/>
      <c r="B25" s="413"/>
      <c r="C25" s="413"/>
    </row>
    <row r="26" spans="1:3" ht="14.25">
      <c r="A26" s="413"/>
      <c r="B26" s="413"/>
      <c r="C26" s="413"/>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M57"/>
  <sheetViews>
    <sheetView showGridLines="0" showZeros="0" workbookViewId="0" topLeftCell="A1">
      <selection activeCell="A1" sqref="A1"/>
    </sheetView>
  </sheetViews>
  <sheetFormatPr defaultColWidth="14.83203125" defaultRowHeight="12"/>
  <cols>
    <col min="1" max="1" width="6.83203125" style="82" customWidth="1"/>
    <col min="2" max="2" width="52.83203125" style="82" customWidth="1"/>
    <col min="3" max="3" width="23.83203125" style="82" customWidth="1"/>
    <col min="4" max="4" width="7.83203125" style="82" customWidth="1"/>
    <col min="5" max="5" width="16.83203125" style="82" customWidth="1"/>
    <col min="6" max="6" width="7.83203125" style="82" customWidth="1"/>
    <col min="7" max="7" width="16.83203125" style="82" customWidth="1"/>
    <col min="8" max="8" width="7.83203125" style="82" customWidth="1"/>
    <col min="9" max="9" width="12.83203125" style="82" customWidth="1"/>
    <col min="10" max="10" width="7.83203125" style="82" customWidth="1"/>
    <col min="11" max="11" width="16.83203125" style="82" customWidth="1"/>
    <col min="12" max="12" width="8.83203125" style="82" customWidth="1"/>
    <col min="13" max="13" width="6.83203125" style="82" customWidth="1"/>
    <col min="14" max="16384" width="14.83203125" style="82" customWidth="1"/>
  </cols>
  <sheetData>
    <row r="2" spans="1:12" ht="12.75">
      <c r="A2" s="174"/>
      <c r="B2" s="174"/>
      <c r="C2" s="174"/>
      <c r="D2" s="125" t="str">
        <f>YEAR</f>
        <v>OPERATING FUND BUDGET 2001/2002</v>
      </c>
      <c r="E2" s="125"/>
      <c r="F2" s="125"/>
      <c r="G2" s="106"/>
      <c r="H2" s="106"/>
      <c r="I2" s="106"/>
      <c r="J2" s="106"/>
      <c r="K2" s="286"/>
      <c r="L2" s="107" t="s">
        <v>274</v>
      </c>
    </row>
    <row r="3" spans="11:12" ht="12.75">
      <c r="K3" s="173"/>
      <c r="L3" s="173"/>
    </row>
    <row r="4" spans="3:12" ht="15.75">
      <c r="C4" s="322" t="s">
        <v>275</v>
      </c>
      <c r="D4" s="173"/>
      <c r="E4" s="173"/>
      <c r="F4" s="173"/>
      <c r="G4" s="173"/>
      <c r="H4" s="173"/>
      <c r="I4" s="173"/>
      <c r="J4" s="173"/>
      <c r="K4" s="173"/>
      <c r="L4" s="173"/>
    </row>
    <row r="5" spans="3:12" ht="15.75">
      <c r="C5" s="322" t="s">
        <v>276</v>
      </c>
      <c r="D5" s="173"/>
      <c r="E5" s="173"/>
      <c r="F5" s="173"/>
      <c r="G5" s="173"/>
      <c r="H5" s="173"/>
      <c r="I5" s="173"/>
      <c r="J5" s="173"/>
      <c r="K5" s="173"/>
      <c r="L5" s="173"/>
    </row>
    <row r="7" spans="3:10" ht="12.75">
      <c r="C7" s="124" t="s">
        <v>277</v>
      </c>
      <c r="D7" s="106"/>
      <c r="E7" s="106"/>
      <c r="F7" s="106"/>
      <c r="G7" s="106"/>
      <c r="H7" s="106"/>
      <c r="I7" s="106"/>
      <c r="J7" s="131"/>
    </row>
    <row r="8" ht="12.75">
      <c r="C8" s="287"/>
    </row>
    <row r="9" spans="1:12" ht="12.75">
      <c r="A9" s="141"/>
      <c r="B9" s="141"/>
      <c r="C9" s="67" t="s">
        <v>30</v>
      </c>
      <c r="D9" s="66"/>
      <c r="E9" s="65" t="s">
        <v>31</v>
      </c>
      <c r="F9" s="66"/>
      <c r="G9" s="65" t="s">
        <v>32</v>
      </c>
      <c r="H9" s="66"/>
      <c r="I9" s="183"/>
      <c r="J9" s="205"/>
      <c r="K9" s="129"/>
      <c r="L9" s="205"/>
    </row>
    <row r="10" spans="1:12" ht="12.75">
      <c r="A10" s="141"/>
      <c r="B10" s="141"/>
      <c r="C10" s="68" t="s">
        <v>46</v>
      </c>
      <c r="D10" s="70"/>
      <c r="E10" s="69" t="s">
        <v>68</v>
      </c>
      <c r="F10" s="70"/>
      <c r="G10" s="69" t="s">
        <v>69</v>
      </c>
      <c r="H10" s="70"/>
      <c r="I10" s="69" t="s">
        <v>70</v>
      </c>
      <c r="J10" s="210"/>
      <c r="K10" s="69" t="s">
        <v>71</v>
      </c>
      <c r="L10" s="210"/>
    </row>
    <row r="11" spans="1:12" ht="12.75">
      <c r="A11" s="141"/>
      <c r="B11" s="141"/>
      <c r="C11" s="288" t="s">
        <v>107</v>
      </c>
      <c r="D11" s="288" t="s">
        <v>108</v>
      </c>
      <c r="E11" s="288" t="s">
        <v>107</v>
      </c>
      <c r="F11" s="288" t="s">
        <v>108</v>
      </c>
      <c r="G11" s="288" t="s">
        <v>107</v>
      </c>
      <c r="H11" s="288" t="s">
        <v>108</v>
      </c>
      <c r="I11" s="288" t="s">
        <v>107</v>
      </c>
      <c r="J11" s="259" t="s">
        <v>108</v>
      </c>
      <c r="K11" s="288" t="s">
        <v>107</v>
      </c>
      <c r="L11" s="259" t="s">
        <v>108</v>
      </c>
    </row>
    <row r="12" spans="1:12" ht="4.5" customHeight="1">
      <c r="A12" s="141"/>
      <c r="B12" s="141"/>
      <c r="C12" s="141"/>
      <c r="D12" s="141"/>
      <c r="E12" s="141"/>
      <c r="F12" s="141"/>
      <c r="G12" s="141"/>
      <c r="H12" s="141"/>
      <c r="I12" s="141"/>
      <c r="J12" s="141"/>
      <c r="K12" s="141"/>
      <c r="L12" s="141"/>
    </row>
    <row r="13" spans="1:12" ht="12.75">
      <c r="A13" s="181">
        <v>300</v>
      </c>
      <c r="B13" s="330" t="s">
        <v>265</v>
      </c>
      <c r="C13" s="325">
        <v>48172586.5</v>
      </c>
      <c r="D13" s="326">
        <f>C13/$K$57</f>
        <v>0.037113722194460436</v>
      </c>
      <c r="E13" s="325">
        <v>23682269</v>
      </c>
      <c r="F13" s="326">
        <f>E13/$K$57</f>
        <v>0.01824558771824474</v>
      </c>
      <c r="G13" s="325">
        <v>66361597</v>
      </c>
      <c r="H13" s="326">
        <f>G13/$K$57</f>
        <v>0.051127125495716096</v>
      </c>
      <c r="I13" s="325"/>
      <c r="J13" s="326"/>
      <c r="K13" s="325">
        <f>SUM(G13,E13,C13,'- 12 -'!K13,'- 12 -'!I13,'- 12 -'!G13,'- 12 -'!E13,'- 12 -'!C13)</f>
        <v>973081395.95</v>
      </c>
      <c r="L13" s="326">
        <f aca="true" t="shared" si="0" ref="L13:L21">K13/$K$57</f>
        <v>0.7496934506908002</v>
      </c>
    </row>
    <row r="14" spans="1:12" ht="12.75">
      <c r="A14" s="141"/>
      <c r="B14" s="311" t="s">
        <v>279</v>
      </c>
      <c r="C14" s="325"/>
      <c r="D14" s="326"/>
      <c r="E14" s="325"/>
      <c r="F14" s="326"/>
      <c r="G14" s="325"/>
      <c r="H14" s="326"/>
      <c r="I14" s="325"/>
      <c r="J14" s="326"/>
      <c r="K14" s="325">
        <f>SUM(G14,E14,C14,'- 12 -'!K14,'- 12 -'!I14,'- 12 -'!G14,'- 12 -'!E14,'- 12 -'!C14)</f>
        <v>3246105</v>
      </c>
      <c r="L14" s="326">
        <f t="shared" si="0"/>
        <v>0.002500904517220577</v>
      </c>
    </row>
    <row r="15" spans="1:12" ht="12.75">
      <c r="A15" s="141"/>
      <c r="B15" s="311" t="s">
        <v>280</v>
      </c>
      <c r="C15" s="325">
        <v>3296362</v>
      </c>
      <c r="D15" s="326">
        <f>C15/$K$57</f>
        <v>0.0025396241391434523</v>
      </c>
      <c r="E15" s="325">
        <v>1620192</v>
      </c>
      <c r="F15" s="326">
        <f>E15/$K$57</f>
        <v>0.001248248436684778</v>
      </c>
      <c r="G15" s="325">
        <v>3245239</v>
      </c>
      <c r="H15" s="326">
        <f>G15/$K$57</f>
        <v>0.0025002373227484597</v>
      </c>
      <c r="I15" s="325"/>
      <c r="J15" s="326"/>
      <c r="K15" s="325">
        <f>SUM(G15,E15,C15,'- 12 -'!K15,'- 12 -'!I15,'- 12 -'!G15,'- 12 -'!E15,'- 12 -'!C15)</f>
        <v>77128439.3</v>
      </c>
      <c r="L15" s="326">
        <f t="shared" si="0"/>
        <v>0.059422249819874304</v>
      </c>
    </row>
    <row r="16" spans="1:12" ht="12.75">
      <c r="A16" s="141"/>
      <c r="B16" s="311" t="s">
        <v>281</v>
      </c>
      <c r="C16" s="325">
        <v>30552956.5</v>
      </c>
      <c r="D16" s="326">
        <f>C16/$K$57</f>
        <v>0.023538988087352008</v>
      </c>
      <c r="E16" s="325"/>
      <c r="F16" s="326">
        <f>E16/$K$57</f>
        <v>0</v>
      </c>
      <c r="G16" s="325"/>
      <c r="H16" s="326">
        <f>G16/$K$57</f>
        <v>0</v>
      </c>
      <c r="I16" s="325"/>
      <c r="J16" s="326"/>
      <c r="K16" s="325">
        <f>SUM(G16,E16,C16,'- 12 -'!K16,'- 12 -'!I16,'- 12 -'!G16,'- 12 -'!E16,'- 12 -'!C16)</f>
        <v>652665108.25</v>
      </c>
      <c r="L16" s="326">
        <f t="shared" si="0"/>
        <v>0.5028343560835776</v>
      </c>
    </row>
    <row r="17" spans="1:12" ht="12.75">
      <c r="A17" s="141"/>
      <c r="B17" s="311" t="s">
        <v>282</v>
      </c>
      <c r="C17" s="325">
        <v>6346361</v>
      </c>
      <c r="D17" s="326">
        <f>C17/$K$57</f>
        <v>0.004889442237023293</v>
      </c>
      <c r="E17" s="325">
        <v>133225</v>
      </c>
      <c r="F17" s="326">
        <f>E17/$K$57</f>
        <v>0.00010264085860029524</v>
      </c>
      <c r="G17" s="325"/>
      <c r="H17" s="326">
        <f>G17/$K$57</f>
        <v>0</v>
      </c>
      <c r="I17" s="325"/>
      <c r="J17" s="326"/>
      <c r="K17" s="325">
        <f>SUM(G17,E17,C17,'- 12 -'!K17,'- 12 -'!I17,'- 12 -'!G17,'- 12 -'!E17,'- 12 -'!C17)</f>
        <v>86349542</v>
      </c>
      <c r="L17" s="326">
        <f t="shared" si="0"/>
        <v>0.06652648624974483</v>
      </c>
    </row>
    <row r="18" spans="1:12" ht="12.75">
      <c r="A18" s="141"/>
      <c r="B18" s="311" t="s">
        <v>283</v>
      </c>
      <c r="C18" s="325">
        <v>4783310</v>
      </c>
      <c r="D18" s="326">
        <f>C18/$K$57</f>
        <v>0.003685217079012034</v>
      </c>
      <c r="E18" s="325">
        <v>21110622</v>
      </c>
      <c r="F18" s="326">
        <f>E18/$K$57</f>
        <v>0.016264307507346833</v>
      </c>
      <c r="G18" s="325">
        <v>62063102</v>
      </c>
      <c r="H18" s="326">
        <f>G18/$K$57</f>
        <v>0.04781542560838957</v>
      </c>
      <c r="I18" s="325"/>
      <c r="J18" s="326"/>
      <c r="K18" s="325">
        <f>SUM(G18,E18,C18,'- 12 -'!K18,'- 12 -'!I18,'- 12 -'!G18,'- 12 -'!E18,'- 12 -'!C18)</f>
        <v>94317769.45</v>
      </c>
      <c r="L18" s="326">
        <f t="shared" si="0"/>
        <v>0.0726654669740116</v>
      </c>
    </row>
    <row r="19" spans="2:12" ht="12.75">
      <c r="B19" s="312" t="s">
        <v>284</v>
      </c>
      <c r="C19" s="325">
        <v>2811520</v>
      </c>
      <c r="D19" s="328">
        <f>C19/$K$57</f>
        <v>0.002166086145782714</v>
      </c>
      <c r="E19" s="325">
        <v>818230</v>
      </c>
      <c r="F19" s="328">
        <f>E19/$K$57</f>
        <v>0.0006303909156128323</v>
      </c>
      <c r="G19" s="325">
        <v>1041798</v>
      </c>
      <c r="H19" s="328">
        <f>G19/$K$57</f>
        <v>0.0008026349499573682</v>
      </c>
      <c r="I19" s="327"/>
      <c r="J19" s="328"/>
      <c r="K19" s="325">
        <f>SUM(G19,E19,C19,'- 12 -'!K19,'- 12 -'!I19,'- 12 -'!G19,'- 12 -'!E19,'- 12 -'!C19)</f>
        <v>39608376.9</v>
      </c>
      <c r="L19" s="328">
        <f t="shared" si="0"/>
        <v>0.03051557750257159</v>
      </c>
    </row>
    <row r="20" spans="2:12" ht="12.75">
      <c r="B20" s="354" t="s">
        <v>329</v>
      </c>
      <c r="C20" s="327"/>
      <c r="D20" s="328"/>
      <c r="E20" s="327"/>
      <c r="F20" s="328"/>
      <c r="G20" s="327"/>
      <c r="H20" s="328"/>
      <c r="I20" s="327"/>
      <c r="J20" s="328"/>
      <c r="K20" s="325">
        <f>SUM(G20,E20,C20,'- 12 -'!K20,'- 12 -'!I20,'- 12 -'!G20,'- 12 -'!E20,'- 12 -'!C20)</f>
        <v>14279308.75</v>
      </c>
      <c r="L20" s="328">
        <f t="shared" si="0"/>
        <v>0.011001242336788956</v>
      </c>
    </row>
    <row r="21" spans="2:12" ht="12.75">
      <c r="B21" s="354" t="s">
        <v>356</v>
      </c>
      <c r="C21" s="327">
        <v>382077</v>
      </c>
      <c r="D21" s="328">
        <f>C21/'- 13 -'!$K$57</f>
        <v>0.0002943645061469319</v>
      </c>
      <c r="E21" s="327">
        <v>0</v>
      </c>
      <c r="F21" s="328">
        <f>E21/'- 13 -'!$K$57</f>
        <v>0</v>
      </c>
      <c r="G21" s="327">
        <v>11458</v>
      </c>
      <c r="H21" s="328">
        <f>G21/'- 13 -'!$K$57</f>
        <v>8.827614620695686E-06</v>
      </c>
      <c r="I21" s="327"/>
      <c r="J21" s="328"/>
      <c r="K21" s="325">
        <f>SUM(G21,E21,C21,'- 12 -'!K21,'- 12 -'!I21,'- 12 -'!G21,'- 12 -'!E21,'- 12 -'!C21)</f>
        <v>5486746.3</v>
      </c>
      <c r="L21" s="328">
        <f t="shared" si="0"/>
        <v>0.004227167207010644</v>
      </c>
    </row>
    <row r="22" spans="3:12" ht="4.5" customHeight="1">
      <c r="C22" s="327"/>
      <c r="D22" s="328"/>
      <c r="E22" s="327"/>
      <c r="F22" s="328"/>
      <c r="G22" s="327"/>
      <c r="H22" s="328"/>
      <c r="I22" s="327"/>
      <c r="J22" s="328"/>
      <c r="K22" s="327"/>
      <c r="L22" s="328"/>
    </row>
    <row r="23" spans="1:12" ht="12.75">
      <c r="A23" s="77">
        <v>400</v>
      </c>
      <c r="B23" s="331" t="s">
        <v>285</v>
      </c>
      <c r="C23" s="325">
        <v>3669453</v>
      </c>
      <c r="D23" s="328">
        <f>C23/$K$57</f>
        <v>0.002827065539601645</v>
      </c>
      <c r="E23" s="325">
        <v>3114167</v>
      </c>
      <c r="F23" s="328">
        <f>E23/$K$57</f>
        <v>0.0023992552051394682</v>
      </c>
      <c r="G23" s="325">
        <v>9745110</v>
      </c>
      <c r="H23" s="328">
        <f>G23/$K$57</f>
        <v>0.007507948639927365</v>
      </c>
      <c r="I23" s="327"/>
      <c r="J23" s="328"/>
      <c r="K23" s="325">
        <f>SUM(G23,E23,C23,'- 12 -'!K23,'- 12 -'!I23,'- 12 -'!G23,'- 12 -'!E23,'- 12 -'!C23)</f>
        <v>75669166.7005</v>
      </c>
      <c r="L23" s="328">
        <f>K23/$K$57</f>
        <v>0.05829797890567228</v>
      </c>
    </row>
    <row r="24" spans="3:12" ht="4.5" customHeight="1">
      <c r="C24" s="327"/>
      <c r="D24" s="328"/>
      <c r="E24" s="327"/>
      <c r="F24" s="328"/>
      <c r="G24" s="327"/>
      <c r="H24" s="328"/>
      <c r="I24" s="327"/>
      <c r="J24" s="328"/>
      <c r="K24" s="327"/>
      <c r="L24" s="328"/>
    </row>
    <row r="25" spans="1:12" ht="12.75">
      <c r="A25" s="332" t="s">
        <v>286</v>
      </c>
      <c r="B25" s="331" t="s">
        <v>246</v>
      </c>
      <c r="C25" s="327">
        <v>7809894</v>
      </c>
      <c r="D25" s="328">
        <f aca="true" t="shared" si="1" ref="D25:D40">C25/$K$57</f>
        <v>0.00601699550187498</v>
      </c>
      <c r="E25" s="327">
        <v>14074321</v>
      </c>
      <c r="F25" s="328">
        <f aca="true" t="shared" si="2" ref="F25:F40">E25/$K$57</f>
        <v>0.010843313129338832</v>
      </c>
      <c r="G25" s="327">
        <v>68024031</v>
      </c>
      <c r="H25" s="328">
        <f aca="true" t="shared" si="3" ref="H25:H40">G25/$K$57</f>
        <v>0.05240791853851079</v>
      </c>
      <c r="I25" s="327"/>
      <c r="J25" s="328"/>
      <c r="K25" s="325">
        <f>SUM(G25,E25,C25,'- 12 -'!K25,'- 12 -'!I25,'- 12 -'!G25,'- 12 -'!E25,'- 12 -'!C25)</f>
        <v>127564993</v>
      </c>
      <c r="L25" s="328">
        <f aca="true" t="shared" si="4" ref="L25:L40">K25/$K$57</f>
        <v>0.09828020573361346</v>
      </c>
    </row>
    <row r="26" spans="2:12" ht="12.75">
      <c r="B26" s="312" t="s">
        <v>287</v>
      </c>
      <c r="C26" s="325">
        <v>1567756</v>
      </c>
      <c r="D26" s="328">
        <f t="shared" si="1"/>
        <v>0.0012078500425277874</v>
      </c>
      <c r="E26" s="325">
        <v>143313</v>
      </c>
      <c r="F26" s="328">
        <f t="shared" si="2"/>
        <v>0.00011041298081129001</v>
      </c>
      <c r="G26" s="325">
        <v>2279195</v>
      </c>
      <c r="H26" s="328">
        <f t="shared" si="3"/>
        <v>0.0017559657100206412</v>
      </c>
      <c r="I26" s="327"/>
      <c r="J26" s="328"/>
      <c r="K26" s="325">
        <f>SUM(G26,E26,C26,'- 12 -'!K26,'- 12 -'!I26,'- 12 -'!G26,'- 12 -'!E26,'- 12 -'!C26)</f>
        <v>15720405</v>
      </c>
      <c r="L26" s="328">
        <f t="shared" si="4"/>
        <v>0.012111509602134541</v>
      </c>
    </row>
    <row r="27" spans="2:12" ht="12.75">
      <c r="B27" s="312" t="s">
        <v>288</v>
      </c>
      <c r="C27" s="325">
        <v>120690</v>
      </c>
      <c r="D27" s="328">
        <f t="shared" si="1"/>
        <v>9.298348826773978E-05</v>
      </c>
      <c r="E27" s="325">
        <v>175793</v>
      </c>
      <c r="F27" s="328">
        <f t="shared" si="2"/>
        <v>0.00013543662567777596</v>
      </c>
      <c r="G27" s="325">
        <v>491079</v>
      </c>
      <c r="H27" s="328">
        <f t="shared" si="3"/>
        <v>0.0003783431803383328</v>
      </c>
      <c r="I27" s="327"/>
      <c r="J27" s="328"/>
      <c r="K27" s="325">
        <f>SUM(G27,E27,C27,'- 12 -'!K27,'- 12 -'!I27,'- 12 -'!G27,'- 12 -'!E27,'- 12 -'!C27)</f>
        <v>5430127</v>
      </c>
      <c r="L27" s="328">
        <f t="shared" si="4"/>
        <v>0.0041835458629284695</v>
      </c>
    </row>
    <row r="28" spans="2:13" ht="12.75">
      <c r="B28" s="312" t="s">
        <v>289</v>
      </c>
      <c r="C28" s="327"/>
      <c r="D28" s="328">
        <f t="shared" si="1"/>
        <v>0</v>
      </c>
      <c r="E28" s="327"/>
      <c r="F28" s="328">
        <f t="shared" si="2"/>
        <v>0</v>
      </c>
      <c r="G28" s="325">
        <v>41997099</v>
      </c>
      <c r="H28" s="328">
        <f t="shared" si="3"/>
        <v>0.032355926440845194</v>
      </c>
      <c r="I28" s="327"/>
      <c r="J28" s="328"/>
      <c r="K28" s="325">
        <f>SUM(G28,E28,C28,'- 12 -'!K28,'- 12 -'!I28,'- 12 -'!G28,'- 12 -'!E28,'- 12 -'!C28)</f>
        <v>42024524</v>
      </c>
      <c r="L28" s="328">
        <f t="shared" si="4"/>
        <v>0.032377055549849605</v>
      </c>
      <c r="M28" s="423" t="s">
        <v>497</v>
      </c>
    </row>
    <row r="29" spans="2:13" ht="12.75" customHeight="1">
      <c r="B29" s="312" t="s">
        <v>290</v>
      </c>
      <c r="C29" s="325">
        <v>544219</v>
      </c>
      <c r="D29" s="328">
        <f t="shared" si="1"/>
        <v>0.00041928395891607486</v>
      </c>
      <c r="E29" s="325">
        <v>611436</v>
      </c>
      <c r="F29" s="328">
        <f t="shared" si="2"/>
        <v>0.0004710701146115978</v>
      </c>
      <c r="G29" s="325">
        <v>675990</v>
      </c>
      <c r="H29" s="328">
        <f t="shared" si="3"/>
        <v>0.0005208046087837386</v>
      </c>
      <c r="I29" s="327"/>
      <c r="J29" s="328"/>
      <c r="K29" s="325">
        <f>SUM(G29,E29,C29,'- 12 -'!K29,'- 12 -'!I29,'- 12 -'!G29,'- 12 -'!E29,'- 12 -'!C29)</f>
        <v>6608947</v>
      </c>
      <c r="L29" s="328">
        <f t="shared" si="4"/>
        <v>0.005091747003369078</v>
      </c>
      <c r="M29" s="424"/>
    </row>
    <row r="30" spans="2:13" ht="12.75" customHeight="1">
      <c r="B30" s="312" t="s">
        <v>291</v>
      </c>
      <c r="C30" s="327"/>
      <c r="D30" s="328">
        <f t="shared" si="1"/>
        <v>0</v>
      </c>
      <c r="E30" s="325">
        <v>10610474</v>
      </c>
      <c r="F30" s="328">
        <f t="shared" si="2"/>
        <v>0.008174653117028403</v>
      </c>
      <c r="G30" s="327"/>
      <c r="H30" s="328">
        <f t="shared" si="3"/>
        <v>0</v>
      </c>
      <c r="I30" s="327"/>
      <c r="J30" s="328"/>
      <c r="K30" s="325">
        <f>SUM(G30,E30,C30,'- 12 -'!K30,'- 12 -'!I30,'- 12 -'!G30,'- 12 -'!E30,'- 12 -'!C30)</f>
        <v>10610474</v>
      </c>
      <c r="L30" s="328">
        <f t="shared" si="4"/>
        <v>0.008174653117028403</v>
      </c>
      <c r="M30" s="424"/>
    </row>
    <row r="31" spans="2:12" ht="12.75" customHeight="1">
      <c r="B31" s="312" t="s">
        <v>292</v>
      </c>
      <c r="C31" s="327"/>
      <c r="D31" s="328">
        <f t="shared" si="1"/>
        <v>0</v>
      </c>
      <c r="E31" s="327"/>
      <c r="F31" s="328">
        <f t="shared" si="2"/>
        <v>0</v>
      </c>
      <c r="G31" s="327"/>
      <c r="H31" s="328">
        <f t="shared" si="3"/>
        <v>0</v>
      </c>
      <c r="I31" s="327"/>
      <c r="J31" s="328"/>
      <c r="K31" s="325">
        <f>SUM(G31,E31,C31,'- 12 -'!K31,'- 12 -'!I31,'- 12 -'!G31,'- 12 -'!E31,'- 12 -'!C31)</f>
        <v>284400</v>
      </c>
      <c r="L31" s="328">
        <f t="shared" si="4"/>
        <v>0.00021911097906492</v>
      </c>
    </row>
    <row r="32" spans="2:12" ht="12.75" customHeight="1">
      <c r="B32" s="312" t="s">
        <v>293</v>
      </c>
      <c r="C32" s="325">
        <v>144168</v>
      </c>
      <c r="D32" s="328">
        <f t="shared" si="1"/>
        <v>0.00011107170052683329</v>
      </c>
      <c r="E32" s="327"/>
      <c r="F32" s="328">
        <f t="shared" si="2"/>
        <v>0</v>
      </c>
      <c r="G32" s="327"/>
      <c r="H32" s="328">
        <f t="shared" si="3"/>
        <v>0</v>
      </c>
      <c r="I32" s="327"/>
      <c r="J32" s="328"/>
      <c r="K32" s="325">
        <f>SUM(G32,E32,C32,'- 12 -'!K32,'- 12 -'!I32,'- 12 -'!G32,'- 12 -'!E32,'- 12 -'!C32)</f>
        <v>1049109</v>
      </c>
      <c r="L32" s="328">
        <f t="shared" si="4"/>
        <v>0.000808267581349575</v>
      </c>
    </row>
    <row r="33" spans="2:12" ht="12.75" customHeight="1">
      <c r="B33" s="312" t="s">
        <v>294</v>
      </c>
      <c r="C33" s="325">
        <v>5062</v>
      </c>
      <c r="D33" s="328">
        <f t="shared" si="1"/>
        <v>3.899928888982507E-06</v>
      </c>
      <c r="E33" s="325">
        <v>774752</v>
      </c>
      <c r="F33" s="328">
        <f t="shared" si="2"/>
        <v>0.0005968940550369371</v>
      </c>
      <c r="G33" s="325">
        <v>3361574</v>
      </c>
      <c r="H33" s="328">
        <f t="shared" si="3"/>
        <v>0.002589865577845216</v>
      </c>
      <c r="I33" s="327"/>
      <c r="J33" s="328"/>
      <c r="K33" s="325">
        <f>SUM(G33,E33,C33,'- 12 -'!K33,'- 12 -'!I33,'- 12 -'!G33,'- 12 -'!E33,'- 12 -'!C33)</f>
        <v>4670024</v>
      </c>
      <c r="L33" s="328">
        <f t="shared" si="4"/>
        <v>0.003597937872351174</v>
      </c>
    </row>
    <row r="34" spans="2:12" ht="12.75">
      <c r="B34" s="312" t="s">
        <v>295</v>
      </c>
      <c r="C34" s="325">
        <v>343600</v>
      </c>
      <c r="D34" s="328">
        <f t="shared" si="1"/>
        <v>0.000264720578082653</v>
      </c>
      <c r="E34" s="325">
        <v>1393900</v>
      </c>
      <c r="F34" s="328">
        <f t="shared" si="2"/>
        <v>0.0010739057444394936</v>
      </c>
      <c r="G34" s="325">
        <v>13474656</v>
      </c>
      <c r="H34" s="328">
        <f t="shared" si="3"/>
        <v>0.010381311774694087</v>
      </c>
      <c r="I34" s="327"/>
      <c r="J34" s="328"/>
      <c r="K34" s="325">
        <f>SUM(G34,E34,C34,'- 12 -'!K34,'- 12 -'!I34,'- 12 -'!G34,'- 12 -'!E34,'- 12 -'!C34)</f>
        <v>18223650</v>
      </c>
      <c r="L34" s="328">
        <f t="shared" si="4"/>
        <v>0.014040090694924153</v>
      </c>
    </row>
    <row r="35" spans="2:12" ht="12.75">
      <c r="B35" s="312" t="s">
        <v>296</v>
      </c>
      <c r="C35" s="325">
        <v>73510</v>
      </c>
      <c r="D35" s="328">
        <f t="shared" si="1"/>
        <v>5.66344868884046E-05</v>
      </c>
      <c r="E35" s="325">
        <v>194053</v>
      </c>
      <c r="F35" s="328">
        <f t="shared" si="2"/>
        <v>0.0001495047215910159</v>
      </c>
      <c r="G35" s="325">
        <v>1443257</v>
      </c>
      <c r="H35" s="328">
        <f t="shared" si="3"/>
        <v>0.0011119319771881126</v>
      </c>
      <c r="I35" s="327"/>
      <c r="J35" s="328"/>
      <c r="K35" s="325">
        <f>SUM(G35,E35,C35,'- 12 -'!K35,'- 12 -'!I35,'- 12 -'!G35,'- 12 -'!E35,'- 12 -'!C35)</f>
        <v>4695369</v>
      </c>
      <c r="L35" s="328">
        <f t="shared" si="4"/>
        <v>0.003617464481930641</v>
      </c>
    </row>
    <row r="36" spans="1:12" ht="12.75">
      <c r="A36" s="150"/>
      <c r="B36" s="324" t="s">
        <v>297</v>
      </c>
      <c r="C36" s="327"/>
      <c r="D36" s="328">
        <f t="shared" si="1"/>
        <v>0</v>
      </c>
      <c r="E36" s="327"/>
      <c r="F36" s="328">
        <f t="shared" si="2"/>
        <v>0</v>
      </c>
      <c r="G36" s="325">
        <v>4138630</v>
      </c>
      <c r="H36" s="328">
        <f t="shared" si="3"/>
        <v>0.0031885347091682482</v>
      </c>
      <c r="I36" s="327"/>
      <c r="J36" s="328"/>
      <c r="K36" s="325">
        <f>SUM(G36,E36,C36,'- 12 -'!K36,'- 12 -'!I36,'- 12 -'!G36,'- 12 -'!E36,'- 12 -'!C36)</f>
        <v>4139630</v>
      </c>
      <c r="L36" s="328">
        <f t="shared" si="4"/>
        <v>0.0031893051415840886</v>
      </c>
    </row>
    <row r="37" spans="2:12" ht="12.75">
      <c r="B37" s="312" t="s">
        <v>298</v>
      </c>
      <c r="C37" s="325">
        <v>5300</v>
      </c>
      <c r="D37" s="328">
        <f>C37/K57</f>
        <v>4.083291803952447E-06</v>
      </c>
      <c r="E37" s="325">
        <v>14000</v>
      </c>
      <c r="F37" s="328">
        <f>E37/K57</f>
        <v>1.0786053821761182E-05</v>
      </c>
      <c r="G37" s="325">
        <v>15125</v>
      </c>
      <c r="H37" s="328">
        <f>G37/K57</f>
        <v>1.1652790289581277E-05</v>
      </c>
      <c r="I37" s="327"/>
      <c r="J37" s="328"/>
      <c r="K37" s="325">
        <f>SUM(G37,E37,C37,'- 12 -'!K37,'- 12 -'!I37,'- 12 -'!G37,'- 12 -'!E37,'- 12 -'!C37)</f>
        <v>852959</v>
      </c>
      <c r="L37" s="328">
        <f t="shared" si="4"/>
        <v>0.0006571472629825425</v>
      </c>
    </row>
    <row r="38" spans="2:12" ht="12.75">
      <c r="B38" s="312" t="s">
        <v>299</v>
      </c>
      <c r="C38" s="325">
        <v>229074</v>
      </c>
      <c r="D38" s="328">
        <f t="shared" si="1"/>
        <v>0.00017648603522615148</v>
      </c>
      <c r="E38" s="325">
        <v>30600</v>
      </c>
      <c r="F38" s="328">
        <f t="shared" si="2"/>
        <v>2.3575231924706582E-05</v>
      </c>
      <c r="G38" s="325">
        <v>22565</v>
      </c>
      <c r="H38" s="328">
        <f t="shared" si="3"/>
        <v>1.7384807463431504E-05</v>
      </c>
      <c r="I38" s="327"/>
      <c r="J38" s="328"/>
      <c r="K38" s="325">
        <f>SUM(G38,E38,C38,'- 12 -'!K38,'- 12 -'!I38,'- 12 -'!G38,'- 12 -'!E38,'- 12 -'!C38)</f>
        <v>2379669</v>
      </c>
      <c r="L38" s="328">
        <f t="shared" si="4"/>
        <v>0.0018333741365697577</v>
      </c>
    </row>
    <row r="39" spans="2:12" ht="12.75">
      <c r="B39" s="354" t="s">
        <v>357</v>
      </c>
      <c r="C39" s="327">
        <v>4340804</v>
      </c>
      <c r="D39" s="328">
        <f>C39/'- 13 -'!$K$57</f>
        <v>0.0033442961124083015</v>
      </c>
      <c r="E39" s="327">
        <v>123450</v>
      </c>
      <c r="F39" s="328">
        <f>E39/'- 13 -'!$K$57</f>
        <v>9.510988173545841E-05</v>
      </c>
      <c r="G39" s="327">
        <v>98666</v>
      </c>
      <c r="H39" s="328">
        <f>G39/'- 13 -'!$K$57</f>
        <v>7.601548474127777E-05</v>
      </c>
      <c r="I39" s="327"/>
      <c r="J39" s="328"/>
      <c r="K39" s="325">
        <f>SUM(G39,E39,C39,'- 12 -'!K39,'- 12 -'!I39,'- 12 -'!G39,'- 12 -'!E39,'- 12 -'!C39)</f>
        <v>5894312</v>
      </c>
      <c r="L39" s="328">
        <f t="shared" si="4"/>
        <v>0.004541169033875199</v>
      </c>
    </row>
    <row r="40" spans="2:12" ht="12.75">
      <c r="B40" s="312" t="s">
        <v>300</v>
      </c>
      <c r="C40" s="325">
        <v>435711</v>
      </c>
      <c r="D40" s="328">
        <f t="shared" si="1"/>
        <v>0.000335685878338099</v>
      </c>
      <c r="E40" s="325">
        <v>2550</v>
      </c>
      <c r="F40" s="328">
        <f t="shared" si="2"/>
        <v>1.9646026603922153E-06</v>
      </c>
      <c r="G40" s="325">
        <v>26195</v>
      </c>
      <c r="H40" s="328">
        <f t="shared" si="3"/>
        <v>2.018147713293101E-05</v>
      </c>
      <c r="I40" s="327"/>
      <c r="J40" s="328"/>
      <c r="K40" s="325">
        <f>SUM(G40,E40,C40,'- 12 -'!K40,'- 12 -'!I40,'- 12 -'!G40,'- 12 -'!E40,'- 12 -'!C40)</f>
        <v>4981394</v>
      </c>
      <c r="L40" s="328">
        <f t="shared" si="4"/>
        <v>0.003837827413671301</v>
      </c>
    </row>
    <row r="41" spans="3:12" ht="4.5" customHeight="1">
      <c r="C41" s="329"/>
      <c r="D41" s="329"/>
      <c r="E41" s="329"/>
      <c r="F41" s="329"/>
      <c r="G41" s="329"/>
      <c r="H41" s="329"/>
      <c r="I41" s="329"/>
      <c r="J41" s="329"/>
      <c r="K41" s="329"/>
      <c r="L41" s="329"/>
    </row>
    <row r="42" spans="1:12" ht="12.75">
      <c r="A42" s="77">
        <v>700</v>
      </c>
      <c r="B42" s="331" t="s">
        <v>301</v>
      </c>
      <c r="C42" s="327">
        <v>6509415</v>
      </c>
      <c r="D42" s="328">
        <f aca="true" t="shared" si="5" ref="D42:D47">C42/$K$57</f>
        <v>0.005015064324155683</v>
      </c>
      <c r="E42" s="327">
        <v>10963078</v>
      </c>
      <c r="F42" s="328">
        <f aca="true" t="shared" si="6" ref="F42:F47">E42/$K$57</f>
        <v>0.008446310668583281</v>
      </c>
      <c r="G42" s="327">
        <v>13684239</v>
      </c>
      <c r="H42" s="328">
        <f aca="true" t="shared" si="7" ref="H42:H47">G42/$K$57</f>
        <v>0.0105427813117031</v>
      </c>
      <c r="I42" s="327"/>
      <c r="J42" s="328"/>
      <c r="K42" s="325">
        <f>SUM(G42,E42,C42,'- 12 -'!K42,'- 12 -'!I42,'- 12 -'!G42,'- 12 -'!E42,'- 12 -'!C42)</f>
        <v>88257374</v>
      </c>
      <c r="L42" s="328">
        <f aca="true" t="shared" si="8" ref="L42:L47">K42/$K$57</f>
        <v>0.06799634186652186</v>
      </c>
    </row>
    <row r="43" spans="2:12" ht="12.75">
      <c r="B43" s="312" t="s">
        <v>302</v>
      </c>
      <c r="C43" s="325">
        <v>2945008</v>
      </c>
      <c r="D43" s="328">
        <f t="shared" si="5"/>
        <v>0.002268929628108375</v>
      </c>
      <c r="E43" s="325">
        <v>10567015</v>
      </c>
      <c r="F43" s="328">
        <f t="shared" si="6"/>
        <v>0.008141170894668408</v>
      </c>
      <c r="G43" s="325">
        <v>11730049</v>
      </c>
      <c r="H43" s="328">
        <f t="shared" si="7"/>
        <v>0.009037209988992566</v>
      </c>
      <c r="I43" s="327"/>
      <c r="J43" s="328"/>
      <c r="K43" s="325">
        <f>SUM(G43,E43,C43,'- 12 -'!K43,'- 12 -'!I43,'- 12 -'!G43,'- 12 -'!E43,'- 12 -'!C43)</f>
        <v>50822024</v>
      </c>
      <c r="L43" s="328">
        <f t="shared" si="8"/>
        <v>0.03915493472820275</v>
      </c>
    </row>
    <row r="44" spans="2:12" ht="12.75">
      <c r="B44" s="312" t="s">
        <v>366</v>
      </c>
      <c r="C44" s="325">
        <v>2886347</v>
      </c>
      <c r="D44" s="328">
        <f t="shared" si="5"/>
        <v>0.00222373529216278</v>
      </c>
      <c r="E44" s="325">
        <v>8725</v>
      </c>
      <c r="F44" s="328">
        <f t="shared" si="6"/>
        <v>6.722022828204736E-06</v>
      </c>
      <c r="G44" s="325">
        <v>201352</v>
      </c>
      <c r="H44" s="328">
        <f t="shared" si="7"/>
        <v>0.00015512810779423267</v>
      </c>
      <c r="I44" s="327"/>
      <c r="J44" s="328"/>
      <c r="K44" s="325">
        <f>SUM(G44,E44,C44,'- 12 -'!K44,'- 12 -'!I44,'- 12 -'!G44,'- 12 -'!E44,'- 12 -'!C44)</f>
        <v>13492019</v>
      </c>
      <c r="L44" s="328">
        <f t="shared" si="8"/>
        <v>0.01039468879273032</v>
      </c>
    </row>
    <row r="45" spans="2:12" ht="12.75">
      <c r="B45" s="312" t="s">
        <v>303</v>
      </c>
      <c r="C45" s="325">
        <v>187638</v>
      </c>
      <c r="D45" s="328">
        <f t="shared" si="5"/>
        <v>0.00014456239764340176</v>
      </c>
      <c r="E45" s="325">
        <v>365838</v>
      </c>
      <c r="F45" s="328">
        <f t="shared" si="6"/>
        <v>0.00028185345414610477</v>
      </c>
      <c r="G45" s="325">
        <v>1699843</v>
      </c>
      <c r="H45" s="328">
        <f t="shared" si="7"/>
        <v>0.0013096141490388565</v>
      </c>
      <c r="I45" s="327"/>
      <c r="J45" s="328"/>
      <c r="K45" s="325">
        <f>SUM(G45,E45,C45,'- 12 -'!K45,'- 12 -'!I45,'- 12 -'!G45,'- 12 -'!E45,'- 12 -'!C45)</f>
        <v>10964221</v>
      </c>
      <c r="L45" s="328">
        <f t="shared" si="8"/>
        <v>0.008447191272834586</v>
      </c>
    </row>
    <row r="46" spans="2:12" ht="12.75">
      <c r="B46" s="312" t="s">
        <v>304</v>
      </c>
      <c r="C46" s="327"/>
      <c r="D46" s="328">
        <f t="shared" si="5"/>
        <v>0</v>
      </c>
      <c r="E46" s="325">
        <v>2000</v>
      </c>
      <c r="F46" s="328">
        <f t="shared" si="6"/>
        <v>1.5408648316801687E-06</v>
      </c>
      <c r="G46" s="325">
        <v>11250</v>
      </c>
      <c r="H46" s="328">
        <f t="shared" si="7"/>
        <v>8.667364678200949E-06</v>
      </c>
      <c r="I46" s="327"/>
      <c r="J46" s="328"/>
      <c r="K46" s="325">
        <f>SUM(G46,E46,C46,'- 12 -'!K46,'- 12 -'!I46,'- 12 -'!G46,'- 12 -'!E46,'- 12 -'!C46)</f>
        <v>21670</v>
      </c>
      <c r="L46" s="328">
        <f t="shared" si="8"/>
        <v>1.6695270451254628E-05</v>
      </c>
    </row>
    <row r="47" spans="2:12" ht="12.75">
      <c r="B47" s="312" t="s">
        <v>305</v>
      </c>
      <c r="C47" s="325">
        <v>490422</v>
      </c>
      <c r="D47" s="328">
        <f t="shared" si="5"/>
        <v>0.00037783700624112584</v>
      </c>
      <c r="E47" s="325">
        <v>19500</v>
      </c>
      <c r="F47" s="328">
        <f t="shared" si="6"/>
        <v>1.5023432108881645E-05</v>
      </c>
      <c r="G47" s="325">
        <v>41745</v>
      </c>
      <c r="H47" s="328">
        <f t="shared" si="7"/>
        <v>3.2161701199244325E-05</v>
      </c>
      <c r="I47" s="327"/>
      <c r="J47" s="328"/>
      <c r="K47" s="325">
        <f>SUM(G47,E47,C47,'- 12 -'!K47,'- 12 -'!I47,'- 12 -'!G47,'- 12 -'!E47,'- 12 -'!C47)</f>
        <v>12957440</v>
      </c>
      <c r="L47" s="328">
        <f t="shared" si="8"/>
        <v>0.009982831802302942</v>
      </c>
    </row>
    <row r="48" spans="3:12" ht="4.5" customHeight="1">
      <c r="C48" s="329"/>
      <c r="D48" s="329"/>
      <c r="E48" s="329"/>
      <c r="F48" s="329"/>
      <c r="G48" s="329"/>
      <c r="H48" s="329"/>
      <c r="I48" s="329"/>
      <c r="J48" s="329"/>
      <c r="K48" s="329"/>
      <c r="L48" s="329"/>
    </row>
    <row r="49" spans="1:12" ht="12.75">
      <c r="A49" s="77">
        <v>900</v>
      </c>
      <c r="B49" s="331" t="s">
        <v>120</v>
      </c>
      <c r="C49" s="327"/>
      <c r="D49" s="328"/>
      <c r="E49" s="327"/>
      <c r="F49" s="328"/>
      <c r="G49" s="327"/>
      <c r="H49" s="328"/>
      <c r="I49" s="327">
        <v>33399455</v>
      </c>
      <c r="J49" s="328">
        <f>I49/$K$57</f>
        <v>0.025732022803392186</v>
      </c>
      <c r="K49" s="327">
        <f>SUM(I49,E49)</f>
        <v>33399455</v>
      </c>
      <c r="L49" s="328">
        <f>K49/$K$57</f>
        <v>0.025732022803392186</v>
      </c>
    </row>
    <row r="50" spans="2:12" ht="12.75">
      <c r="B50" s="312" t="s">
        <v>306</v>
      </c>
      <c r="C50" s="327"/>
      <c r="D50" s="328"/>
      <c r="E50" s="327"/>
      <c r="F50" s="328"/>
      <c r="G50" s="327"/>
      <c r="H50" s="328"/>
      <c r="I50" s="327">
        <v>3032121</v>
      </c>
      <c r="J50" s="328">
        <f>I50/$K$57</f>
        <v>0.0023360443071494524</v>
      </c>
      <c r="K50" s="327">
        <f>I50</f>
        <v>3032121</v>
      </c>
      <c r="L50" s="328">
        <f>K50/$K$57</f>
        <v>0.0023360443071494524</v>
      </c>
    </row>
    <row r="51" spans="2:12" ht="12.75">
      <c r="B51" s="312" t="s">
        <v>307</v>
      </c>
      <c r="C51" s="327"/>
      <c r="D51" s="328"/>
      <c r="E51" s="327"/>
      <c r="F51" s="328"/>
      <c r="G51" s="327"/>
      <c r="H51" s="328"/>
      <c r="I51" s="327"/>
      <c r="J51" s="328"/>
      <c r="K51" s="327"/>
      <c r="L51" s="328"/>
    </row>
    <row r="52" spans="2:12" ht="12.75">
      <c r="B52" s="312" t="s">
        <v>308</v>
      </c>
      <c r="C52" s="327"/>
      <c r="D52" s="328"/>
      <c r="E52" s="327"/>
      <c r="F52" s="328"/>
      <c r="G52" s="327"/>
      <c r="H52" s="328"/>
      <c r="I52" s="327">
        <v>20482389</v>
      </c>
      <c r="J52" s="328">
        <f>I52/$K$57</f>
        <v>0.01578029643944637</v>
      </c>
      <c r="K52" s="327">
        <f>I52</f>
        <v>20482389</v>
      </c>
      <c r="L52" s="328">
        <f>K52/$K$57</f>
        <v>0.01578029643944637</v>
      </c>
    </row>
    <row r="53" spans="2:12" ht="12.75">
      <c r="B53" s="312" t="s">
        <v>309</v>
      </c>
      <c r="C53" s="327"/>
      <c r="D53" s="328"/>
      <c r="E53" s="327"/>
      <c r="F53" s="328"/>
      <c r="G53" s="327"/>
      <c r="H53" s="328"/>
      <c r="I53" s="327"/>
      <c r="J53" s="328"/>
      <c r="K53" s="327"/>
      <c r="L53" s="328"/>
    </row>
    <row r="54" spans="2:12" ht="12.75">
      <c r="B54" s="312" t="s">
        <v>310</v>
      </c>
      <c r="C54" s="327"/>
      <c r="D54" s="328"/>
      <c r="E54" s="327"/>
      <c r="F54" s="328"/>
      <c r="G54" s="327"/>
      <c r="H54" s="328"/>
      <c r="I54" s="327">
        <v>9884945</v>
      </c>
      <c r="J54" s="328">
        <f>I54/$K$57</f>
        <v>0.007615682056796363</v>
      </c>
      <c r="K54" s="327">
        <f>I54</f>
        <v>9884945</v>
      </c>
      <c r="L54" s="328">
        <f>K54/$K$57</f>
        <v>0.007615682056796363</v>
      </c>
    </row>
    <row r="55" spans="2:12" ht="12.75">
      <c r="B55" s="312" t="s">
        <v>311</v>
      </c>
      <c r="C55" s="327"/>
      <c r="D55" s="328"/>
      <c r="E55" s="329"/>
      <c r="F55" s="328"/>
      <c r="G55" s="327"/>
      <c r="H55" s="328"/>
      <c r="I55" s="327"/>
      <c r="J55" s="328"/>
      <c r="K55" s="327">
        <f>E55</f>
        <v>0</v>
      </c>
      <c r="L55" s="328">
        <f>K55/$K$57</f>
        <v>0</v>
      </c>
    </row>
    <row r="56" spans="3:12" ht="4.5" customHeight="1">
      <c r="C56" s="150"/>
      <c r="D56" s="226"/>
      <c r="E56" s="150"/>
      <c r="F56" s="226"/>
      <c r="G56" s="150"/>
      <c r="H56" s="226"/>
      <c r="I56" s="150"/>
      <c r="J56" s="226"/>
      <c r="K56" s="150"/>
      <c r="L56" s="150"/>
    </row>
    <row r="57" spans="2:12" ht="12.75">
      <c r="B57" s="291" t="s">
        <v>312</v>
      </c>
      <c r="C57" s="292">
        <f>SUM(C49,C42,C25,C23,C13)</f>
        <v>66161348.5</v>
      </c>
      <c r="D57" s="293">
        <f>C57/$K$57</f>
        <v>0.050972847560092745</v>
      </c>
      <c r="E57" s="292">
        <f>SUM(E49,E42,E25,E23,E13)</f>
        <v>51833835</v>
      </c>
      <c r="F57" s="293">
        <f>E57/$K$57</f>
        <v>0.03993446672130632</v>
      </c>
      <c r="G57" s="292">
        <f>SUM(G49,G42,G25,G23,G13)</f>
        <v>157814977</v>
      </c>
      <c r="H57" s="293">
        <f>G57/$K$57</f>
        <v>0.12158577398585735</v>
      </c>
      <c r="I57" s="292">
        <f>SUM(I49,I42,I25,I23,I13)</f>
        <v>33399455</v>
      </c>
      <c r="J57" s="293">
        <f>I57/$K$57</f>
        <v>0.025732022803392186</v>
      </c>
      <c r="K57" s="292">
        <f>SUM(K49,K42,K25,K23,K13)</f>
        <v>1297972384.6505</v>
      </c>
      <c r="L57" s="293">
        <f>K57/$K$57</f>
        <v>1</v>
      </c>
    </row>
    <row r="58" ht="6" customHeight="1"/>
  </sheetData>
  <mergeCells count="1">
    <mergeCell ref="M28:M30"/>
  </mergeCells>
  <printOptions verticalCentered="1"/>
  <pageMargins left="0.5" right="0" top="0.3" bottom="0.3" header="0" footer="0"/>
  <pageSetup fitToHeight="1" fitToWidth="1" horizontalDpi="300" verticalDpi="300" orientation="landscape" scale="83"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2.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4.83203125" style="82" customWidth="1"/>
    <col min="10" max="10" width="7.83203125" style="82" customWidth="1"/>
    <col min="11" max="11" width="9.83203125" style="82" customWidth="1"/>
    <col min="12" max="16384" width="15.83203125" style="82" customWidth="1"/>
  </cols>
  <sheetData>
    <row r="1" spans="1:11" ht="6.75" customHeight="1">
      <c r="A1" s="17"/>
      <c r="B1" s="21"/>
      <c r="C1" s="56"/>
      <c r="D1" s="56"/>
      <c r="E1" s="56"/>
      <c r="F1" s="56"/>
      <c r="G1" s="56"/>
      <c r="H1" s="56"/>
      <c r="I1" s="56"/>
      <c r="J1" s="56"/>
      <c r="K1" s="56"/>
    </row>
    <row r="2" spans="1:11" ht="12.75">
      <c r="A2" s="8"/>
      <c r="B2" s="23"/>
      <c r="C2" s="57" t="s">
        <v>1</v>
      </c>
      <c r="D2" s="57"/>
      <c r="E2" s="57"/>
      <c r="F2" s="57"/>
      <c r="G2" s="57"/>
      <c r="H2" s="57"/>
      <c r="I2" s="58"/>
      <c r="J2" s="59"/>
      <c r="K2" s="60" t="s">
        <v>2</v>
      </c>
    </row>
    <row r="3" spans="1:11" ht="12.75">
      <c r="A3" s="9"/>
      <c r="B3" s="27"/>
      <c r="C3" s="61" t="str">
        <f>YEAR</f>
        <v>OPERATING FUND BUDGET 2001/2002</v>
      </c>
      <c r="D3" s="61"/>
      <c r="E3" s="61"/>
      <c r="F3" s="61"/>
      <c r="G3" s="61"/>
      <c r="H3" s="61"/>
      <c r="I3" s="62"/>
      <c r="J3" s="63"/>
      <c r="K3" s="63"/>
    </row>
    <row r="4" spans="1:11" ht="12.75">
      <c r="A4" s="10"/>
      <c r="B4" s="17"/>
      <c r="C4" s="56"/>
      <c r="D4" s="56"/>
      <c r="E4" s="56"/>
      <c r="F4" s="56"/>
      <c r="G4" s="56"/>
      <c r="H4" s="56"/>
      <c r="I4" s="56"/>
      <c r="J4" s="56"/>
      <c r="K4"/>
    </row>
    <row r="5" spans="1:11" ht="12.75">
      <c r="A5" s="10"/>
      <c r="B5" s="17"/>
      <c r="C5" s="56"/>
      <c r="D5" s="56"/>
      <c r="E5" s="56"/>
      <c r="F5" s="56"/>
      <c r="G5" s="56"/>
      <c r="H5" s="56"/>
      <c r="I5" s="56"/>
      <c r="J5" s="56"/>
      <c r="K5"/>
    </row>
    <row r="6" spans="1:11" ht="12.75">
      <c r="A6" s="10"/>
      <c r="B6" s="17"/>
      <c r="C6" s="64"/>
      <c r="D6" s="65"/>
      <c r="E6" s="66"/>
      <c r="F6" s="67"/>
      <c r="G6" s="65"/>
      <c r="H6" s="66"/>
      <c r="I6" s="67" t="s">
        <v>450</v>
      </c>
      <c r="J6" s="65"/>
      <c r="K6" s="66"/>
    </row>
    <row r="7" spans="1:11" ht="16.5">
      <c r="A7" s="17"/>
      <c r="B7" s="17"/>
      <c r="C7" s="68" t="s">
        <v>64</v>
      </c>
      <c r="D7" s="69"/>
      <c r="E7" s="70"/>
      <c r="F7" s="68" t="s">
        <v>65</v>
      </c>
      <c r="G7" s="69"/>
      <c r="H7" s="70"/>
      <c r="I7" s="68" t="s">
        <v>499</v>
      </c>
      <c r="J7" s="69"/>
      <c r="K7" s="70"/>
    </row>
    <row r="8" spans="1:11" ht="12.75">
      <c r="A8" s="44"/>
      <c r="B8" s="45"/>
      <c r="C8" s="71" t="s">
        <v>3</v>
      </c>
      <c r="D8" s="72"/>
      <c r="E8" s="73" t="s">
        <v>78</v>
      </c>
      <c r="F8" s="74"/>
      <c r="G8" s="73"/>
      <c r="H8" s="73" t="s">
        <v>78</v>
      </c>
      <c r="I8" s="74"/>
      <c r="J8" s="73"/>
      <c r="K8" s="73"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11" ht="4.5" customHeight="1">
      <c r="A10" s="77"/>
      <c r="B10" s="77"/>
      <c r="C10" s="17"/>
      <c r="D10" s="17"/>
      <c r="E10" s="17"/>
      <c r="F10" s="17"/>
      <c r="G10" s="17"/>
      <c r="H10" s="17"/>
      <c r="I10" s="17"/>
      <c r="J10" s="17"/>
      <c r="K10" s="17"/>
    </row>
    <row r="11" spans="1:11" ht="12.75">
      <c r="A11" s="13">
        <v>1</v>
      </c>
      <c r="B11" s="14" t="s">
        <v>121</v>
      </c>
      <c r="C11" s="14">
        <f>SUM('- 18 -'!C11,'- 18 -'!F11,'- 19 -'!C11,'- 19 -'!F11,'- 19 -'!I11,'- 20 -'!C11)</f>
        <v>126691700</v>
      </c>
      <c r="D11" s="356">
        <f>C11/'- 3 -'!E11</f>
        <v>0.5283439439977113</v>
      </c>
      <c r="E11" s="14">
        <f>C11/'- 7 -'!D11</f>
        <v>4268.013071014688</v>
      </c>
      <c r="F11" s="404">
        <f>SUM('- 21 -'!C11,'- 21 -'!F11,'- 21 -'!I11,'- 22 -'!C11,'- 22 -'!F11,'- 22 -'!I11)</f>
        <v>47507100</v>
      </c>
      <c r="G11" s="356">
        <f>F11/'- 3 -'!E11</f>
        <v>0.19811943940995086</v>
      </c>
      <c r="H11" s="14">
        <f>F11/'- 7 -'!G11</f>
        <v>1551.505551926845</v>
      </c>
      <c r="I11" s="404">
        <f>SUM('- 23 -'!F11,'- 23 -'!C11)</f>
        <v>0</v>
      </c>
      <c r="J11" s="356">
        <f>I11/'- 3 -'!E11</f>
        <v>0</v>
      </c>
      <c r="K11" s="14">
        <f>IF(AND(I11&gt;0,'- 7 -'!I11=0),"N/A ",IF(I11&gt;0,I11/'- 7 -'!I11,0))</f>
        <v>0</v>
      </c>
    </row>
    <row r="12" spans="1:11" ht="12.75">
      <c r="A12" s="15">
        <v>2</v>
      </c>
      <c r="B12" s="16" t="s">
        <v>122</v>
      </c>
      <c r="C12" s="16">
        <f>SUM('- 18 -'!C12,'- 18 -'!F12,'- 19 -'!C12,'- 19 -'!F12,'- 19 -'!I12,'- 20 -'!C12)</f>
        <v>39044700</v>
      </c>
      <c r="D12" s="357">
        <f>C12/'- 3 -'!E12</f>
        <v>0.646531339748413</v>
      </c>
      <c r="E12" s="16">
        <f>C12/'- 7 -'!D12</f>
        <v>4289.165229427338</v>
      </c>
      <c r="F12" s="16">
        <f>SUM('- 21 -'!C12,'- 21 -'!F12,'- 21 -'!I12,'- 22 -'!C12,'- 22 -'!F12,'- 22 -'!I12)</f>
        <v>7197086</v>
      </c>
      <c r="G12" s="357">
        <f>F12/'- 3 -'!E12</f>
        <v>0.11917473188075582</v>
      </c>
      <c r="H12" s="16">
        <f>F12/'- 7 -'!G12</f>
        <v>782.8791158586331</v>
      </c>
      <c r="I12" s="16">
        <f>SUM('- 23 -'!F12,'- 23 -'!C12)</f>
        <v>290942</v>
      </c>
      <c r="J12" s="357">
        <f>I12/'- 3 -'!E12</f>
        <v>0.004817635198863937</v>
      </c>
      <c r="K12" s="16">
        <f>IF(AND(I12&gt;0,'- 7 -'!I12=0),"N/A ",IF(I12&gt;0,I12/'- 7 -'!I12,0))</f>
        <v>2521.161178509532</v>
      </c>
    </row>
    <row r="13" spans="1:11" ht="12.75">
      <c r="A13" s="13">
        <v>3</v>
      </c>
      <c r="B13" s="14" t="s">
        <v>123</v>
      </c>
      <c r="C13" s="14">
        <f>SUM('- 18 -'!C13,'- 18 -'!F13,'- 19 -'!C13,'- 19 -'!F13,'- 19 -'!I13,'- 20 -'!C13)</f>
        <v>24881321</v>
      </c>
      <c r="D13" s="356">
        <f>C13/'- 3 -'!E13</f>
        <v>0.5975951482845943</v>
      </c>
      <c r="E13" s="14">
        <f>C13/'- 7 -'!D13</f>
        <v>4249.585140905209</v>
      </c>
      <c r="F13" s="14">
        <f>SUM('- 21 -'!C13,'- 21 -'!F13,'- 21 -'!I13,'- 22 -'!C13,'- 22 -'!F13,'- 22 -'!I13)</f>
        <v>6178010</v>
      </c>
      <c r="G13" s="356">
        <f>F13/'- 3 -'!E13</f>
        <v>0.14838234682369583</v>
      </c>
      <c r="H13" s="14">
        <f>F13/'- 7 -'!G13</f>
        <v>1055.1682322801025</v>
      </c>
      <c r="I13" s="14">
        <f>SUM('- 23 -'!F13,'- 23 -'!C13)</f>
        <v>0</v>
      </c>
      <c r="J13" s="356">
        <f>I13/'- 3 -'!E13</f>
        <v>0</v>
      </c>
      <c r="K13" s="14">
        <f>IF(AND(I13&gt;0,'- 7 -'!I13=0),"N/A ",IF(I13&gt;0,I13/'- 7 -'!I13,0))</f>
        <v>0</v>
      </c>
    </row>
    <row r="14" spans="1:11" ht="12.75">
      <c r="A14" s="15">
        <v>4</v>
      </c>
      <c r="B14" s="16" t="s">
        <v>124</v>
      </c>
      <c r="C14" s="16">
        <f>SUM('- 18 -'!C14,'- 18 -'!F14,'- 19 -'!C14,'- 19 -'!F14,'- 19 -'!I14,'- 20 -'!C14)</f>
        <v>24423072</v>
      </c>
      <c r="D14" s="357">
        <f>C14/'- 3 -'!E14</f>
        <v>0.5877554745171102</v>
      </c>
      <c r="E14" s="16">
        <f>C14/'- 7 -'!D14</f>
        <v>4205.870946632454</v>
      </c>
      <c r="F14" s="16">
        <f>SUM('- 21 -'!C14,'- 21 -'!F14,'- 21 -'!I14,'- 22 -'!C14,'- 22 -'!F14,'- 22 -'!I14)</f>
        <v>6220078</v>
      </c>
      <c r="G14" s="357">
        <f>F14/'- 3 -'!E14</f>
        <v>0.14968980546032204</v>
      </c>
      <c r="H14" s="16">
        <f>F14/'- 7 -'!G14</f>
        <v>1055.8790677146108</v>
      </c>
      <c r="I14" s="16">
        <f>SUM('- 23 -'!F14,'- 23 -'!C14)</f>
        <v>0</v>
      </c>
      <c r="J14" s="357">
        <f>I14/'- 3 -'!E14</f>
        <v>0</v>
      </c>
      <c r="K14" s="16">
        <f>IF(AND(I14&gt;0,'- 7 -'!I14=0),"N/A ",IF(I14&gt;0,I14/'- 7 -'!I14,0))</f>
        <v>0</v>
      </c>
    </row>
    <row r="15" spans="1:11" ht="12.75">
      <c r="A15" s="13">
        <v>5</v>
      </c>
      <c r="B15" s="14" t="s">
        <v>125</v>
      </c>
      <c r="C15" s="14">
        <f>SUM('- 18 -'!C15,'- 18 -'!F15,'- 19 -'!C15,'- 19 -'!F15,'- 19 -'!I15,'- 20 -'!C15)</f>
        <v>31719844</v>
      </c>
      <c r="D15" s="356">
        <f>C15/'- 3 -'!E15</f>
        <v>0.6163945950633896</v>
      </c>
      <c r="E15" s="14">
        <f>C15/'- 7 -'!D15</f>
        <v>4470.921110124459</v>
      </c>
      <c r="F15" s="14">
        <f>SUM('- 21 -'!C15,'- 21 -'!F15,'- 21 -'!I15,'- 22 -'!C15,'- 22 -'!F15,'- 22 -'!I15)</f>
        <v>6739827</v>
      </c>
      <c r="G15" s="356">
        <f>F15/'- 3 -'!E15</f>
        <v>0.13097141759153355</v>
      </c>
      <c r="H15" s="14">
        <f>F15/'- 7 -'!G15</f>
        <v>943.464451194759</v>
      </c>
      <c r="I15" s="14">
        <f>SUM('- 23 -'!F15,'- 23 -'!C15)</f>
        <v>0</v>
      </c>
      <c r="J15" s="356">
        <f>I15/'- 3 -'!E15</f>
        <v>0</v>
      </c>
      <c r="K15" s="14">
        <f>IF(AND(I15&gt;0,'- 7 -'!I15=0),"N/A ",IF(I15&gt;0,I15/'- 7 -'!I15,0))</f>
        <v>0</v>
      </c>
    </row>
    <row r="16" spans="1:11" ht="12.75">
      <c r="A16" s="15">
        <v>6</v>
      </c>
      <c r="B16" s="16" t="s">
        <v>126</v>
      </c>
      <c r="C16" s="16">
        <f>SUM('- 18 -'!C16,'- 18 -'!F16,'- 19 -'!C16,'- 19 -'!F16,'- 19 -'!I16,'- 20 -'!C16)</f>
        <v>35407360</v>
      </c>
      <c r="D16" s="357">
        <f>C16/'- 3 -'!E16</f>
        <v>0.6150750946124125</v>
      </c>
      <c r="E16" s="16">
        <f>C16/'- 7 -'!D16</f>
        <v>4040.552322264065</v>
      </c>
      <c r="F16" s="16">
        <f>SUM('- 21 -'!C16,'- 21 -'!F16,'- 21 -'!I16,'- 22 -'!C16,'- 22 -'!F16,'- 22 -'!I16)</f>
        <v>7214758</v>
      </c>
      <c r="G16" s="357">
        <f>F16/'- 3 -'!E16</f>
        <v>0.1253303821424602</v>
      </c>
      <c r="H16" s="16">
        <f>F16/'- 7 -'!G16</f>
        <v>813.2053651938684</v>
      </c>
      <c r="I16" s="16">
        <f>SUM('- 23 -'!F16,'- 23 -'!C16)</f>
        <v>0</v>
      </c>
      <c r="J16" s="357">
        <f>I16/'- 3 -'!E16</f>
        <v>0</v>
      </c>
      <c r="K16" s="16">
        <f>IF(AND(I16&gt;0,'- 7 -'!I16=0),"N/A ",IF(I16&gt;0,I16/'- 7 -'!I16,0))</f>
        <v>0</v>
      </c>
    </row>
    <row r="17" spans="1:11" ht="12.75">
      <c r="A17" s="13">
        <v>9</v>
      </c>
      <c r="B17" s="14" t="s">
        <v>127</v>
      </c>
      <c r="C17" s="14">
        <f>SUM('- 18 -'!C17,'- 18 -'!F17,'- 19 -'!C17,'- 19 -'!F17,'- 19 -'!I17,'- 20 -'!C17)</f>
        <v>49362591</v>
      </c>
      <c r="D17" s="356">
        <f>C17/'- 3 -'!E17</f>
        <v>0.5994367678832226</v>
      </c>
      <c r="E17" s="14">
        <f>C17/'- 7 -'!D17</f>
        <v>3964.0707488456133</v>
      </c>
      <c r="F17" s="14">
        <f>SUM('- 21 -'!C17,'- 21 -'!F17,'- 21 -'!I17,'- 22 -'!C17,'- 22 -'!F17,'- 22 -'!I17)</f>
        <v>11757475</v>
      </c>
      <c r="G17" s="356">
        <f>F17/'- 3 -'!E17</f>
        <v>0.14277740835094724</v>
      </c>
      <c r="H17" s="14">
        <f>F17/'- 7 -'!G17</f>
        <v>929.9224898169019</v>
      </c>
      <c r="I17" s="14">
        <f>SUM('- 23 -'!F17,'- 23 -'!C17)</f>
        <v>0</v>
      </c>
      <c r="J17" s="356">
        <f>I17/'- 3 -'!E17</f>
        <v>0</v>
      </c>
      <c r="K17" s="14">
        <f>IF(AND(I17&gt;0,'- 7 -'!I17=0),"N/A ",IF(I17&gt;0,I17/'- 7 -'!I17,0))</f>
        <v>0</v>
      </c>
    </row>
    <row r="18" spans="1:11" ht="12.75">
      <c r="A18" s="15">
        <v>10</v>
      </c>
      <c r="B18" s="16" t="s">
        <v>128</v>
      </c>
      <c r="C18" s="16">
        <f>SUM('- 18 -'!C18,'- 18 -'!F18,'- 19 -'!C18,'- 19 -'!F18,'- 19 -'!I18,'- 20 -'!C18)</f>
        <v>35837547</v>
      </c>
      <c r="D18" s="357">
        <f>C18/'- 3 -'!E18</f>
        <v>0.5888618135589127</v>
      </c>
      <c r="E18" s="16">
        <f>C18/'- 7 -'!D18</f>
        <v>4150.266010422698</v>
      </c>
      <c r="F18" s="16">
        <f>SUM('- 21 -'!C18,'- 21 -'!F18,'- 21 -'!I18,'- 22 -'!C18,'- 22 -'!F18,'- 22 -'!I18)</f>
        <v>8144410</v>
      </c>
      <c r="G18" s="357">
        <f>F18/'- 3 -'!E18</f>
        <v>0.13382422750550824</v>
      </c>
      <c r="H18" s="16">
        <f>F18/'- 7 -'!G18</f>
        <v>939.2699803944182</v>
      </c>
      <c r="I18" s="16">
        <f>SUM('- 23 -'!F18,'- 23 -'!C18)</f>
        <v>0</v>
      </c>
      <c r="J18" s="357">
        <f>I18/'- 3 -'!E18</f>
        <v>0</v>
      </c>
      <c r="K18" s="16">
        <f>IF(AND(I18&gt;0,'- 7 -'!I18=0),"N/A ",IF(I18&gt;0,I18/'- 7 -'!I18,0))</f>
        <v>0</v>
      </c>
    </row>
    <row r="19" spans="1:11" ht="12.75">
      <c r="A19" s="13">
        <v>11</v>
      </c>
      <c r="B19" s="14" t="s">
        <v>129</v>
      </c>
      <c r="C19" s="14">
        <f>SUM('- 18 -'!C19,'- 18 -'!F19,'- 19 -'!C19,'- 19 -'!F19,'- 19 -'!I19,'- 20 -'!C19)</f>
        <v>19967460</v>
      </c>
      <c r="D19" s="356">
        <f>C19/'- 3 -'!E19</f>
        <v>0.6149507855140064</v>
      </c>
      <c r="E19" s="14">
        <f>C19/'- 7 -'!D19</f>
        <v>4327.581274382314</v>
      </c>
      <c r="F19" s="14">
        <f>SUM('- 21 -'!C19,'- 21 -'!F19,'- 21 -'!I19,'- 22 -'!C19,'- 22 -'!F19,'- 22 -'!I19)</f>
        <v>3777520</v>
      </c>
      <c r="G19" s="356">
        <f>F19/'- 3 -'!E19</f>
        <v>0.11633872767467017</v>
      </c>
      <c r="H19" s="14">
        <f>F19/'- 7 -'!G19</f>
        <v>816.0553035212789</v>
      </c>
      <c r="I19" s="14">
        <f>SUM('- 23 -'!F19,'- 23 -'!C19)</f>
        <v>261240</v>
      </c>
      <c r="J19" s="356">
        <f>I19/'- 3 -'!E19</f>
        <v>0.008045577314674928</v>
      </c>
      <c r="K19" s="14">
        <f>IF(AND(I19&gt;0,'- 7 -'!I19=0),"N/A ",IF(I19&gt;0,I19/'- 7 -'!I19,0))</f>
        <v>3073.4117647058824</v>
      </c>
    </row>
    <row r="20" spans="1:11" ht="12.75">
      <c r="A20" s="15">
        <v>12</v>
      </c>
      <c r="B20" s="16" t="s">
        <v>130</v>
      </c>
      <c r="C20" s="16">
        <f>SUM('- 18 -'!C20,'- 18 -'!F20,'- 19 -'!C20,'- 19 -'!F20,'- 19 -'!I20,'- 20 -'!C20)</f>
        <v>31119528</v>
      </c>
      <c r="D20" s="357">
        <f>C20/'- 3 -'!E20</f>
        <v>0.6034035969216798</v>
      </c>
      <c r="E20" s="16">
        <f>C20/'- 7 -'!D20</f>
        <v>4045.4375040623986</v>
      </c>
      <c r="F20" s="16">
        <f>SUM('- 21 -'!C20,'- 21 -'!F20,'- 21 -'!I20,'- 22 -'!C20,'- 22 -'!F20,'- 22 -'!I20)</f>
        <v>7559431</v>
      </c>
      <c r="G20" s="357">
        <f>F20/'- 3 -'!E20</f>
        <v>0.14657638303772635</v>
      </c>
      <c r="H20" s="16">
        <f>F20/'- 7 -'!G20</f>
        <v>978.6304615185448</v>
      </c>
      <c r="I20" s="16">
        <f>SUM('- 23 -'!F20,'- 23 -'!C20)</f>
        <v>0</v>
      </c>
      <c r="J20" s="357">
        <f>I20/'- 3 -'!E20</f>
        <v>0</v>
      </c>
      <c r="K20" s="16">
        <f>IF(AND(I20&gt;0,'- 7 -'!I20=0),"N/A ",IF(I20&gt;0,I20/'- 7 -'!I20,0))</f>
        <v>0</v>
      </c>
    </row>
    <row r="21" spans="1:11" ht="12.75">
      <c r="A21" s="13">
        <v>13</v>
      </c>
      <c r="B21" s="14" t="s">
        <v>131</v>
      </c>
      <c r="C21" s="14">
        <f>SUM('- 18 -'!C21,'- 18 -'!F21,'- 19 -'!C21,'- 19 -'!F21,'- 19 -'!I21,'- 20 -'!C21)</f>
        <v>11245531</v>
      </c>
      <c r="D21" s="356">
        <f>C21/'- 3 -'!E21</f>
        <v>0.5355934962540231</v>
      </c>
      <c r="E21" s="14">
        <f>C21/'- 7 -'!D21</f>
        <v>4190.620831004286</v>
      </c>
      <c r="F21" s="14">
        <f>SUM('- 21 -'!C21,'- 21 -'!F21,'- 21 -'!I21,'- 22 -'!C21,'- 22 -'!F21,'- 22 -'!I21)</f>
        <v>2303054</v>
      </c>
      <c r="G21" s="356">
        <f>F21/'- 3 -'!E21</f>
        <v>0.10968808355264086</v>
      </c>
      <c r="H21" s="14">
        <f>F21/'- 7 -'!G21</f>
        <v>852.1938945420907</v>
      </c>
      <c r="I21" s="14">
        <f>SUM('- 23 -'!F21,'- 23 -'!C21)</f>
        <v>1886802</v>
      </c>
      <c r="J21" s="356">
        <f>I21/'- 3 -'!E21</f>
        <v>0.08986315363134771</v>
      </c>
      <c r="K21" s="14">
        <f>IF(AND(I21&gt;0,'- 7 -'!I21=0),"N/A ",IF(I21&gt;0,I21/'- 7 -'!I21,0))</f>
        <v>5877.887850467289</v>
      </c>
    </row>
    <row r="22" spans="1:11" ht="12.75">
      <c r="A22" s="15">
        <v>14</v>
      </c>
      <c r="B22" s="16" t="s">
        <v>132</v>
      </c>
      <c r="C22" s="16">
        <f>SUM('- 18 -'!C22,'- 18 -'!F22,'- 19 -'!C22,'- 19 -'!F22,'- 19 -'!I22,'- 20 -'!C22)</f>
        <v>13840234</v>
      </c>
      <c r="D22" s="357">
        <f>C22/'- 3 -'!E22</f>
        <v>0.5899870153897045</v>
      </c>
      <c r="E22" s="16">
        <f>C22/'- 7 -'!D22</f>
        <v>4048.0356829482303</v>
      </c>
      <c r="F22" s="16">
        <f>SUM('- 21 -'!C22,'- 21 -'!F22,'- 21 -'!I22,'- 22 -'!C22,'- 22 -'!F22,'- 22 -'!I22)</f>
        <v>2576685</v>
      </c>
      <c r="G22" s="357">
        <f>F22/'- 3 -'!E22</f>
        <v>0.10983995593928693</v>
      </c>
      <c r="H22" s="16">
        <f>F22/'- 7 -'!G22</f>
        <v>753.6370283708686</v>
      </c>
      <c r="I22" s="16">
        <f>SUM('- 23 -'!F22,'- 23 -'!C22)</f>
        <v>0</v>
      </c>
      <c r="J22" s="357">
        <f>I22/'- 3 -'!E22</f>
        <v>0</v>
      </c>
      <c r="K22" s="16">
        <f>IF(AND(I22&gt;0,'- 7 -'!I22=0),"N/A ",IF(I22&gt;0,I22/'- 7 -'!I22,0))</f>
        <v>0</v>
      </c>
    </row>
    <row r="23" spans="1:11" ht="12.75">
      <c r="A23" s="13">
        <v>15</v>
      </c>
      <c r="B23" s="14" t="s">
        <v>133</v>
      </c>
      <c r="C23" s="14">
        <f>SUM('- 18 -'!C23,'- 18 -'!F23,'- 19 -'!C23,'- 19 -'!F23,'- 19 -'!I23,'- 20 -'!C23)</f>
        <v>22104626</v>
      </c>
      <c r="D23" s="356">
        <f>C23/'- 3 -'!E23</f>
        <v>0.6574657187023474</v>
      </c>
      <c r="E23" s="14">
        <f>C23/'- 7 -'!D23</f>
        <v>3580.27632005183</v>
      </c>
      <c r="F23" s="14">
        <f>SUM('- 21 -'!C23,'- 21 -'!F23,'- 21 -'!I23,'- 22 -'!C23,'- 22 -'!F23,'- 22 -'!I23)</f>
        <v>2904394</v>
      </c>
      <c r="G23" s="356">
        <f>F23/'- 3 -'!E23</f>
        <v>0.08638641923210036</v>
      </c>
      <c r="H23" s="14">
        <f>F23/'- 7 -'!G23</f>
        <v>469.96666666666664</v>
      </c>
      <c r="I23" s="14">
        <f>SUM('- 23 -'!F23,'- 23 -'!C23)</f>
        <v>0</v>
      </c>
      <c r="J23" s="356">
        <f>I23/'- 3 -'!E23</f>
        <v>0</v>
      </c>
      <c r="K23" s="14">
        <f>IF(AND(I23&gt;0,'- 7 -'!I23=0),"N/A ",IF(I23&gt;0,I23/'- 7 -'!I23,0))</f>
        <v>0</v>
      </c>
    </row>
    <row r="24" spans="1:11" ht="12.75">
      <c r="A24" s="15">
        <v>16</v>
      </c>
      <c r="B24" s="16" t="s">
        <v>134</v>
      </c>
      <c r="C24" s="16">
        <f>SUM('- 18 -'!C24,'- 18 -'!F24,'- 19 -'!C24,'- 19 -'!F24,'- 19 -'!I24,'- 20 -'!C24)</f>
        <v>3486698</v>
      </c>
      <c r="D24" s="357">
        <f>C24/'- 3 -'!E24</f>
        <v>0.5858311020425719</v>
      </c>
      <c r="E24" s="16">
        <f>C24/'- 7 -'!D24</f>
        <v>4228.86355366889</v>
      </c>
      <c r="F24" s="16">
        <f>SUM('- 21 -'!C24,'- 21 -'!F24,'- 21 -'!I24,'- 22 -'!C24,'- 22 -'!F24,'- 22 -'!I24)</f>
        <v>542367</v>
      </c>
      <c r="G24" s="357">
        <f>F24/'- 3 -'!E24</f>
        <v>0.09112789731761214</v>
      </c>
      <c r="H24" s="16">
        <f>F24/'- 7 -'!G24</f>
        <v>657.8132201334142</v>
      </c>
      <c r="I24" s="16">
        <f>SUM('- 23 -'!F24,'- 23 -'!C24)</f>
        <v>0</v>
      </c>
      <c r="J24" s="357">
        <f>I24/'- 3 -'!E24</f>
        <v>0</v>
      </c>
      <c r="K24" s="16">
        <f>IF(AND(I24&gt;0,'- 7 -'!I24=0),"N/A ",IF(I24&gt;0,I24/'- 7 -'!I24,0))</f>
        <v>0</v>
      </c>
    </row>
    <row r="25" spans="1:11" ht="12.75">
      <c r="A25" s="13">
        <v>17</v>
      </c>
      <c r="B25" s="14" t="s">
        <v>135</v>
      </c>
      <c r="C25" s="14">
        <f>SUM('- 18 -'!C25,'- 18 -'!F25,'- 19 -'!C25,'- 19 -'!F25,'- 19 -'!I25,'- 20 -'!C25)</f>
        <v>2302391</v>
      </c>
      <c r="D25" s="356">
        <f>C25/'- 3 -'!E25</f>
        <v>0.5620226547960561</v>
      </c>
      <c r="E25" s="14">
        <f>C25/'- 7 -'!D25</f>
        <v>4436.2061657032755</v>
      </c>
      <c r="F25" s="14">
        <f>SUM('- 21 -'!C25,'- 21 -'!F25,'- 21 -'!I25,'- 22 -'!C25,'- 22 -'!F25,'- 22 -'!I25)</f>
        <v>509700</v>
      </c>
      <c r="G25" s="356">
        <f>F25/'- 3 -'!E25</f>
        <v>0.12441976499627985</v>
      </c>
      <c r="H25" s="14">
        <f>F25/'- 7 -'!G25</f>
        <v>970.8571428571429</v>
      </c>
      <c r="I25" s="14">
        <f>SUM('- 23 -'!F25,'- 23 -'!C25)</f>
        <v>0</v>
      </c>
      <c r="J25" s="356">
        <f>I25/'- 3 -'!E25</f>
        <v>0</v>
      </c>
      <c r="K25" s="14">
        <f>IF(AND(I25&gt;0,'- 7 -'!I25=0),"N/A ",IF(I25&gt;0,I25/'- 7 -'!I25,0))</f>
        <v>0</v>
      </c>
    </row>
    <row r="26" spans="1:11" ht="12.75">
      <c r="A26" s="15">
        <v>18</v>
      </c>
      <c r="B26" s="16" t="s">
        <v>136</v>
      </c>
      <c r="C26" s="16">
        <f>SUM('- 18 -'!C26,'- 18 -'!F26,'- 19 -'!C26,'- 19 -'!F26,'- 19 -'!I26,'- 20 -'!C26)</f>
        <v>5107381.712</v>
      </c>
      <c r="D26" s="357">
        <f>C26/'- 3 -'!E26</f>
        <v>0.5536177090535785</v>
      </c>
      <c r="E26" s="16">
        <f>C26/'- 7 -'!D26</f>
        <v>3723.9385432008753</v>
      </c>
      <c r="F26" s="16">
        <f>SUM('- 21 -'!C26,'- 21 -'!F26,'- 21 -'!I26,'- 22 -'!C26,'- 22 -'!F26,'- 22 -'!I26)</f>
        <v>1207144.8405</v>
      </c>
      <c r="G26" s="357">
        <f>F26/'- 3 -'!E26</f>
        <v>0.1308491902070423</v>
      </c>
      <c r="H26" s="16">
        <f>F26/'- 7 -'!G26</f>
        <v>880.1639376594968</v>
      </c>
      <c r="I26" s="16">
        <f>SUM('- 23 -'!F26,'- 23 -'!C26)</f>
        <v>259091.598</v>
      </c>
      <c r="J26" s="357">
        <f>I26/'- 3 -'!E26</f>
        <v>0.028084389420665004</v>
      </c>
      <c r="K26" s="16">
        <f>IF(AND(I26&gt;0,'- 7 -'!I26=0),"N/A ",IF(I26&gt;0,I26/'- 7 -'!I26,0))</f>
        <v>2069.4217092651757</v>
      </c>
    </row>
    <row r="27" spans="1:11" ht="12.75">
      <c r="A27" s="13">
        <v>19</v>
      </c>
      <c r="B27" s="14" t="s">
        <v>137</v>
      </c>
      <c r="C27" s="14">
        <f>SUM('- 18 -'!C27,'- 18 -'!F27,'- 19 -'!C27,'- 19 -'!F27,'- 19 -'!I27,'- 20 -'!C27)</f>
        <v>7387500</v>
      </c>
      <c r="D27" s="356">
        <f>C27/'- 3 -'!E27</f>
        <v>0.6059052696329711</v>
      </c>
      <c r="E27" s="14">
        <f>C27/'- 7 -'!D27</f>
        <v>4098.4743411927875</v>
      </c>
      <c r="F27" s="14">
        <f>SUM('- 21 -'!C27,'- 21 -'!F27,'- 21 -'!I27,'- 22 -'!C27,'- 22 -'!F27,'- 22 -'!I27)</f>
        <v>1227500</v>
      </c>
      <c r="G27" s="356">
        <f>F27/'- 3 -'!E27</f>
        <v>0.10067664547877794</v>
      </c>
      <c r="H27" s="14">
        <f>F27/'- 7 -'!G27</f>
        <v>680.998613037448</v>
      </c>
      <c r="I27" s="14">
        <f>SUM('- 23 -'!F27,'- 23 -'!C27)</f>
        <v>0</v>
      </c>
      <c r="J27" s="356">
        <f>I27/'- 3 -'!E27</f>
        <v>0</v>
      </c>
      <c r="K27" s="14">
        <f>IF(AND(I27&gt;0,'- 7 -'!I27=0),"N/A ",IF(I27&gt;0,I27/'- 7 -'!I27,0))</f>
        <v>0</v>
      </c>
    </row>
    <row r="28" spans="1:11" ht="12.75">
      <c r="A28" s="15">
        <v>20</v>
      </c>
      <c r="B28" s="16" t="s">
        <v>138</v>
      </c>
      <c r="C28" s="16">
        <f>SUM('- 18 -'!C28,'- 18 -'!F28,'- 19 -'!C28,'- 19 -'!F28,'- 19 -'!I28,'- 20 -'!C28)</f>
        <v>4818296</v>
      </c>
      <c r="D28" s="357">
        <f>C28/'- 3 -'!E28</f>
        <v>0.6119761895175605</v>
      </c>
      <c r="E28" s="16">
        <f>C28/'- 7 -'!D28</f>
        <v>4881.758865248227</v>
      </c>
      <c r="F28" s="16">
        <f>SUM('- 21 -'!C28,'- 21 -'!F28,'- 21 -'!I28,'- 22 -'!C28,'- 22 -'!F28,'- 22 -'!I28)</f>
        <v>876881</v>
      </c>
      <c r="G28" s="357">
        <f>F28/'- 3 -'!E28</f>
        <v>0.11137345921469913</v>
      </c>
      <c r="H28" s="16">
        <f>F28/'- 7 -'!G28</f>
        <v>873.3874501992032</v>
      </c>
      <c r="I28" s="16">
        <f>SUM('- 23 -'!F28,'- 23 -'!C28)</f>
        <v>0</v>
      </c>
      <c r="J28" s="357">
        <f>I28/'- 3 -'!E28</f>
        <v>0</v>
      </c>
      <c r="K28" s="16">
        <f>IF(AND(I28&gt;0,'- 7 -'!I28=0),"N/A ",IF(I28&gt;0,I28/'- 7 -'!I28,0))</f>
        <v>0</v>
      </c>
    </row>
    <row r="29" spans="1:11" ht="12.75">
      <c r="A29" s="13">
        <v>21</v>
      </c>
      <c r="B29" s="14" t="s">
        <v>139</v>
      </c>
      <c r="C29" s="14">
        <f>SUM('- 18 -'!C29,'- 18 -'!F29,'- 19 -'!C29,'- 19 -'!F29,'- 19 -'!I29,'- 20 -'!C29)</f>
        <v>13345000</v>
      </c>
      <c r="D29" s="356">
        <f>C29/'- 3 -'!E29</f>
        <v>0.5882223299687045</v>
      </c>
      <c r="E29" s="14">
        <f>C29/'- 7 -'!D29</f>
        <v>3921.885561465895</v>
      </c>
      <c r="F29" s="14">
        <f>SUM('- 21 -'!C29,'- 21 -'!F29,'- 21 -'!I29,'- 22 -'!C29,'- 22 -'!F29,'- 22 -'!I29)</f>
        <v>2372000</v>
      </c>
      <c r="G29" s="356">
        <f>F29/'- 3 -'!E29</f>
        <v>0.1045532683915899</v>
      </c>
      <c r="H29" s="14">
        <f>F29/'- 7 -'!G29</f>
        <v>694.1355495727497</v>
      </c>
      <c r="I29" s="14">
        <f>SUM('- 23 -'!F29,'- 23 -'!C29)</f>
        <v>239000</v>
      </c>
      <c r="J29" s="356">
        <f>I29/'- 3 -'!E29</f>
        <v>0.010534667430687178</v>
      </c>
      <c r="K29" s="14">
        <f>IF(AND(I29&gt;0,'- 7 -'!I29=0),"N/A ",IF(I29&gt;0,I29/'- 7 -'!I29,0))</f>
        <v>2811.764705882353</v>
      </c>
    </row>
    <row r="30" spans="1:11" ht="12.75">
      <c r="A30" s="15">
        <v>22</v>
      </c>
      <c r="B30" s="16" t="s">
        <v>140</v>
      </c>
      <c r="C30" s="16">
        <f>SUM('- 18 -'!C30,'- 18 -'!F30,'- 19 -'!C30,'- 19 -'!F30,'- 19 -'!I30,'- 20 -'!C30)</f>
        <v>6876396</v>
      </c>
      <c r="D30" s="357">
        <f>C30/'- 3 -'!E30</f>
        <v>0.5590164543472205</v>
      </c>
      <c r="E30" s="16">
        <f>C30/'- 7 -'!D30</f>
        <v>4067.6699201419697</v>
      </c>
      <c r="F30" s="16">
        <f>SUM('- 21 -'!C30,'- 21 -'!F30,'- 21 -'!I30,'- 22 -'!C30,'- 22 -'!F30,'- 22 -'!I30)</f>
        <v>1259800</v>
      </c>
      <c r="G30" s="357">
        <f>F30/'- 3 -'!E30</f>
        <v>0.10241541196676694</v>
      </c>
      <c r="H30" s="16">
        <f>F30/'- 7 -'!G30</f>
        <v>745.2233067139899</v>
      </c>
      <c r="I30" s="16">
        <f>SUM('- 23 -'!F30,'- 23 -'!C30)</f>
        <v>0</v>
      </c>
      <c r="J30" s="357">
        <f>I30/'- 3 -'!E30</f>
        <v>0</v>
      </c>
      <c r="K30" s="16">
        <f>IF(AND(I30&gt;0,'- 7 -'!I30=0),"N/A ",IF(I30&gt;0,I30/'- 7 -'!I30,0))</f>
        <v>0</v>
      </c>
    </row>
    <row r="31" spans="1:11" ht="12.75">
      <c r="A31" s="13">
        <v>23</v>
      </c>
      <c r="B31" s="14" t="s">
        <v>141</v>
      </c>
      <c r="C31" s="14">
        <f>SUM('- 18 -'!C31,'- 18 -'!F31,'- 19 -'!C31,'- 19 -'!F31,'- 19 -'!I31,'- 20 -'!C31)</f>
        <v>5737853</v>
      </c>
      <c r="D31" s="356">
        <f>C31/'- 3 -'!E31</f>
        <v>0.5658527238351005</v>
      </c>
      <c r="E31" s="14">
        <f>C31/'- 7 -'!D31</f>
        <v>4005.48202443281</v>
      </c>
      <c r="F31" s="14">
        <f>SUM('- 21 -'!C31,'- 21 -'!F31,'- 21 -'!I31,'- 22 -'!C31,'- 22 -'!F31,'- 22 -'!I31)</f>
        <v>1214900</v>
      </c>
      <c r="G31" s="356">
        <f>F31/'- 3 -'!E31</f>
        <v>0.11981040193732108</v>
      </c>
      <c r="H31" s="14">
        <f>F31/'- 7 -'!G31</f>
        <v>848.0977312390925</v>
      </c>
      <c r="I31" s="14">
        <f>SUM('- 23 -'!F31,'- 23 -'!C31)</f>
        <v>0</v>
      </c>
      <c r="J31" s="356">
        <f>I31/'- 3 -'!E31</f>
        <v>0</v>
      </c>
      <c r="K31" s="14">
        <f>IF(AND(I31&gt;0,'- 7 -'!I31=0),"N/A ",IF(I31&gt;0,I31/'- 7 -'!I31,0))</f>
        <v>0</v>
      </c>
    </row>
    <row r="32" spans="1:11" ht="12.75">
      <c r="A32" s="15">
        <v>24</v>
      </c>
      <c r="B32" s="16" t="s">
        <v>142</v>
      </c>
      <c r="C32" s="16">
        <f>SUM('- 18 -'!C32,'- 18 -'!F32,'- 19 -'!C32,'- 19 -'!F32,'- 19 -'!I32,'- 20 -'!C32)</f>
        <v>13754292</v>
      </c>
      <c r="D32" s="357">
        <f>C32/'- 3 -'!E32</f>
        <v>0.6011059870615929</v>
      </c>
      <c r="E32" s="16">
        <f>C32/'- 7 -'!D32</f>
        <v>3998.9219363279544</v>
      </c>
      <c r="F32" s="16">
        <f>SUM('- 21 -'!C32,'- 21 -'!F32,'- 21 -'!I32,'- 22 -'!C32,'- 22 -'!F32,'- 22 -'!I32)</f>
        <v>3153042</v>
      </c>
      <c r="G32" s="357">
        <f>F32/'- 3 -'!E32</f>
        <v>0.13779789055348388</v>
      </c>
      <c r="H32" s="16">
        <f>F32/'- 7 -'!G32</f>
        <v>878.4070204763894</v>
      </c>
      <c r="I32" s="16">
        <f>SUM('- 23 -'!F32,'- 23 -'!C32)</f>
        <v>0</v>
      </c>
      <c r="J32" s="357">
        <f>I32/'- 3 -'!E32</f>
        <v>0</v>
      </c>
      <c r="K32" s="16">
        <f>IF(AND(I32&gt;0,'- 7 -'!I32=0),"N/A ",IF(I32&gt;0,I32/'- 7 -'!I32,0))</f>
        <v>0</v>
      </c>
    </row>
    <row r="33" spans="1:11" ht="12.75">
      <c r="A33" s="13">
        <v>25</v>
      </c>
      <c r="B33" s="14" t="s">
        <v>143</v>
      </c>
      <c r="C33" s="14">
        <f>SUM('- 18 -'!C33,'- 18 -'!F33,'- 19 -'!C33,'- 19 -'!F33,'- 19 -'!I33,'- 20 -'!C33)</f>
        <v>6160502</v>
      </c>
      <c r="D33" s="356">
        <f>C33/'- 3 -'!E33</f>
        <v>0.5903236588191959</v>
      </c>
      <c r="E33" s="14">
        <f>C33/'- 7 -'!D33</f>
        <v>4197.957069846678</v>
      </c>
      <c r="F33" s="14">
        <f>SUM('- 21 -'!C33,'- 21 -'!F33,'- 21 -'!I33,'- 22 -'!C33,'- 22 -'!F33,'- 22 -'!I33)</f>
        <v>973700</v>
      </c>
      <c r="G33" s="356">
        <f>F33/'- 3 -'!E33</f>
        <v>0.09330378378129754</v>
      </c>
      <c r="H33" s="14">
        <f>F33/'- 7 -'!G33</f>
        <v>663.5093696763203</v>
      </c>
      <c r="I33" s="14">
        <f>SUM('- 23 -'!F33,'- 23 -'!C33)</f>
        <v>251190</v>
      </c>
      <c r="J33" s="356">
        <f>I33/'- 3 -'!E33</f>
        <v>0.02407001894631214</v>
      </c>
      <c r="K33" s="14">
        <f>IF(AND(I33&gt;0,'- 7 -'!I33=0),"N/A ",IF(I33&gt;0,I33/'- 7 -'!I33,0))</f>
        <v>2093.25</v>
      </c>
    </row>
    <row r="34" spans="1:11" ht="12.75">
      <c r="A34" s="15">
        <v>26</v>
      </c>
      <c r="B34" s="16" t="s">
        <v>144</v>
      </c>
      <c r="C34" s="16">
        <f>SUM('- 18 -'!C34,'- 18 -'!F34,'- 19 -'!C34,'- 19 -'!F34,'- 19 -'!I34,'- 20 -'!C34)</f>
        <v>10370600</v>
      </c>
      <c r="D34" s="357">
        <f>C34/'- 3 -'!E34</f>
        <v>0.6318431754832224</v>
      </c>
      <c r="E34" s="16">
        <f>C34/'- 7 -'!D34</f>
        <v>3747.2809394760616</v>
      </c>
      <c r="F34" s="16">
        <f>SUM('- 21 -'!C34,'- 21 -'!F34,'- 21 -'!I34,'- 22 -'!C34,'- 22 -'!F34,'- 22 -'!I34)</f>
        <v>2124900</v>
      </c>
      <c r="G34" s="357">
        <f>F34/'- 3 -'!E34</f>
        <v>0.12946247696221042</v>
      </c>
      <c r="H34" s="16">
        <f>F34/'- 7 -'!G34</f>
        <v>753.11004784689</v>
      </c>
      <c r="I34" s="16">
        <f>SUM('- 23 -'!F34,'- 23 -'!C34)</f>
        <v>164100</v>
      </c>
      <c r="J34" s="357">
        <f>I34/'- 3 -'!E34</f>
        <v>0.009998019892464929</v>
      </c>
      <c r="K34" s="16">
        <f>IF(AND(I34&gt;0,'- 7 -'!I34=0),"N/A ",IF(I34&gt;0,I34/'- 7 -'!I34,0))</f>
        <v>2983.6363636363635</v>
      </c>
    </row>
    <row r="35" spans="1:11" ht="12.75">
      <c r="A35" s="13">
        <v>28</v>
      </c>
      <c r="B35" s="14" t="s">
        <v>145</v>
      </c>
      <c r="C35" s="14">
        <f>SUM('- 18 -'!C35,'- 18 -'!F35,'- 19 -'!C35,'- 19 -'!F35,'- 19 -'!I35,'- 20 -'!C35)</f>
        <v>3966825</v>
      </c>
      <c r="D35" s="356">
        <f>C35/'- 3 -'!E35</f>
        <v>0.6373176467337195</v>
      </c>
      <c r="E35" s="14">
        <f>C35/'- 7 -'!D35</f>
        <v>4713.992869875223</v>
      </c>
      <c r="F35" s="14">
        <f>SUM('- 21 -'!C35,'- 21 -'!F35,'- 21 -'!I35,'- 22 -'!C35,'- 22 -'!F35,'- 22 -'!I35)</f>
        <v>486816</v>
      </c>
      <c r="G35" s="356">
        <f>F35/'- 3 -'!E35</f>
        <v>0.07821278415668005</v>
      </c>
      <c r="H35" s="14">
        <f>F35/'- 7 -'!G35</f>
        <v>578.5098039215686</v>
      </c>
      <c r="I35" s="14">
        <f>SUM('- 23 -'!F35,'- 23 -'!C35)</f>
        <v>0</v>
      </c>
      <c r="J35" s="356">
        <f>I35/'- 3 -'!E35</f>
        <v>0</v>
      </c>
      <c r="K35" s="14">
        <f>IF(AND(I35&gt;0,'- 7 -'!I35=0),"N/A ",IF(I35&gt;0,I35/'- 7 -'!I35,0))</f>
        <v>0</v>
      </c>
    </row>
    <row r="36" spans="1:11" ht="12.75">
      <c r="A36" s="15">
        <v>30</v>
      </c>
      <c r="B36" s="16" t="s">
        <v>146</v>
      </c>
      <c r="C36" s="16">
        <f>SUM('- 18 -'!C36,'- 18 -'!F36,'- 19 -'!C36,'- 19 -'!F36,'- 19 -'!I36,'- 20 -'!C36)</f>
        <v>5341224</v>
      </c>
      <c r="D36" s="357">
        <f>C36/'- 3 -'!E36</f>
        <v>0.5697845299906807</v>
      </c>
      <c r="E36" s="16">
        <f>C36/'- 7 -'!D36</f>
        <v>4077.2702290076336</v>
      </c>
      <c r="F36" s="16">
        <f>SUM('- 21 -'!C36,'- 21 -'!F36,'- 21 -'!I36,'- 22 -'!C36,'- 22 -'!F36,'- 22 -'!I36)</f>
        <v>997594</v>
      </c>
      <c r="G36" s="357">
        <f>F36/'- 3 -'!E36</f>
        <v>0.10642010677918079</v>
      </c>
      <c r="H36" s="16">
        <f>F36/'- 7 -'!G36</f>
        <v>752.3333333333334</v>
      </c>
      <c r="I36" s="16">
        <f>SUM('- 23 -'!F36,'- 23 -'!C36)</f>
        <v>0</v>
      </c>
      <c r="J36" s="357">
        <f>I36/'- 3 -'!E36</f>
        <v>0</v>
      </c>
      <c r="K36" s="16">
        <f>IF(AND(I36&gt;0,'- 7 -'!I36=0),"N/A ",IF(I36&gt;0,I36/'- 7 -'!I36,0))</f>
        <v>0</v>
      </c>
    </row>
    <row r="37" spans="1:11" ht="12.75">
      <c r="A37" s="13">
        <v>31</v>
      </c>
      <c r="B37" s="14" t="s">
        <v>147</v>
      </c>
      <c r="C37" s="14">
        <f>SUM('- 18 -'!C37,'- 18 -'!F37,'- 19 -'!C37,'- 19 -'!F37,'- 19 -'!I37,'- 20 -'!C37)</f>
        <v>6450660</v>
      </c>
      <c r="D37" s="356">
        <f>C37/'- 3 -'!E37</f>
        <v>0.5914984782163771</v>
      </c>
      <c r="E37" s="14">
        <f>C37/'- 7 -'!D37</f>
        <v>4009.11124922312</v>
      </c>
      <c r="F37" s="14">
        <f>SUM('- 21 -'!C37,'- 21 -'!F37,'- 21 -'!I37,'- 22 -'!C37,'- 22 -'!F37,'- 22 -'!I37)</f>
        <v>1183121</v>
      </c>
      <c r="G37" s="356">
        <f>F37/'- 3 -'!E37</f>
        <v>0.10848723557679964</v>
      </c>
      <c r="H37" s="14">
        <f>F37/'- 7 -'!G37</f>
        <v>714.8767371601208</v>
      </c>
      <c r="I37" s="14">
        <f>SUM('- 23 -'!F37,'- 23 -'!C37)</f>
        <v>0</v>
      </c>
      <c r="J37" s="356">
        <f>I37/'- 3 -'!E37</f>
        <v>0</v>
      </c>
      <c r="K37" s="14">
        <f>IF(AND(I37&gt;0,'- 7 -'!I37=0),"N/A ",IF(I37&gt;0,I37/'- 7 -'!I37,0))</f>
        <v>0</v>
      </c>
    </row>
    <row r="38" spans="1:11" ht="12.75">
      <c r="A38" s="15">
        <v>32</v>
      </c>
      <c r="B38" s="16" t="s">
        <v>148</v>
      </c>
      <c r="C38" s="16">
        <f>SUM('- 18 -'!C38,'- 18 -'!F38,'- 19 -'!C38,'- 19 -'!F38,'- 19 -'!I38,'- 20 -'!C38)</f>
        <v>3491593</v>
      </c>
      <c r="D38" s="357">
        <f>C38/'- 3 -'!E38</f>
        <v>0.5306907063736057</v>
      </c>
      <c r="E38" s="16">
        <f>C38/'- 7 -'!D38</f>
        <v>4278.912990196079</v>
      </c>
      <c r="F38" s="16">
        <f>SUM('- 21 -'!C38,'- 21 -'!F38,'- 21 -'!I38,'- 22 -'!C38,'- 22 -'!F38,'- 22 -'!I38)</f>
        <v>715268</v>
      </c>
      <c r="G38" s="357">
        <f>F38/'- 3 -'!E38</f>
        <v>0.1087142975044446</v>
      </c>
      <c r="H38" s="16">
        <f>F38/'- 7 -'!G38</f>
        <v>876.5539215686274</v>
      </c>
      <c r="I38" s="16">
        <f>SUM('- 23 -'!F38,'- 23 -'!C38)</f>
        <v>0</v>
      </c>
      <c r="J38" s="357">
        <f>I38/'- 3 -'!E38</f>
        <v>0</v>
      </c>
      <c r="K38" s="16">
        <f>IF(AND(I38&gt;0,'- 7 -'!I38=0),"N/A ",IF(I38&gt;0,I38/'- 7 -'!I38,0))</f>
        <v>0</v>
      </c>
    </row>
    <row r="39" spans="1:11" ht="12.75">
      <c r="A39" s="13">
        <v>33</v>
      </c>
      <c r="B39" s="14" t="s">
        <v>149</v>
      </c>
      <c r="C39" s="14">
        <f>SUM('- 18 -'!C39,'- 18 -'!F39,'- 19 -'!C39,'- 19 -'!F39,'- 19 -'!I39,'- 20 -'!C39)</f>
        <v>7170605</v>
      </c>
      <c r="D39" s="356">
        <f>C39/'- 3 -'!E39</f>
        <v>0.5523254134600283</v>
      </c>
      <c r="E39" s="14">
        <f>C39/'- 7 -'!D39</f>
        <v>3915.154245154245</v>
      </c>
      <c r="F39" s="14">
        <f>SUM('- 21 -'!C39,'- 21 -'!F39,'- 21 -'!I39,'- 22 -'!C39,'- 22 -'!F39,'- 22 -'!I39)</f>
        <v>1874765</v>
      </c>
      <c r="G39" s="356">
        <f>F39/'- 3 -'!E39</f>
        <v>0.14440627447271046</v>
      </c>
      <c r="H39" s="14">
        <f>F39/'- 7 -'!G39</f>
        <v>1019.1709703723837</v>
      </c>
      <c r="I39" s="14">
        <f>SUM('- 23 -'!F39,'- 23 -'!C39)</f>
        <v>0</v>
      </c>
      <c r="J39" s="356">
        <f>I39/'- 3 -'!E39</f>
        <v>0</v>
      </c>
      <c r="K39" s="14">
        <f>IF(AND(I39&gt;0,'- 7 -'!I39=0),"N/A ",IF(I39&gt;0,I39/'- 7 -'!I39,0))</f>
        <v>0</v>
      </c>
    </row>
    <row r="40" spans="1:11" ht="12.75">
      <c r="A40" s="15">
        <v>34</v>
      </c>
      <c r="B40" s="16" t="s">
        <v>150</v>
      </c>
      <c r="C40" s="16">
        <f>SUM('- 18 -'!C40,'- 18 -'!F40,'- 19 -'!C40,'- 19 -'!F40,'- 19 -'!I40,'- 20 -'!C40)</f>
        <v>3395695</v>
      </c>
      <c r="D40" s="357">
        <f>C40/'- 3 -'!E40</f>
        <v>0.5871968859860727</v>
      </c>
      <c r="E40" s="16">
        <f>C40/'- 7 -'!D40</f>
        <v>4610.583842498303</v>
      </c>
      <c r="F40" s="16">
        <f>SUM('- 21 -'!C40,'- 21 -'!F40,'- 21 -'!I40,'- 22 -'!C40,'- 22 -'!F40,'- 22 -'!I40)</f>
        <v>475520</v>
      </c>
      <c r="G40" s="357">
        <f>F40/'- 3 -'!E40</f>
        <v>0.08222878180287019</v>
      </c>
      <c r="H40" s="16">
        <f>F40/'- 7 -'!G40</f>
        <v>645.6483367277665</v>
      </c>
      <c r="I40" s="16">
        <f>SUM('- 23 -'!F40,'- 23 -'!C40)</f>
        <v>0</v>
      </c>
      <c r="J40" s="357">
        <f>I40/'- 3 -'!E40</f>
        <v>0</v>
      </c>
      <c r="K40" s="16">
        <f>IF(AND(I40&gt;0,'- 7 -'!I40=0),"N/A ",IF(I40&gt;0,I40/'- 7 -'!I40,0))</f>
        <v>0</v>
      </c>
    </row>
    <row r="41" spans="1:11" ht="12.75">
      <c r="A41" s="13">
        <v>35</v>
      </c>
      <c r="B41" s="14" t="s">
        <v>151</v>
      </c>
      <c r="C41" s="14">
        <f>SUM('- 18 -'!C41,'- 18 -'!F41,'- 19 -'!C41,'- 19 -'!F41,'- 19 -'!I41,'- 20 -'!C41)</f>
        <v>8152465</v>
      </c>
      <c r="D41" s="356">
        <f>C41/'- 3 -'!E41</f>
        <v>0.5780571198755575</v>
      </c>
      <c r="E41" s="14">
        <f>C41/'- 7 -'!D41</f>
        <v>4270.318474673931</v>
      </c>
      <c r="F41" s="14">
        <f>SUM('- 21 -'!C41,'- 21 -'!F41,'- 21 -'!I41,'- 22 -'!C41,'- 22 -'!F41,'- 22 -'!I41)</f>
        <v>1483572</v>
      </c>
      <c r="G41" s="356">
        <f>F41/'- 3 -'!E41</f>
        <v>0.10519387172444415</v>
      </c>
      <c r="H41" s="14">
        <f>F41/'- 7 -'!G41</f>
        <v>777.1054423550364</v>
      </c>
      <c r="I41" s="14">
        <f>SUM('- 23 -'!F41,'- 23 -'!C41)</f>
        <v>0</v>
      </c>
      <c r="J41" s="356">
        <f>I41/'- 3 -'!E41</f>
        <v>0</v>
      </c>
      <c r="K41" s="14">
        <f>IF(AND(I41&gt;0,'- 7 -'!I41=0),"N/A ",IF(I41&gt;0,I41/'- 7 -'!I41,0))</f>
        <v>0</v>
      </c>
    </row>
    <row r="42" spans="1:11" ht="12.75">
      <c r="A42" s="15">
        <v>36</v>
      </c>
      <c r="B42" s="16" t="s">
        <v>152</v>
      </c>
      <c r="C42" s="16">
        <f>SUM('- 18 -'!C42,'- 18 -'!F42,'- 19 -'!C42,'- 19 -'!F42,'- 19 -'!I42,'- 20 -'!C42)</f>
        <v>4229536</v>
      </c>
      <c r="D42" s="357">
        <f>C42/'- 3 -'!E42</f>
        <v>0.5570291155369567</v>
      </c>
      <c r="E42" s="16">
        <f>C42/'- 7 -'!D42</f>
        <v>4016.653371320038</v>
      </c>
      <c r="F42" s="16">
        <f>SUM('- 21 -'!C42,'- 21 -'!F42,'- 21 -'!I42,'- 22 -'!C42,'- 22 -'!F42,'- 22 -'!I42)</f>
        <v>612967</v>
      </c>
      <c r="G42" s="357">
        <f>F42/'- 3 -'!E42</f>
        <v>0.08072764148675923</v>
      </c>
      <c r="H42" s="16">
        <f>F42/'- 7 -'!G42</f>
        <v>582.1149097815764</v>
      </c>
      <c r="I42" s="16">
        <f>SUM('- 23 -'!F42,'- 23 -'!C42)</f>
        <v>0</v>
      </c>
      <c r="J42" s="357">
        <f>I42/'- 3 -'!E42</f>
        <v>0</v>
      </c>
      <c r="K42" s="16">
        <f>IF(AND(I42&gt;0,'- 7 -'!I42=0),"N/A ",IF(I42&gt;0,I42/'- 7 -'!I42,0))</f>
        <v>0</v>
      </c>
    </row>
    <row r="43" spans="1:11" ht="12.75">
      <c r="A43" s="13">
        <v>37</v>
      </c>
      <c r="B43" s="14" t="s">
        <v>153</v>
      </c>
      <c r="C43" s="14">
        <f>SUM('- 18 -'!C43,'- 18 -'!F43,'- 19 -'!C43,'- 19 -'!F43,'- 19 -'!I43,'- 20 -'!C43)</f>
        <v>4018620</v>
      </c>
      <c r="D43" s="356">
        <f>C43/'- 3 -'!E43</f>
        <v>0.5851021157248941</v>
      </c>
      <c r="E43" s="14">
        <f>C43/'- 7 -'!D43</f>
        <v>4158.125097004501</v>
      </c>
      <c r="F43" s="14">
        <f>SUM('- 21 -'!C43,'- 21 -'!F43,'- 21 -'!I43,'- 22 -'!C43,'- 22 -'!F43,'- 22 -'!I43)</f>
        <v>616233</v>
      </c>
      <c r="G43" s="356">
        <f>F43/'- 3 -'!E43</f>
        <v>0.08972215140508401</v>
      </c>
      <c r="H43" s="14">
        <f>F43/'- 7 -'!G43</f>
        <v>637.6253298153035</v>
      </c>
      <c r="I43" s="14">
        <f>SUM('- 23 -'!F43,'- 23 -'!C43)</f>
        <v>0</v>
      </c>
      <c r="J43" s="356">
        <f>I43/'- 3 -'!E43</f>
        <v>0</v>
      </c>
      <c r="K43" s="14">
        <f>IF(AND(I43&gt;0,'- 7 -'!I43=0),"N/A ",IF(I43&gt;0,I43/'- 7 -'!I43,0))</f>
        <v>0</v>
      </c>
    </row>
    <row r="44" spans="1:11" ht="12.75">
      <c r="A44" s="15">
        <v>38</v>
      </c>
      <c r="B44" s="16" t="s">
        <v>154</v>
      </c>
      <c r="C44" s="16">
        <f>SUM('- 18 -'!C44,'- 18 -'!F44,'- 19 -'!C44,'- 19 -'!F44,'- 19 -'!I44,'- 20 -'!C44)</f>
        <v>4906327</v>
      </c>
      <c r="D44" s="357">
        <f>C44/'- 3 -'!E44</f>
        <v>0.537598957745522</v>
      </c>
      <c r="E44" s="16">
        <f>C44/'- 7 -'!D44</f>
        <v>3954.1642488716957</v>
      </c>
      <c r="F44" s="16">
        <f>SUM('- 21 -'!C44,'- 21 -'!F44,'- 21 -'!I44,'- 22 -'!C44,'- 22 -'!F44,'- 22 -'!I44)</f>
        <v>980692</v>
      </c>
      <c r="G44" s="357">
        <f>F44/'- 3 -'!E44</f>
        <v>0.10745696262588521</v>
      </c>
      <c r="H44" s="16">
        <f>F44/'- 7 -'!G44</f>
        <v>790.370728562218</v>
      </c>
      <c r="I44" s="16">
        <f>SUM('- 23 -'!F44,'- 23 -'!C44)</f>
        <v>0</v>
      </c>
      <c r="J44" s="357">
        <f>I44/'- 3 -'!E44</f>
        <v>0</v>
      </c>
      <c r="K44" s="16">
        <f>IF(AND(I44&gt;0,'- 7 -'!I44=0),"N/A ",IF(I44&gt;0,I44/'- 7 -'!I44,0))</f>
        <v>0</v>
      </c>
    </row>
    <row r="45" spans="1:11" ht="12.75">
      <c r="A45" s="13">
        <v>39</v>
      </c>
      <c r="B45" s="14" t="s">
        <v>155</v>
      </c>
      <c r="C45" s="14">
        <f>SUM('- 18 -'!C45,'- 18 -'!F45,'- 19 -'!C45,'- 19 -'!F45,'- 19 -'!I45,'- 20 -'!C45)</f>
        <v>9543300</v>
      </c>
      <c r="D45" s="356">
        <f>C45/'- 3 -'!E45</f>
        <v>0.6195942217172536</v>
      </c>
      <c r="E45" s="14">
        <f>C45/'- 7 -'!D45</f>
        <v>4438.7441860465115</v>
      </c>
      <c r="F45" s="14">
        <f>SUM('- 21 -'!C45,'- 21 -'!F45,'- 21 -'!I45,'- 22 -'!C45,'- 22 -'!F45,'- 22 -'!I45)</f>
        <v>1309800</v>
      </c>
      <c r="G45" s="356">
        <f>F45/'- 3 -'!E45</f>
        <v>0.08503814315857815</v>
      </c>
      <c r="H45" s="14">
        <f>F45/'- 7 -'!G45</f>
        <v>609.2093023255813</v>
      </c>
      <c r="I45" s="14">
        <f>SUM('- 23 -'!F45,'- 23 -'!C45)</f>
        <v>0</v>
      </c>
      <c r="J45" s="356">
        <f>I45/'- 3 -'!E45</f>
        <v>0</v>
      </c>
      <c r="K45" s="14">
        <f>IF(AND(I45&gt;0,'- 7 -'!I45=0),"N/A ",IF(I45&gt;0,I45/'- 7 -'!I45,0))</f>
        <v>0</v>
      </c>
    </row>
    <row r="46" spans="1:11" ht="12.75">
      <c r="A46" s="15">
        <v>40</v>
      </c>
      <c r="B46" s="16" t="s">
        <v>156</v>
      </c>
      <c r="C46" s="16">
        <f>SUM('- 18 -'!C46,'- 18 -'!F46,'- 19 -'!C46,'- 19 -'!F46,'- 19 -'!I46,'- 20 -'!C46)</f>
        <v>27749200</v>
      </c>
      <c r="D46" s="357">
        <f>C46/'- 3 -'!E46</f>
        <v>0.6136610414625678</v>
      </c>
      <c r="E46" s="16">
        <f>C46/'- 7 -'!D46</f>
        <v>3820.625086052595</v>
      </c>
      <c r="F46" s="16">
        <f>SUM('- 21 -'!C46,'- 21 -'!F46,'- 21 -'!I46,'- 22 -'!C46,'- 22 -'!F46,'- 22 -'!I46)</f>
        <v>6371100</v>
      </c>
      <c r="G46" s="357">
        <f>F46/'- 3 -'!E46</f>
        <v>0.14089400275547279</v>
      </c>
      <c r="H46" s="16">
        <f>F46/'- 7 -'!G46</f>
        <v>854.6076458752515</v>
      </c>
      <c r="I46" s="16">
        <f>SUM('- 23 -'!F46,'- 23 -'!C46)</f>
        <v>0</v>
      </c>
      <c r="J46" s="357">
        <f>I46/'- 3 -'!E46</f>
        <v>0</v>
      </c>
      <c r="K46" s="16">
        <f>IF(AND(I46&gt;0,'- 7 -'!I46=0),"N/A ",IF(I46&gt;0,I46/'- 7 -'!I46,0))</f>
        <v>0</v>
      </c>
    </row>
    <row r="47" spans="1:11" ht="12.75">
      <c r="A47" s="13">
        <v>41</v>
      </c>
      <c r="B47" s="14" t="s">
        <v>157</v>
      </c>
      <c r="C47" s="14">
        <f>SUM('- 18 -'!C47,'- 18 -'!F47,'- 19 -'!C47,'- 19 -'!F47,'- 19 -'!I47,'- 20 -'!C47)</f>
        <v>7097440</v>
      </c>
      <c r="D47" s="356">
        <f>C47/'- 3 -'!E47</f>
        <v>0.5734730418931759</v>
      </c>
      <c r="E47" s="14">
        <f>C47/'- 7 -'!D47</f>
        <v>4339.614796698257</v>
      </c>
      <c r="F47" s="14">
        <f>SUM('- 21 -'!C47,'- 21 -'!F47,'- 21 -'!I47,'- 22 -'!C47,'- 22 -'!F47,'- 22 -'!I47)</f>
        <v>1333160</v>
      </c>
      <c r="G47" s="356">
        <f>F47/'- 3 -'!E47</f>
        <v>0.10771930731789299</v>
      </c>
      <c r="H47" s="14">
        <f>F47/'- 7 -'!G47</f>
        <v>815.1391011922959</v>
      </c>
      <c r="I47" s="14">
        <f>SUM('- 23 -'!F47,'- 23 -'!C47)</f>
        <v>113600</v>
      </c>
      <c r="J47" s="356">
        <f>I47/'- 3 -'!E47</f>
        <v>0.009178878237655378</v>
      </c>
      <c r="K47" s="14">
        <f>IF(AND(I47&gt;0,'- 7 -'!I47=0),"N/A ",IF(I47&gt;0,I47/'- 7 -'!I47,0))</f>
        <v>4369.2307692307695</v>
      </c>
    </row>
    <row r="48" spans="1:11" ht="12.75">
      <c r="A48" s="15">
        <v>42</v>
      </c>
      <c r="B48" s="16" t="s">
        <v>158</v>
      </c>
      <c r="C48" s="16">
        <f>SUM('- 18 -'!C48,'- 18 -'!F48,'- 19 -'!C48,'- 19 -'!F48,'- 19 -'!I48,'- 20 -'!C48)</f>
        <v>4526500</v>
      </c>
      <c r="D48" s="357">
        <f>C48/'- 3 -'!E48</f>
        <v>0.5671153766885197</v>
      </c>
      <c r="E48" s="16">
        <f>C48/'- 7 -'!D48</f>
        <v>4133.7899543379</v>
      </c>
      <c r="F48" s="16">
        <f>SUM('- 21 -'!C48,'- 21 -'!F48,'- 21 -'!I48,'- 22 -'!C48,'- 22 -'!F48,'- 22 -'!I48)</f>
        <v>905953</v>
      </c>
      <c r="G48" s="357">
        <f>F48/'- 3 -'!E48</f>
        <v>0.11350488829274154</v>
      </c>
      <c r="H48" s="16">
        <f>F48/'- 7 -'!G48</f>
        <v>827.3543378995433</v>
      </c>
      <c r="I48" s="16">
        <f>SUM('- 23 -'!F48,'- 23 -'!C48)</f>
        <v>0</v>
      </c>
      <c r="J48" s="357">
        <f>I48/'- 3 -'!E48</f>
        <v>0</v>
      </c>
      <c r="K48" s="16">
        <f>IF(AND(I48&gt;0,'- 7 -'!I48=0),"N/A ",IF(I48&gt;0,I48/'- 7 -'!I48,0))</f>
        <v>0</v>
      </c>
    </row>
    <row r="49" spans="1:11" ht="12.75">
      <c r="A49" s="13">
        <v>43</v>
      </c>
      <c r="B49" s="14" t="s">
        <v>159</v>
      </c>
      <c r="C49" s="14">
        <f>SUM('- 18 -'!C49,'- 18 -'!F49,'- 19 -'!C49,'- 19 -'!F49,'- 19 -'!I49,'- 20 -'!C49)</f>
        <v>3750790</v>
      </c>
      <c r="D49" s="356">
        <f>C49/'- 3 -'!E49</f>
        <v>0.592364996865075</v>
      </c>
      <c r="E49" s="14">
        <f>C49/'- 7 -'!D49</f>
        <v>4732.858044164038</v>
      </c>
      <c r="F49" s="14">
        <f>SUM('- 21 -'!C49,'- 21 -'!F49,'- 21 -'!I49,'- 22 -'!C49,'- 22 -'!F49,'- 22 -'!I49)</f>
        <v>553100</v>
      </c>
      <c r="G49" s="356">
        <f>F49/'- 3 -'!E49</f>
        <v>0.08735148589125838</v>
      </c>
      <c r="H49" s="14">
        <f>F49/'- 7 -'!G49</f>
        <v>697.9179810725552</v>
      </c>
      <c r="I49" s="14">
        <f>SUM('- 23 -'!F49,'- 23 -'!C49)</f>
        <v>20000</v>
      </c>
      <c r="J49" s="356">
        <f>I49/'- 3 -'!E49</f>
        <v>0.003158614568477974</v>
      </c>
      <c r="K49" s="14">
        <f>IF(AND(I49&gt;0,'- 7 -'!I49=0),"N/A ",IF(I49&gt;0,I49/'- 7 -'!I49,0))</f>
        <v>2000</v>
      </c>
    </row>
    <row r="50" spans="1:11" ht="12.75">
      <c r="A50" s="15">
        <v>44</v>
      </c>
      <c r="B50" s="16" t="s">
        <v>160</v>
      </c>
      <c r="C50" s="16">
        <f>SUM('- 18 -'!C50,'- 18 -'!F50,'- 19 -'!C50,'- 19 -'!F50,'- 19 -'!I50,'- 20 -'!C50)</f>
        <v>5238302</v>
      </c>
      <c r="D50" s="357">
        <f>C50/'- 3 -'!E50</f>
        <v>0.5589871966444774</v>
      </c>
      <c r="E50" s="16">
        <f>C50/'- 7 -'!D50</f>
        <v>4175.6094061379035</v>
      </c>
      <c r="F50" s="16">
        <f>SUM('- 21 -'!C50,'- 21 -'!F50,'- 21 -'!I50,'- 22 -'!C50,'- 22 -'!F50,'- 22 -'!I50)</f>
        <v>1150733</v>
      </c>
      <c r="G50" s="357">
        <f>F50/'- 3 -'!E50</f>
        <v>0.12279647369630263</v>
      </c>
      <c r="H50" s="16">
        <f>F50/'- 7 -'!G50</f>
        <v>917.2841769629334</v>
      </c>
      <c r="I50" s="16">
        <f>SUM('- 23 -'!F50,'- 23 -'!C50)</f>
        <v>250000</v>
      </c>
      <c r="J50" s="357">
        <f>I50/'- 3 -'!E50</f>
        <v>0.026677881336570394</v>
      </c>
      <c r="K50" s="16">
        <f>IF(AND(I50&gt;0,'- 7 -'!I50=0),"N/A ",IF(I50&gt;0,I50/'- 7 -'!I50,0))</f>
        <v>2293.577981651376</v>
      </c>
    </row>
    <row r="51" spans="1:11" ht="12.75">
      <c r="A51" s="13">
        <v>45</v>
      </c>
      <c r="B51" s="14" t="s">
        <v>161</v>
      </c>
      <c r="C51" s="14">
        <f>SUM('- 18 -'!C51,'- 18 -'!F51,'- 19 -'!C51,'- 19 -'!F51,'- 19 -'!I51,'- 20 -'!C51)</f>
        <v>6958895</v>
      </c>
      <c r="D51" s="356">
        <f>C51/'- 3 -'!E51</f>
        <v>0.5830434758930633</v>
      </c>
      <c r="E51" s="14">
        <f>C51/'- 7 -'!D51</f>
        <v>3673.2092900501452</v>
      </c>
      <c r="F51" s="14">
        <f>SUM('- 21 -'!C51,'- 21 -'!F51,'- 21 -'!I51,'- 22 -'!C51,'- 22 -'!F51,'- 22 -'!I51)</f>
        <v>1271955</v>
      </c>
      <c r="G51" s="356">
        <f>F51/'- 3 -'!E51</f>
        <v>0.10656937119751933</v>
      </c>
      <c r="H51" s="14">
        <f>F51/'- 7 -'!G51</f>
        <v>662.9945269741986</v>
      </c>
      <c r="I51" s="14">
        <f>SUM('- 23 -'!F51,'- 23 -'!C51)</f>
        <v>0</v>
      </c>
      <c r="J51" s="356">
        <f>I51/'- 3 -'!E51</f>
        <v>0</v>
      </c>
      <c r="K51" s="14">
        <f>IF(AND(I51&gt;0,'- 7 -'!I51=0),"N/A ",IF(I51&gt;0,I51/'- 7 -'!I51,0))</f>
        <v>0</v>
      </c>
    </row>
    <row r="52" spans="1:11" ht="12.75">
      <c r="A52" s="15">
        <v>46</v>
      </c>
      <c r="B52" s="16" t="s">
        <v>162</v>
      </c>
      <c r="C52" s="16">
        <f>SUM('- 18 -'!C52,'- 18 -'!F52,'- 19 -'!C52,'- 19 -'!F52,'- 19 -'!I52,'- 20 -'!C52)</f>
        <v>6499088</v>
      </c>
      <c r="D52" s="357">
        <f>C52/'- 3 -'!E52</f>
        <v>0.619233578527073</v>
      </c>
      <c r="E52" s="16">
        <f>C52/'- 7 -'!D52</f>
        <v>4339.958597662771</v>
      </c>
      <c r="F52" s="16">
        <f>SUM('- 21 -'!C52,'- 21 -'!F52,'- 21 -'!I52,'- 22 -'!C52,'- 22 -'!F52,'- 22 -'!I52)</f>
        <v>981163</v>
      </c>
      <c r="G52" s="357">
        <f>F52/'- 3 -'!E52</f>
        <v>0.09348528218241675</v>
      </c>
      <c r="H52" s="16">
        <f>F52/'- 7 -'!G52</f>
        <v>649.9920503477973</v>
      </c>
      <c r="I52" s="16">
        <f>SUM('- 23 -'!F52,'- 23 -'!C52)</f>
        <v>0</v>
      </c>
      <c r="J52" s="357">
        <f>I52/'- 3 -'!E52</f>
        <v>0</v>
      </c>
      <c r="K52" s="16">
        <f>IF(AND(I52&gt;0,'- 7 -'!I52=0),"N/A ",IF(I52&gt;0,I52/'- 7 -'!I52,0))</f>
        <v>0</v>
      </c>
    </row>
    <row r="53" spans="1:11" ht="12.75">
      <c r="A53" s="13">
        <v>47</v>
      </c>
      <c r="B53" s="14" t="s">
        <v>163</v>
      </c>
      <c r="C53" s="14">
        <f>SUM('- 18 -'!C53,'- 18 -'!F53,'- 19 -'!C53,'- 19 -'!F53,'- 19 -'!I53,'- 20 -'!C53)</f>
        <v>5474700</v>
      </c>
      <c r="D53" s="356">
        <f>C53/'- 3 -'!E53</f>
        <v>0.5982058087164073</v>
      </c>
      <c r="E53" s="14">
        <f>C53/'- 7 -'!D53</f>
        <v>3787.409200968523</v>
      </c>
      <c r="F53" s="14">
        <f>SUM('- 21 -'!C53,'- 21 -'!F53,'- 21 -'!I53,'- 22 -'!C53,'- 22 -'!F53,'- 22 -'!I53)</f>
        <v>980364</v>
      </c>
      <c r="G53" s="356">
        <f>F53/'- 3 -'!E53</f>
        <v>0.10712174903765538</v>
      </c>
      <c r="H53" s="14">
        <f>F53/'- 7 -'!G53</f>
        <v>674.7171369580179</v>
      </c>
      <c r="I53" s="14">
        <f>SUM('- 23 -'!F53,'- 23 -'!C53)</f>
        <v>166529</v>
      </c>
      <c r="J53" s="356">
        <f>I53/'- 3 -'!E53</f>
        <v>0.01819617789463068</v>
      </c>
      <c r="K53" s="14">
        <f>IF(AND(I53&gt;0,'- 7 -'!I53=0),"N/A ",IF(I53&gt;0,I53/'- 7 -'!I53,0))</f>
        <v>1829.989010989011</v>
      </c>
    </row>
    <row r="54" spans="1:11" ht="12.75">
      <c r="A54" s="15">
        <v>48</v>
      </c>
      <c r="B54" s="16" t="s">
        <v>164</v>
      </c>
      <c r="C54" s="16">
        <f>SUM('- 18 -'!C54,'- 18 -'!F54,'- 19 -'!C54,'- 19 -'!F54,'- 19 -'!I54,'- 20 -'!C54)</f>
        <v>26126954</v>
      </c>
      <c r="D54" s="357">
        <f>C54/'- 3 -'!E54</f>
        <v>0.4554439356366132</v>
      </c>
      <c r="E54" s="16">
        <f>C54/'- 7 -'!D54</f>
        <v>4992.920425011466</v>
      </c>
      <c r="F54" s="16">
        <f>SUM('- 21 -'!C54,'- 21 -'!F54,'- 21 -'!I54,'- 22 -'!C54,'- 22 -'!F54,'- 22 -'!I54)</f>
        <v>8508489</v>
      </c>
      <c r="G54" s="357">
        <f>F54/'- 3 -'!E54</f>
        <v>0.1483196133954548</v>
      </c>
      <c r="H54" s="16">
        <f>F54/'- 7 -'!G54</f>
        <v>1622.8902494850079</v>
      </c>
      <c r="I54" s="16">
        <f>SUM('- 23 -'!F54,'- 23 -'!C54)</f>
        <v>0</v>
      </c>
      <c r="J54" s="357">
        <f>I54/'- 3 -'!E54</f>
        <v>0</v>
      </c>
      <c r="K54" s="16">
        <f>IF(AND(I54&gt;0,'- 7 -'!I54=0),"N/A ",IF(I54&gt;0,I54/'- 7 -'!I54,0))</f>
        <v>0</v>
      </c>
    </row>
    <row r="55" spans="1:11" ht="12.75">
      <c r="A55" s="13">
        <v>49</v>
      </c>
      <c r="B55" s="14" t="s">
        <v>165</v>
      </c>
      <c r="C55" s="14">
        <f>SUM('- 18 -'!C55,'- 18 -'!F55,'- 19 -'!C55,'- 19 -'!F55,'- 19 -'!I55,'- 20 -'!C55)</f>
        <v>21229314</v>
      </c>
      <c r="D55" s="356">
        <f>C55/'- 3 -'!E55</f>
        <v>0.5774194971517312</v>
      </c>
      <c r="E55" s="14">
        <f>C55/'- 7 -'!D55</f>
        <v>4964.179586110136</v>
      </c>
      <c r="F55" s="14">
        <f>SUM('- 21 -'!C55,'- 21 -'!F55,'- 21 -'!I55,'- 22 -'!C55,'- 22 -'!F55,'- 22 -'!I55)</f>
        <v>3855522</v>
      </c>
      <c r="G55" s="356">
        <f>F55/'- 3 -'!E55</f>
        <v>0.10486695775932454</v>
      </c>
      <c r="H55" s="14">
        <f>F55/'- 7 -'!G55</f>
        <v>888.8811527377521</v>
      </c>
      <c r="I55" s="14">
        <f>SUM('- 23 -'!F55,'- 23 -'!C55)</f>
        <v>0</v>
      </c>
      <c r="J55" s="356">
        <f>I55/'- 3 -'!E55</f>
        <v>0</v>
      </c>
      <c r="K55" s="14">
        <f>IF(AND(I55&gt;0,'- 7 -'!I55=0),"N/A ",IF(I55&gt;0,I55/'- 7 -'!I55,0))</f>
        <v>0</v>
      </c>
    </row>
    <row r="56" spans="1:11" ht="12.75">
      <c r="A56" s="15">
        <v>50</v>
      </c>
      <c r="B56" s="16" t="s">
        <v>355</v>
      </c>
      <c r="C56" s="16">
        <f>SUM('- 18 -'!C56,'- 18 -'!F56,'- 19 -'!C56,'- 19 -'!F56,'- 19 -'!I56,'- 20 -'!C56)</f>
        <v>8116200</v>
      </c>
      <c r="D56" s="357">
        <f>C56/'- 3 -'!E56</f>
        <v>0.5562241289509032</v>
      </c>
      <c r="E56" s="16">
        <f>C56/'- 7 -'!D56</f>
        <v>4489.048672566371</v>
      </c>
      <c r="F56" s="16">
        <f>SUM('- 21 -'!C56,'- 21 -'!F56,'- 21 -'!I56,'- 22 -'!C56,'- 22 -'!F56,'- 22 -'!I56)</f>
        <v>1700000</v>
      </c>
      <c r="G56" s="357">
        <f>F56/'- 3 -'!E56</f>
        <v>0.11650538666081856</v>
      </c>
      <c r="H56" s="16">
        <f>F56/'- 7 -'!G56</f>
        <v>940.2654867256637</v>
      </c>
      <c r="I56" s="16">
        <f>SUM('- 23 -'!F56,'- 23 -'!C56)</f>
        <v>0</v>
      </c>
      <c r="J56" s="357">
        <f>I56/'- 3 -'!E56</f>
        <v>0</v>
      </c>
      <c r="K56" s="16">
        <f>IF(AND(I56&gt;0,'- 7 -'!I56=0),"N/A ",IF(I56&gt;0,I56/'- 7 -'!I56,0))</f>
        <v>0</v>
      </c>
    </row>
    <row r="57" spans="1:11" ht="12.75">
      <c r="A57" s="13">
        <v>2264</v>
      </c>
      <c r="B57" s="14" t="s">
        <v>166</v>
      </c>
      <c r="C57" s="14">
        <f>SUM('- 18 -'!C57,'- 18 -'!F57,'- 19 -'!C57,'- 19 -'!F57,'- 19 -'!I57,'- 20 -'!C57)</f>
        <v>1071889</v>
      </c>
      <c r="D57" s="356">
        <f>C57/'- 3 -'!E57</f>
        <v>0.5612745393223479</v>
      </c>
      <c r="E57" s="14">
        <f>C57/'- 7 -'!D57</f>
        <v>5841.356948228883</v>
      </c>
      <c r="F57" s="14">
        <f>SUM('- 21 -'!C57,'- 21 -'!F57,'- 21 -'!I57,'- 22 -'!C57,'- 22 -'!F57,'- 22 -'!I57)</f>
        <v>199753</v>
      </c>
      <c r="G57" s="356">
        <f>F57/'- 3 -'!E57</f>
        <v>0.10459690607260357</v>
      </c>
      <c r="H57" s="14">
        <f>F57/'- 7 -'!G57</f>
        <v>1088.5722070844686</v>
      </c>
      <c r="I57" s="14">
        <f>SUM('- 23 -'!F57,'- 23 -'!C57)</f>
        <v>0</v>
      </c>
      <c r="J57" s="356">
        <f>I57/'- 3 -'!E57</f>
        <v>0</v>
      </c>
      <c r="K57" s="14">
        <f>IF(AND(I57&gt;0,'- 7 -'!I57=0),"N/A ",IF(I57&gt;0,I57/'- 7 -'!I57,0))</f>
        <v>0</v>
      </c>
    </row>
    <row r="58" spans="1:11" ht="12.75">
      <c r="A58" s="15">
        <v>2309</v>
      </c>
      <c r="B58" s="16" t="s">
        <v>167</v>
      </c>
      <c r="C58" s="16">
        <f>SUM('- 18 -'!C58,'- 18 -'!F58,'- 19 -'!C58,'- 19 -'!F58,'- 19 -'!I58,'- 20 -'!C58)</f>
        <v>1278235</v>
      </c>
      <c r="D58" s="357">
        <f>C58/'- 3 -'!E58</f>
        <v>0.6348358496122899</v>
      </c>
      <c r="E58" s="16">
        <f>C58/'- 7 -'!D58</f>
        <v>4897.452107279693</v>
      </c>
      <c r="F58" s="16">
        <f>SUM('- 21 -'!C58,'- 21 -'!F58,'- 21 -'!I58,'- 22 -'!C58,'- 22 -'!F58,'- 22 -'!I58)</f>
        <v>177912</v>
      </c>
      <c r="G58" s="357">
        <f>F58/'- 3 -'!E58</f>
        <v>0.08836005560497226</v>
      </c>
      <c r="H58" s="16">
        <f>F58/'- 7 -'!G58</f>
        <v>681.6551724137931</v>
      </c>
      <c r="I58" s="16">
        <f>SUM('- 23 -'!F58,'- 23 -'!C58)</f>
        <v>0</v>
      </c>
      <c r="J58" s="357">
        <f>I58/'- 3 -'!E58</f>
        <v>0</v>
      </c>
      <c r="K58" s="16">
        <f>IF(AND(I58&gt;0,'- 7 -'!I58=0),"N/A ",IF(I58&gt;0,I58/'- 7 -'!I58,0))</f>
        <v>0</v>
      </c>
    </row>
    <row r="59" spans="1:11" ht="12.75">
      <c r="A59" s="13">
        <v>2312</v>
      </c>
      <c r="B59" s="14" t="s">
        <v>168</v>
      </c>
      <c r="C59" s="14">
        <f>SUM('- 18 -'!C59,'- 18 -'!F59,'- 19 -'!C59,'- 19 -'!F59,'- 19 -'!I59,'- 20 -'!C59)</f>
        <v>1054806</v>
      </c>
      <c r="D59" s="356">
        <f>C59/'- 3 -'!E59</f>
        <v>0.6131206372512263</v>
      </c>
      <c r="E59" s="14">
        <f>C59/'- 7 -'!D59</f>
        <v>5717.1056910569105</v>
      </c>
      <c r="F59" s="14">
        <f>SUM('- 21 -'!C59,'- 21 -'!F59,'- 21 -'!I59,'- 22 -'!C59,'- 22 -'!F59,'- 22 -'!I59)</f>
        <v>213534</v>
      </c>
      <c r="G59" s="356">
        <f>F59/'- 3 -'!E59</f>
        <v>0.12411960318276855</v>
      </c>
      <c r="H59" s="14">
        <f>F59/'- 7 -'!G59</f>
        <v>1157.3658536585365</v>
      </c>
      <c r="I59" s="14">
        <f>SUM('- 23 -'!F59,'- 23 -'!C59)</f>
        <v>0</v>
      </c>
      <c r="J59" s="356">
        <f>I59/'- 3 -'!E59</f>
        <v>0</v>
      </c>
      <c r="K59" s="14">
        <f>IF(AND(I59&gt;0,'- 7 -'!I59=0),"N/A ",IF(I59&gt;0,I59/'- 7 -'!I59,0))</f>
        <v>0</v>
      </c>
    </row>
    <row r="60" spans="1:11" ht="12.75">
      <c r="A60" s="15">
        <v>2355</v>
      </c>
      <c r="B60" s="16" t="s">
        <v>169</v>
      </c>
      <c r="C60" s="16">
        <f>SUM('- 18 -'!C60,'- 18 -'!F60,'- 19 -'!C60,'- 19 -'!F60,'- 19 -'!I60,'- 20 -'!C60)</f>
        <v>14849731</v>
      </c>
      <c r="D60" s="357">
        <f>C60/'- 3 -'!E60</f>
        <v>0.6036591349509524</v>
      </c>
      <c r="E60" s="16">
        <f>C60/'- 7 -'!D60</f>
        <v>4306.641628723065</v>
      </c>
      <c r="F60" s="16">
        <f>SUM('- 21 -'!C60,'- 21 -'!F60,'- 21 -'!I60,'- 22 -'!C60,'- 22 -'!F60,'- 22 -'!I60)</f>
        <v>3367878</v>
      </c>
      <c r="G60" s="357">
        <f>F60/'- 3 -'!E60</f>
        <v>0.1369082254823568</v>
      </c>
      <c r="H60" s="16">
        <f>F60/'- 7 -'!G60</f>
        <v>955.2908807261381</v>
      </c>
      <c r="I60" s="16">
        <f>SUM('- 23 -'!F60,'- 23 -'!C60)</f>
        <v>0</v>
      </c>
      <c r="J60" s="357">
        <f>I60/'- 3 -'!E60</f>
        <v>0</v>
      </c>
      <c r="K60" s="16">
        <f>IF(AND(I60&gt;0,'- 7 -'!I60=0),"N/A ",IF(I60&gt;0,I60/'- 7 -'!I60,0))</f>
        <v>0</v>
      </c>
    </row>
    <row r="61" spans="1:11" ht="12.75">
      <c r="A61" s="13">
        <v>2439</v>
      </c>
      <c r="B61" s="14" t="s">
        <v>170</v>
      </c>
      <c r="C61" s="14">
        <f>SUM('- 18 -'!C61,'- 18 -'!F61,'- 19 -'!C61,'- 19 -'!F61,'- 19 -'!I61,'- 20 -'!C61)</f>
        <v>567920</v>
      </c>
      <c r="D61" s="356">
        <f>C61/'- 3 -'!E61</f>
        <v>0.4452636637973953</v>
      </c>
      <c r="E61" s="14">
        <f>C61/'- 7 -'!D61</f>
        <v>4286.188679245283</v>
      </c>
      <c r="F61" s="14">
        <f>SUM('- 21 -'!C61,'- 21 -'!F61,'- 21 -'!I61,'- 22 -'!C61,'- 22 -'!F61,'- 22 -'!I61)</f>
        <v>314025</v>
      </c>
      <c r="G61" s="356">
        <f>F61/'- 3 -'!E61</f>
        <v>0.24620355335958774</v>
      </c>
      <c r="H61" s="14">
        <f>F61/'- 7 -'!G61</f>
        <v>2267.3285198555955</v>
      </c>
      <c r="I61" s="14">
        <f>SUM('- 23 -'!F61,'- 23 -'!C61)</f>
        <v>0</v>
      </c>
      <c r="J61" s="356">
        <f>I61/'- 3 -'!E61</f>
        <v>0</v>
      </c>
      <c r="K61" s="14">
        <f>IF(AND(I61&gt;0,'- 7 -'!I61=0),"N/A ",IF(I61&gt;0,I61/'- 7 -'!I61,0))</f>
        <v>0</v>
      </c>
    </row>
    <row r="62" spans="1:11" ht="12.75">
      <c r="A62" s="15">
        <v>2460</v>
      </c>
      <c r="B62" s="16" t="s">
        <v>171</v>
      </c>
      <c r="C62" s="16">
        <f>SUM('- 18 -'!C62,'- 18 -'!F62,'- 19 -'!C62,'- 19 -'!F62,'- 19 -'!I62,'- 20 -'!C62)</f>
        <v>1816235</v>
      </c>
      <c r="D62" s="357">
        <f>C62/'- 3 -'!E62</f>
        <v>0.6222625361454864</v>
      </c>
      <c r="E62" s="16">
        <f>C62/'- 7 -'!D62</f>
        <v>5862.60490639122</v>
      </c>
      <c r="F62" s="16">
        <f>SUM('- 21 -'!C62,'- 21 -'!F62,'- 21 -'!I62,'- 22 -'!C62,'- 22 -'!F62,'- 22 -'!I62)</f>
        <v>209815</v>
      </c>
      <c r="G62" s="357">
        <f>F62/'- 3 -'!E62</f>
        <v>0.071884978552536</v>
      </c>
      <c r="H62" s="16">
        <f>F62/'- 7 -'!G62</f>
        <v>677.2595222724339</v>
      </c>
      <c r="I62" s="16">
        <f>SUM('- 23 -'!F62,'- 23 -'!C62)</f>
        <v>0</v>
      </c>
      <c r="J62" s="357">
        <f>I62/'- 3 -'!E62</f>
        <v>0</v>
      </c>
      <c r="K62" s="16">
        <f>IF(AND(I62&gt;0,'- 7 -'!I62=0),"N/A ",IF(I62&gt;0,I62/'- 7 -'!I62,0))</f>
        <v>0</v>
      </c>
    </row>
    <row r="63" spans="1:11" ht="12.75">
      <c r="A63" s="13">
        <v>3000</v>
      </c>
      <c r="B63" s="14" t="s">
        <v>381</v>
      </c>
      <c r="C63" s="14">
        <f>SUM('- 18 -'!C63,'- 18 -'!F63,'- 19 -'!C63,'- 19 -'!F63,'- 19 -'!I63,'- 20 -'!C63)</f>
        <v>2667837</v>
      </c>
      <c r="D63" s="356">
        <f>C63/'- 3 -'!E63</f>
        <v>0.524578433789949</v>
      </c>
      <c r="E63" s="14">
        <f>C63/'- 7 -'!D63</f>
        <v>4181.562695924765</v>
      </c>
      <c r="F63" s="14">
        <f>SUM('- 21 -'!C63,'- 21 -'!F63,'- 21 -'!I63,'- 22 -'!C63,'- 22 -'!F63,'- 22 -'!I63)</f>
        <v>195819</v>
      </c>
      <c r="G63" s="356">
        <f>F63/'- 3 -'!E63</f>
        <v>0.038504010674682905</v>
      </c>
      <c r="H63" s="14">
        <f>F63/'- 7 -'!G63</f>
        <v>306.9263322884012</v>
      </c>
      <c r="I63" s="14">
        <f>SUM('- 23 -'!F63,'- 23 -'!C63)</f>
        <v>0</v>
      </c>
      <c r="J63" s="356">
        <f>I63/'- 3 -'!E63</f>
        <v>0</v>
      </c>
      <c r="K63" s="14">
        <f>IF(AND(I63&gt;0,'- 7 -'!I63=0),"N/A ",IF(I63&gt;0,I63/'- 7 -'!I63,0))</f>
        <v>0</v>
      </c>
    </row>
    <row r="64" spans="1:11" ht="4.5" customHeight="1">
      <c r="A64" s="17"/>
      <c r="B64" s="17"/>
      <c r="C64" s="17"/>
      <c r="D64" s="197"/>
      <c r="E64" s="17"/>
      <c r="F64" s="17"/>
      <c r="G64" s="197"/>
      <c r="H64" s="17"/>
      <c r="I64" s="17"/>
      <c r="J64" s="197"/>
      <c r="K64" s="17"/>
    </row>
    <row r="65" spans="1:11" ht="12.75">
      <c r="A65" s="19"/>
      <c r="B65" s="20" t="s">
        <v>172</v>
      </c>
      <c r="C65" s="20">
        <f>SUM(C11:C63)</f>
        <v>751733309.712</v>
      </c>
      <c r="D65" s="102">
        <f>C65/'- 3 -'!E65</f>
        <v>0.5791597098688785</v>
      </c>
      <c r="E65" s="20">
        <f>C65/'- 7 -'!D65</f>
        <v>4187.965465506806</v>
      </c>
      <c r="F65" s="20">
        <f>SUM(F11:F63)</f>
        <v>178568385.8405</v>
      </c>
      <c r="G65" s="102">
        <f>F65/'- 3 -'!E65</f>
        <v>0.13757487289576073</v>
      </c>
      <c r="H65" s="20">
        <f>F65/'- 7 -'!G65</f>
        <v>982.4034791850111</v>
      </c>
      <c r="I65" s="20">
        <f>SUM(I11:I63)</f>
        <v>3902494.598</v>
      </c>
      <c r="J65" s="102">
        <f>I65/'- 3 -'!E65</f>
        <v>0.003006608340940019</v>
      </c>
      <c r="K65" s="20">
        <f>I65/'- 7 -'!I65</f>
        <v>3415.451249781201</v>
      </c>
    </row>
    <row r="66" spans="1:11" ht="4.5" customHeight="1">
      <c r="A66" s="17"/>
      <c r="B66" s="17"/>
      <c r="C66" s="17"/>
      <c r="D66" s="197"/>
      <c r="E66" s="17"/>
      <c r="F66" s="17"/>
      <c r="G66" s="197"/>
      <c r="H66" s="17"/>
      <c r="I66" s="17"/>
      <c r="J66" s="197"/>
      <c r="K66" s="17"/>
    </row>
    <row r="67" spans="1:11" ht="12.75">
      <c r="A67" s="15">
        <v>2155</v>
      </c>
      <c r="B67" s="16" t="s">
        <v>173</v>
      </c>
      <c r="C67" s="16">
        <f>SUM('- 18 -'!C67,'- 18 -'!F67,'- 19 -'!C67,'- 19 -'!F67,'- 19 -'!I67,'- 20 -'!C67)</f>
        <v>849261</v>
      </c>
      <c r="D67" s="357">
        <f>C67/'- 3 -'!E67</f>
        <v>0.6794696804833713</v>
      </c>
      <c r="E67" s="16">
        <f>C67/'- 7 -'!D67</f>
        <v>5980.711267605634</v>
      </c>
      <c r="F67" s="16">
        <f>SUM('- 21 -'!C67,'- 21 -'!F67,'- 21 -'!I67,'- 22 -'!C67,'- 22 -'!F67,'- 22 -'!I67)</f>
        <v>112668</v>
      </c>
      <c r="G67" s="357">
        <f>F67/'- 3 -'!E67</f>
        <v>0.09014247676591823</v>
      </c>
      <c r="H67" s="16">
        <f>F67/'- 7 -'!G67</f>
        <v>793.4366197183099</v>
      </c>
      <c r="I67" s="16">
        <f>SUM('- 23 -'!F67,'- 23 -'!C67)</f>
        <v>0</v>
      </c>
      <c r="J67" s="357">
        <f>I67/'- 3 -'!E67</f>
        <v>0</v>
      </c>
      <c r="K67" s="16">
        <f>IF(AND(I67&gt;0,'- 7 -'!I67=0),"N/A ",IF(I67&gt;0,I67/'- 7 -'!I67,0))</f>
        <v>0</v>
      </c>
    </row>
    <row r="68" spans="1:11" ht="12.75">
      <c r="A68" s="13">
        <v>2408</v>
      </c>
      <c r="B68" s="14" t="s">
        <v>175</v>
      </c>
      <c r="C68" s="14">
        <f>SUM('- 18 -'!C68,'- 18 -'!F68,'- 19 -'!C68,'- 19 -'!F68,'- 19 -'!I68,'- 20 -'!C68)</f>
        <v>1511010</v>
      </c>
      <c r="D68" s="356">
        <f>C68/'- 3 -'!E68</f>
        <v>0.6382018960088359</v>
      </c>
      <c r="E68" s="14">
        <f>C68/'- 7 -'!D68</f>
        <v>5648.6355140186915</v>
      </c>
      <c r="F68" s="14">
        <f>SUM('- 21 -'!C68,'- 21 -'!F68,'- 21 -'!I68,'- 22 -'!C68,'- 22 -'!F68,'- 22 -'!I68)</f>
        <v>159077</v>
      </c>
      <c r="G68" s="356">
        <f>F68/'- 3 -'!E68</f>
        <v>0.06718899478587011</v>
      </c>
      <c r="H68" s="14">
        <f>F68/'- 7 -'!G68</f>
        <v>594.6803738317757</v>
      </c>
      <c r="I68" s="14">
        <f>SUM('- 23 -'!F68,'- 23 -'!C68)</f>
        <v>0</v>
      </c>
      <c r="J68" s="356">
        <f>I68/'- 3 -'!E68</f>
        <v>0</v>
      </c>
      <c r="K68" s="14">
        <f>IF(AND(I68&gt;0,'- 7 -'!I68=0),"N/A ",IF(I68&gt;0,I68/'- 7 -'!I68,0))</f>
        <v>0</v>
      </c>
    </row>
    <row r="69" ht="6.75" customHeight="1">
      <c r="K69"/>
    </row>
    <row r="70" spans="1:11" ht="12" customHeight="1">
      <c r="A70" s="391" t="s">
        <v>369</v>
      </c>
      <c r="B70" s="6" t="s">
        <v>495</v>
      </c>
      <c r="C70" s="17"/>
      <c r="D70" s="17"/>
      <c r="E70" s="17"/>
      <c r="F70" s="17"/>
      <c r="G70" s="17"/>
      <c r="H70" s="17"/>
      <c r="I70" s="17"/>
      <c r="J70" s="17"/>
      <c r="K70"/>
    </row>
    <row r="71" spans="1:11" ht="8.25" customHeight="1">
      <c r="A71" s="6"/>
      <c r="B71" s="6"/>
      <c r="C71" s="150"/>
      <c r="D71" s="150"/>
      <c r="F71" s="150"/>
      <c r="G71" s="150"/>
      <c r="I71" s="150"/>
      <c r="J71" s="150"/>
      <c r="K71"/>
    </row>
    <row r="72" spans="1:11" ht="12" customHeight="1">
      <c r="A72" s="6"/>
      <c r="B72" s="6"/>
      <c r="C72" s="17"/>
      <c r="D72" s="17"/>
      <c r="E72" s="17"/>
      <c r="F72" s="17"/>
      <c r="G72" s="17"/>
      <c r="H72" s="17"/>
      <c r="I72" s="17"/>
      <c r="J72" s="17"/>
      <c r="K72"/>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21"/>
      <c r="C1" s="56"/>
      <c r="D1" s="56"/>
      <c r="E1" s="56"/>
      <c r="F1" s="56"/>
      <c r="G1" s="56"/>
      <c r="H1" s="56"/>
      <c r="I1" s="56"/>
      <c r="J1" s="56"/>
      <c r="K1" s="56"/>
    </row>
    <row r="2" spans="1:11" ht="12.75">
      <c r="A2" s="8"/>
      <c r="B2" s="23"/>
      <c r="C2" s="57" t="s">
        <v>1</v>
      </c>
      <c r="D2" s="57"/>
      <c r="E2" s="57"/>
      <c r="F2" s="57"/>
      <c r="G2" s="57"/>
      <c r="H2" s="57"/>
      <c r="I2" s="58"/>
      <c r="J2" s="60"/>
      <c r="K2" s="60" t="s">
        <v>4</v>
      </c>
    </row>
    <row r="3" spans="1:11" ht="12.75">
      <c r="A3" s="9"/>
      <c r="B3" s="27"/>
      <c r="C3" s="61" t="str">
        <f>YEAR</f>
        <v>OPERATING FUND BUDGET 2001/2002</v>
      </c>
      <c r="D3" s="61"/>
      <c r="E3" s="61"/>
      <c r="F3" s="61"/>
      <c r="G3" s="61"/>
      <c r="H3" s="61"/>
      <c r="I3" s="62"/>
      <c r="J3" s="63"/>
      <c r="K3" s="63"/>
    </row>
    <row r="4" spans="1:11" ht="12.75">
      <c r="A4" s="10"/>
      <c r="B4" s="17"/>
      <c r="C4" s="56"/>
      <c r="D4" s="56"/>
      <c r="E4" s="56"/>
      <c r="F4" s="56"/>
      <c r="G4" s="56"/>
      <c r="H4" s="56"/>
      <c r="I4" s="56"/>
      <c r="J4" s="56"/>
      <c r="K4" s="56"/>
    </row>
    <row r="5" spans="1:11" ht="12.75">
      <c r="A5" s="10"/>
      <c r="B5" s="17"/>
      <c r="C5" s="56"/>
      <c r="D5" s="56"/>
      <c r="E5" s="56"/>
      <c r="F5" s="56"/>
      <c r="G5" s="56"/>
      <c r="H5" s="56"/>
      <c r="I5" s="56"/>
      <c r="J5" s="56"/>
      <c r="K5" s="56"/>
    </row>
    <row r="6" spans="1:11" ht="12.75">
      <c r="A6" s="10"/>
      <c r="B6" s="17"/>
      <c r="C6" s="67" t="s">
        <v>67</v>
      </c>
      <c r="D6" s="65"/>
      <c r="E6" s="66"/>
      <c r="F6" s="67" t="s">
        <v>347</v>
      </c>
      <c r="G6" s="65"/>
      <c r="H6" s="66"/>
      <c r="I6" s="67" t="s">
        <v>30</v>
      </c>
      <c r="J6" s="65"/>
      <c r="K6" s="66"/>
    </row>
    <row r="7" spans="1:11" ht="12.75">
      <c r="A7" s="17"/>
      <c r="B7" s="17"/>
      <c r="C7" s="68" t="s">
        <v>449</v>
      </c>
      <c r="D7" s="69"/>
      <c r="E7" s="70"/>
      <c r="F7" s="68" t="s">
        <v>39</v>
      </c>
      <c r="G7" s="69"/>
      <c r="H7" s="70"/>
      <c r="I7" s="68" t="s">
        <v>46</v>
      </c>
      <c r="J7" s="69"/>
      <c r="K7" s="70"/>
    </row>
    <row r="8" spans="1:11" ht="12.75">
      <c r="A8" s="44"/>
      <c r="B8" s="45"/>
      <c r="C8" s="79" t="s">
        <v>3</v>
      </c>
      <c r="D8" s="72"/>
      <c r="E8" s="73" t="s">
        <v>78</v>
      </c>
      <c r="F8" s="74"/>
      <c r="G8" s="73"/>
      <c r="H8" s="73" t="s">
        <v>78</v>
      </c>
      <c r="I8" s="74"/>
      <c r="J8" s="73"/>
      <c r="K8" s="73"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11" ht="4.5" customHeight="1">
      <c r="A10" s="77"/>
      <c r="B10" s="77"/>
      <c r="C10" s="17"/>
      <c r="D10" s="17"/>
      <c r="E10" s="17"/>
      <c r="F10" s="17"/>
      <c r="G10" s="17"/>
      <c r="H10" s="17"/>
      <c r="I10" s="17"/>
      <c r="J10" s="17"/>
      <c r="K10" s="17"/>
    </row>
    <row r="11" spans="1:11" ht="12.75">
      <c r="A11" s="13">
        <v>1</v>
      </c>
      <c r="B11" s="14" t="s">
        <v>121</v>
      </c>
      <c r="C11" s="14">
        <f>SUM('- 24 -'!I11,'- 24 -'!G11,'- 24 -'!E11,'- 24 -'!C11)</f>
        <v>4845900</v>
      </c>
      <c r="D11" s="356">
        <f>C11/'- 3 -'!E11</f>
        <v>0.020208915960702314</v>
      </c>
      <c r="E11" s="14">
        <f>C11/'- 7 -'!G11</f>
        <v>158.25930764206402</v>
      </c>
      <c r="F11" s="14">
        <f>SUM('- 25 -'!C11,'- 25 -'!F11,'- 25 -'!I11,'- 26 -'!C11)</f>
        <v>7066300</v>
      </c>
      <c r="G11" s="356">
        <f>F11/'- 3 -'!E11</f>
        <v>0.029468677201987405</v>
      </c>
      <c r="H11" s="14">
        <f>F11/'- 7 -'!G11</f>
        <v>230.77400391900719</v>
      </c>
      <c r="I11" s="14">
        <f>SUM('- 29 -'!C11,'- 28 -'!I11,'- 28 -'!F11,'- 28 -'!C11,'- 27 -'!I11,'- 27 -'!F11,'- 27 -'!C11)</f>
        <v>12366100</v>
      </c>
      <c r="J11" s="356">
        <f>I11/'- 3 -'!E11</f>
        <v>0.05157049787689405</v>
      </c>
      <c r="K11" s="14">
        <f>I11/'- 7 -'!G11</f>
        <v>403.8569562377531</v>
      </c>
    </row>
    <row r="12" spans="1:11" ht="12.75">
      <c r="A12" s="15">
        <v>2</v>
      </c>
      <c r="B12" s="16" t="s">
        <v>122</v>
      </c>
      <c r="C12" s="16">
        <f>SUM('- 24 -'!I12,'- 24 -'!G12,'- 24 -'!E12,'- 24 -'!C12)</f>
        <v>340607</v>
      </c>
      <c r="D12" s="357">
        <f>C12/'- 3 -'!E12</f>
        <v>0.005640025407742605</v>
      </c>
      <c r="E12" s="16">
        <f>C12/'- 7 -'!G12</f>
        <v>37.05028771578684</v>
      </c>
      <c r="F12" s="16">
        <f>SUM('- 25 -'!C12,'- 25 -'!F12,'- 25 -'!I12,'- 26 -'!C12)</f>
        <v>1826206</v>
      </c>
      <c r="G12" s="357">
        <f>F12/'- 3 -'!E12</f>
        <v>0.030239684562478143</v>
      </c>
      <c r="H12" s="16">
        <f>F12/'- 7 -'!G12</f>
        <v>198.64963940346564</v>
      </c>
      <c r="I12" s="16">
        <f>SUM('- 29 -'!C12,'- 28 -'!I12,'- 28 -'!F12,'- 28 -'!C12,'- 27 -'!I12,'- 27 -'!F12,'- 27 -'!C12)</f>
        <v>3101649</v>
      </c>
      <c r="J12" s="357">
        <f>I12/'- 3 -'!E12</f>
        <v>0.05135942351713102</v>
      </c>
      <c r="K12" s="16">
        <f>I12/'- 7 -'!G12</f>
        <v>337.3888024714188</v>
      </c>
    </row>
    <row r="13" spans="1:11" ht="12.75">
      <c r="A13" s="13">
        <v>3</v>
      </c>
      <c r="B13" s="14" t="s">
        <v>123</v>
      </c>
      <c r="C13" s="14">
        <f>SUM('- 24 -'!I13,'- 24 -'!G13,'- 24 -'!E13,'- 24 -'!C13)</f>
        <v>15563</v>
      </c>
      <c r="D13" s="356">
        <f>C13/'- 3 -'!E13</f>
        <v>0.0003737893696541731</v>
      </c>
      <c r="E13" s="14">
        <f>C13/'- 7 -'!G13</f>
        <v>2.658070025619129</v>
      </c>
      <c r="F13" s="14">
        <f>SUM('- 25 -'!C13,'- 25 -'!F13,'- 25 -'!I13,'- 26 -'!C13)</f>
        <v>1504600</v>
      </c>
      <c r="G13" s="356">
        <f>F13/'- 3 -'!E13</f>
        <v>0.03613721554852335</v>
      </c>
      <c r="H13" s="14">
        <f>F13/'- 7 -'!G13</f>
        <v>256.97694278394533</v>
      </c>
      <c r="I13" s="14">
        <f>SUM('- 29 -'!C13,'- 28 -'!I13,'- 28 -'!F13,'- 28 -'!C13,'- 27 -'!I13,'- 27 -'!F13,'- 27 -'!C13)</f>
        <v>2600584</v>
      </c>
      <c r="J13" s="356">
        <f>I13/'- 3 -'!E13</f>
        <v>0.06246036458862226</v>
      </c>
      <c r="K13" s="14">
        <f>I13/'- 7 -'!G13</f>
        <v>444.1646456020495</v>
      </c>
    </row>
    <row r="14" spans="1:11" ht="12.75">
      <c r="A14" s="15">
        <v>4</v>
      </c>
      <c r="B14" s="16" t="s">
        <v>124</v>
      </c>
      <c r="C14" s="16">
        <f>SUM('- 24 -'!I14,'- 24 -'!G14,'- 24 -'!E14,'- 24 -'!C14)</f>
        <v>166700</v>
      </c>
      <c r="D14" s="357">
        <f>C14/'- 3 -'!E14</f>
        <v>0.004011732741974567</v>
      </c>
      <c r="E14" s="16">
        <f>C14/'- 7 -'!G14</f>
        <v>28.297883175745643</v>
      </c>
      <c r="F14" s="16">
        <f>SUM('- 25 -'!C14,'- 25 -'!F14,'- 25 -'!I14,'- 26 -'!C14)</f>
        <v>1268330</v>
      </c>
      <c r="G14" s="357">
        <f>F14/'- 3 -'!E14</f>
        <v>0.030523101311509315</v>
      </c>
      <c r="H14" s="16">
        <f>F14/'- 7 -'!G14</f>
        <v>215.30326435688946</v>
      </c>
      <c r="I14" s="16">
        <f>SUM('- 29 -'!C14,'- 28 -'!I14,'- 28 -'!F14,'- 28 -'!C14,'- 27 -'!I14,'- 27 -'!F14,'- 27 -'!C14)</f>
        <v>2612072</v>
      </c>
      <c r="J14" s="357">
        <f>I14/'- 3 -'!E14</f>
        <v>0.06286103639349125</v>
      </c>
      <c r="K14" s="16">
        <f>I14/'- 7 -'!G14</f>
        <v>443.4079682221732</v>
      </c>
    </row>
    <row r="15" spans="1:11" ht="12.75">
      <c r="A15" s="13">
        <v>5</v>
      </c>
      <c r="B15" s="14" t="s">
        <v>125</v>
      </c>
      <c r="C15" s="14">
        <f>SUM('- 24 -'!I15,'- 24 -'!G15,'- 24 -'!E15,'- 24 -'!C15)</f>
        <v>19725</v>
      </c>
      <c r="D15" s="356">
        <f>C15/'- 3 -'!E15</f>
        <v>0.00038330527059418575</v>
      </c>
      <c r="E15" s="14">
        <f>C15/'- 7 -'!G15</f>
        <v>2.7611741814465893</v>
      </c>
      <c r="F15" s="14">
        <f>SUM('- 25 -'!C15,'- 25 -'!F15,'- 25 -'!I15,'- 26 -'!C15)</f>
        <v>2410043</v>
      </c>
      <c r="G15" s="356">
        <f>F15/'- 3 -'!E15</f>
        <v>0.04683306384074135</v>
      </c>
      <c r="H15" s="14">
        <f>F15/'- 7 -'!G15</f>
        <v>337.3662107871271</v>
      </c>
      <c r="I15" s="14">
        <f>SUM('- 29 -'!C15,'- 28 -'!I15,'- 28 -'!F15,'- 28 -'!C15,'- 27 -'!I15,'- 27 -'!F15,'- 27 -'!C15)</f>
        <v>3518132</v>
      </c>
      <c r="J15" s="356">
        <f>I15/'- 3 -'!E15</f>
        <v>0.06836595884644177</v>
      </c>
      <c r="K15" s="14">
        <f>I15/'- 7 -'!G15</f>
        <v>492.48036731665667</v>
      </c>
    </row>
    <row r="16" spans="1:11" ht="12.75">
      <c r="A16" s="15">
        <v>6</v>
      </c>
      <c r="B16" s="16" t="s">
        <v>126</v>
      </c>
      <c r="C16" s="16">
        <f>SUM('- 24 -'!I16,'- 24 -'!G16,'- 24 -'!E16,'- 24 -'!C16)</f>
        <v>236994</v>
      </c>
      <c r="D16" s="357">
        <f>C16/'- 3 -'!E16</f>
        <v>0.004116915437145669</v>
      </c>
      <c r="E16" s="16">
        <f>C16/'- 7 -'!G16</f>
        <v>26.71257889990983</v>
      </c>
      <c r="F16" s="16">
        <f>SUM('- 25 -'!C16,'- 25 -'!F16,'- 25 -'!I16,'- 26 -'!C16)</f>
        <v>2091369</v>
      </c>
      <c r="G16" s="357">
        <f>F16/'- 3 -'!E16</f>
        <v>0.03632998861096864</v>
      </c>
      <c r="H16" s="16">
        <f>F16/'- 7 -'!G16</f>
        <v>235.7268935978359</v>
      </c>
      <c r="I16" s="16">
        <f>SUM('- 29 -'!C16,'- 28 -'!I16,'- 28 -'!F16,'- 28 -'!C16,'- 27 -'!I16,'- 27 -'!F16,'- 27 -'!C16)</f>
        <v>4050892</v>
      </c>
      <c r="J16" s="357">
        <f>I16/'- 3 -'!E16</f>
        <v>0.0703696288049904</v>
      </c>
      <c r="K16" s="16">
        <f>I16/'- 7 -'!G16</f>
        <v>456.59287646528406</v>
      </c>
    </row>
    <row r="17" spans="1:11" ht="12.75">
      <c r="A17" s="13">
        <v>9</v>
      </c>
      <c r="B17" s="14" t="s">
        <v>127</v>
      </c>
      <c r="C17" s="14">
        <f>SUM('- 24 -'!I17,'- 24 -'!G17,'- 24 -'!E17,'- 24 -'!C17)</f>
        <v>233595</v>
      </c>
      <c r="D17" s="356">
        <f>C17/'- 3 -'!E17</f>
        <v>0.002836671028748904</v>
      </c>
      <c r="E17" s="14">
        <f>C17/'- 7 -'!G17</f>
        <v>18.47550124569937</v>
      </c>
      <c r="F17" s="14">
        <f>SUM('- 25 -'!C17,'- 25 -'!F17,'- 25 -'!I17,'- 26 -'!C17)</f>
        <v>2269375</v>
      </c>
      <c r="G17" s="356">
        <f>F17/'- 3 -'!E17</f>
        <v>0.027558253883289644</v>
      </c>
      <c r="H17" s="14">
        <f>F17/'- 7 -'!G17</f>
        <v>179.4894609878594</v>
      </c>
      <c r="I17" s="14">
        <f>SUM('- 29 -'!C17,'- 28 -'!I17,'- 28 -'!F17,'- 28 -'!C17,'- 27 -'!I17,'- 27 -'!F17,'- 27 -'!C17)</f>
        <v>5133196</v>
      </c>
      <c r="J17" s="356">
        <f>I17/'- 3 -'!E17</f>
        <v>0.06233518858746873</v>
      </c>
      <c r="K17" s="14">
        <f>I17/'- 7 -'!G17</f>
        <v>405.994859018468</v>
      </c>
    </row>
    <row r="18" spans="1:11" ht="12.75">
      <c r="A18" s="15">
        <v>10</v>
      </c>
      <c r="B18" s="16" t="s">
        <v>128</v>
      </c>
      <c r="C18" s="16">
        <f>SUM('- 24 -'!I18,'- 24 -'!G18,'- 24 -'!E18,'- 24 -'!C18)</f>
        <v>75044</v>
      </c>
      <c r="D18" s="357">
        <f>C18/'- 3 -'!E18</f>
        <v>0.0012330795390855028</v>
      </c>
      <c r="E18" s="16">
        <f>C18/'- 7 -'!G18</f>
        <v>8.65459577903356</v>
      </c>
      <c r="F18" s="16">
        <f>SUM('- 25 -'!C18,'- 25 -'!F18,'- 25 -'!I18,'- 26 -'!C18)</f>
        <v>2073795</v>
      </c>
      <c r="G18" s="357">
        <f>F18/'- 3 -'!E18</f>
        <v>0.034075398203158414</v>
      </c>
      <c r="H18" s="16">
        <f>F18/'- 7 -'!G18</f>
        <v>239.16445623342176</v>
      </c>
      <c r="I18" s="16">
        <f>SUM('- 29 -'!C18,'- 28 -'!I18,'- 28 -'!F18,'- 28 -'!C18,'- 27 -'!I18,'- 27 -'!F18,'- 27 -'!C18)</f>
        <v>3462399</v>
      </c>
      <c r="J18" s="357">
        <f>I18/'- 3 -'!E18</f>
        <v>0.05689213478825896</v>
      </c>
      <c r="K18" s="16">
        <f>I18/'- 7 -'!G18</f>
        <v>399.30792296159615</v>
      </c>
    </row>
    <row r="19" spans="1:11" ht="12.75">
      <c r="A19" s="13">
        <v>11</v>
      </c>
      <c r="B19" s="14" t="s">
        <v>129</v>
      </c>
      <c r="C19" s="14">
        <f>SUM('- 24 -'!I19,'- 24 -'!G19,'- 24 -'!E19,'- 24 -'!C19)</f>
        <v>291600</v>
      </c>
      <c r="D19" s="356">
        <f>C19/'- 3 -'!E19</f>
        <v>0.008980593879035404</v>
      </c>
      <c r="E19" s="14">
        <f>C19/'- 7 -'!G19</f>
        <v>62.994167206740116</v>
      </c>
      <c r="F19" s="14">
        <f>SUM('- 25 -'!C19,'- 25 -'!F19,'- 25 -'!I19,'- 26 -'!C19)</f>
        <v>800750</v>
      </c>
      <c r="G19" s="356">
        <f>F19/'- 3 -'!E19</f>
        <v>0.024661215873242798</v>
      </c>
      <c r="H19" s="14">
        <f>F19/'- 7 -'!G19</f>
        <v>172.9855260315403</v>
      </c>
      <c r="I19" s="14">
        <f>SUM('- 29 -'!C19,'- 28 -'!I19,'- 28 -'!F19,'- 28 -'!C19,'- 27 -'!I19,'- 27 -'!F19,'- 27 -'!C19)</f>
        <v>1147105</v>
      </c>
      <c r="J19" s="356">
        <f>I19/'- 3 -'!E19</f>
        <v>0.03532813491636114</v>
      </c>
      <c r="K19" s="14">
        <f>I19/'- 7 -'!G19</f>
        <v>247.80838193994384</v>
      </c>
    </row>
    <row r="20" spans="1:11" ht="12.75">
      <c r="A20" s="15">
        <v>12</v>
      </c>
      <c r="B20" s="16" t="s">
        <v>130</v>
      </c>
      <c r="C20" s="16">
        <f>SUM('- 24 -'!I20,'- 24 -'!G20,'- 24 -'!E20,'- 24 -'!C20)</f>
        <v>160056</v>
      </c>
      <c r="D20" s="357">
        <f>C20/'- 3 -'!E20</f>
        <v>0.003103465004639414</v>
      </c>
      <c r="E20" s="16">
        <f>C20/'- 7 -'!G20</f>
        <v>20.72056443782769</v>
      </c>
      <c r="F20" s="16">
        <f>SUM('- 25 -'!C20,'- 25 -'!F20,'- 25 -'!I20,'- 26 -'!C20)</f>
        <v>1390914</v>
      </c>
      <c r="G20" s="357">
        <f>F20/'- 3 -'!E20</f>
        <v>0.02696964139715491</v>
      </c>
      <c r="H20" s="16">
        <f>F20/'- 7 -'!G20</f>
        <v>180.06524694154962</v>
      </c>
      <c r="I20" s="16">
        <f>SUM('- 29 -'!C20,'- 28 -'!I20,'- 28 -'!F20,'- 28 -'!C20,'- 27 -'!I20,'- 27 -'!F20,'- 27 -'!C20)</f>
        <v>2406865</v>
      </c>
      <c r="J20" s="357">
        <f>I20/'- 3 -'!E20</f>
        <v>0.046668799035284175</v>
      </c>
      <c r="K20" s="16">
        <f>I20/'- 7 -'!G20</f>
        <v>311.58845232701145</v>
      </c>
    </row>
    <row r="21" spans="1:11" ht="12.75">
      <c r="A21" s="13">
        <v>13</v>
      </c>
      <c r="B21" s="14" t="s">
        <v>131</v>
      </c>
      <c r="C21" s="14">
        <f>SUM('- 24 -'!I21,'- 24 -'!G21,'- 24 -'!E21,'- 24 -'!C21)</f>
        <v>81150</v>
      </c>
      <c r="D21" s="356">
        <f>C21/'- 3 -'!E21</f>
        <v>0.003864949749461717</v>
      </c>
      <c r="E21" s="14">
        <f>C21/'- 7 -'!G21</f>
        <v>30.027752081406106</v>
      </c>
      <c r="F21" s="14">
        <f>SUM('- 25 -'!C21,'- 25 -'!F21,'- 25 -'!I21,'- 26 -'!C21)</f>
        <v>640134</v>
      </c>
      <c r="G21" s="356">
        <f>F21/'- 3 -'!E21</f>
        <v>0.030487809524607848</v>
      </c>
      <c r="H21" s="14">
        <f>F21/'- 7 -'!G21</f>
        <v>236.8673450508788</v>
      </c>
      <c r="I21" s="14">
        <f>SUM('- 29 -'!C21,'- 28 -'!I21,'- 28 -'!F21,'- 28 -'!C21,'- 27 -'!I21,'- 27 -'!F21,'- 27 -'!C21)</f>
        <v>710798</v>
      </c>
      <c r="J21" s="356">
        <f>I21/'- 3 -'!E21</f>
        <v>0.033853340135771896</v>
      </c>
      <c r="K21" s="14">
        <f>I21/'- 7 -'!G21</f>
        <v>263.0149861239593</v>
      </c>
    </row>
    <row r="22" spans="1:11" ht="12.75">
      <c r="A22" s="15">
        <v>14</v>
      </c>
      <c r="B22" s="16" t="s">
        <v>132</v>
      </c>
      <c r="C22" s="16">
        <f>SUM('- 24 -'!I22,'- 24 -'!G22,'- 24 -'!E22,'- 24 -'!C22)</f>
        <v>0</v>
      </c>
      <c r="D22" s="357">
        <f>C22/'- 3 -'!E22</f>
        <v>0</v>
      </c>
      <c r="E22" s="16">
        <f>C22/'- 7 -'!G22</f>
        <v>0</v>
      </c>
      <c r="F22" s="16">
        <f>SUM('- 25 -'!C22,'- 25 -'!F22,'- 25 -'!I22,'- 26 -'!C22)</f>
        <v>869362</v>
      </c>
      <c r="G22" s="357">
        <f>F22/'- 3 -'!E22</f>
        <v>0.03705951009738884</v>
      </c>
      <c r="H22" s="16">
        <f>F22/'- 7 -'!G22</f>
        <v>254.27376425855513</v>
      </c>
      <c r="I22" s="16">
        <f>SUM('- 29 -'!C22,'- 28 -'!I22,'- 28 -'!F22,'- 28 -'!C22,'- 27 -'!I22,'- 27 -'!F22,'- 27 -'!C22)</f>
        <v>809451</v>
      </c>
      <c r="J22" s="357">
        <f>I22/'- 3 -'!E22</f>
        <v>0.034505600092759395</v>
      </c>
      <c r="K22" s="16">
        <f>I22/'- 7 -'!G22</f>
        <v>236.7508043287511</v>
      </c>
    </row>
    <row r="23" spans="1:11" ht="12.75">
      <c r="A23" s="13">
        <v>15</v>
      </c>
      <c r="B23" s="14" t="s">
        <v>133</v>
      </c>
      <c r="C23" s="14">
        <f>SUM('- 24 -'!I23,'- 24 -'!G23,'- 24 -'!E23,'- 24 -'!C23)</f>
        <v>121171</v>
      </c>
      <c r="D23" s="356">
        <f>C23/'- 3 -'!E23</f>
        <v>0.003604031961494492</v>
      </c>
      <c r="E23" s="14">
        <f>C23/'- 7 -'!G23</f>
        <v>19.60695792880259</v>
      </c>
      <c r="F23" s="14">
        <f>SUM('- 25 -'!C23,'- 25 -'!F23,'- 25 -'!I23,'- 26 -'!C23)</f>
        <v>923142</v>
      </c>
      <c r="G23" s="356">
        <f>F23/'- 3 -'!E23</f>
        <v>0.02745733940462609</v>
      </c>
      <c r="H23" s="14">
        <f>F23/'- 7 -'!G23</f>
        <v>149.3757281553398</v>
      </c>
      <c r="I23" s="14">
        <f>SUM('- 29 -'!C23,'- 28 -'!I23,'- 28 -'!F23,'- 28 -'!C23,'- 27 -'!I23,'- 27 -'!F23,'- 27 -'!C23)</f>
        <v>1087779</v>
      </c>
      <c r="J23" s="356">
        <f>I23/'- 3 -'!E23</f>
        <v>0.03235419599609244</v>
      </c>
      <c r="K23" s="14">
        <f>I23/'- 7 -'!G23</f>
        <v>176.01601941747572</v>
      </c>
    </row>
    <row r="24" spans="1:11" ht="12.75">
      <c r="A24" s="15">
        <v>16</v>
      </c>
      <c r="B24" s="16" t="s">
        <v>134</v>
      </c>
      <c r="C24" s="16">
        <f>SUM('- 24 -'!I24,'- 24 -'!G24,'- 24 -'!E24,'- 24 -'!C24)</f>
        <v>0</v>
      </c>
      <c r="D24" s="357">
        <f>C24/'- 3 -'!E24</f>
        <v>0</v>
      </c>
      <c r="E24" s="16">
        <f>C24/'- 7 -'!G24</f>
        <v>0</v>
      </c>
      <c r="F24" s="16">
        <f>SUM('- 25 -'!C24,'- 25 -'!F24,'- 25 -'!I24,'- 26 -'!C24)</f>
        <v>226424</v>
      </c>
      <c r="G24" s="357">
        <f>F24/'- 3 -'!E24</f>
        <v>0.03804350748154481</v>
      </c>
      <c r="H24" s="16">
        <f>F24/'- 7 -'!G24</f>
        <v>274.61976955730745</v>
      </c>
      <c r="I24" s="16">
        <f>SUM('- 29 -'!C24,'- 28 -'!I24,'- 28 -'!F24,'- 28 -'!C24,'- 27 -'!I24,'- 27 -'!F24,'- 27 -'!C24)</f>
        <v>205342</v>
      </c>
      <c r="J24" s="357">
        <f>I24/'- 3 -'!E24</f>
        <v>0.034501333397852586</v>
      </c>
      <c r="K24" s="16">
        <f>I24/'- 7 -'!G24</f>
        <v>249.05033353547606</v>
      </c>
    </row>
    <row r="25" spans="1:11" ht="12.75">
      <c r="A25" s="13">
        <v>17</v>
      </c>
      <c r="B25" s="14" t="s">
        <v>135</v>
      </c>
      <c r="C25" s="14">
        <f>SUM('- 24 -'!I25,'- 24 -'!G25,'- 24 -'!E25,'- 24 -'!C25)</f>
        <v>0</v>
      </c>
      <c r="D25" s="356">
        <f>C25/'- 3 -'!E25</f>
        <v>0</v>
      </c>
      <c r="E25" s="14">
        <f>C25/'- 7 -'!G25</f>
        <v>0</v>
      </c>
      <c r="F25" s="14">
        <f>SUM('- 25 -'!C25,'- 25 -'!F25,'- 25 -'!I25,'- 26 -'!C25)</f>
        <v>199500</v>
      </c>
      <c r="G25" s="356">
        <f>F25/'- 3 -'!E25</f>
        <v>0.04869873085493002</v>
      </c>
      <c r="H25" s="14">
        <f>F25/'- 7 -'!G25</f>
        <v>380</v>
      </c>
      <c r="I25" s="14">
        <f>SUM('- 29 -'!C25,'- 28 -'!I25,'- 28 -'!F25,'- 28 -'!C25,'- 27 -'!I25,'- 27 -'!F25,'- 27 -'!C25)</f>
        <v>178025</v>
      </c>
      <c r="J25" s="356">
        <f>I25/'- 3 -'!E25</f>
        <v>0.04345659930049582</v>
      </c>
      <c r="K25" s="14">
        <f>I25/'- 7 -'!G25</f>
        <v>339.0952380952381</v>
      </c>
    </row>
    <row r="26" spans="1:11" ht="12.75">
      <c r="A26" s="15">
        <v>18</v>
      </c>
      <c r="B26" s="16" t="s">
        <v>136</v>
      </c>
      <c r="C26" s="16">
        <f>SUM('- 24 -'!I26,'- 24 -'!G26,'- 24 -'!E26,'- 24 -'!C26)</f>
        <v>0</v>
      </c>
      <c r="D26" s="357">
        <f>C26/'- 3 -'!E26</f>
        <v>0</v>
      </c>
      <c r="E26" s="16">
        <f>C26/'- 7 -'!G26</f>
        <v>0</v>
      </c>
      <c r="F26" s="16">
        <f>SUM('- 25 -'!C26,'- 25 -'!F26,'- 25 -'!I26,'- 26 -'!C26)</f>
        <v>363710</v>
      </c>
      <c r="G26" s="357">
        <f>F26/'- 3 -'!E26</f>
        <v>0.03942456395745442</v>
      </c>
      <c r="H26" s="16">
        <f>F26/'- 7 -'!G26</f>
        <v>265.1913962814437</v>
      </c>
      <c r="I26" s="16">
        <f>SUM('- 29 -'!C26,'- 28 -'!I26,'- 28 -'!F26,'- 28 -'!C26,'- 27 -'!I26,'- 27 -'!F26,'- 27 -'!C26)</f>
        <v>290628.5</v>
      </c>
      <c r="J26" s="357">
        <f>I26/'- 3 -'!E26</f>
        <v>0.03150285085950082</v>
      </c>
      <c r="K26" s="16">
        <f>I26/'- 7 -'!G26</f>
        <v>211.9055778344878</v>
      </c>
    </row>
    <row r="27" spans="1:11" ht="12.75">
      <c r="A27" s="13">
        <v>19</v>
      </c>
      <c r="B27" s="14" t="s">
        <v>137</v>
      </c>
      <c r="C27" s="14">
        <f>SUM('- 24 -'!I27,'- 24 -'!G27,'- 24 -'!E27,'- 24 -'!C27)</f>
        <v>0</v>
      </c>
      <c r="D27" s="356">
        <f>C27/'- 3 -'!E27</f>
        <v>0</v>
      </c>
      <c r="E27" s="14">
        <f>C27/'- 7 -'!G27</f>
        <v>0</v>
      </c>
      <c r="F27" s="14">
        <f>SUM('- 25 -'!C27,'- 25 -'!F27,'- 25 -'!I27,'- 26 -'!C27)</f>
        <v>565000</v>
      </c>
      <c r="G27" s="356">
        <f>F27/'- 3 -'!E27</f>
        <v>0.04633996309206479</v>
      </c>
      <c r="H27" s="14">
        <f>F27/'- 7 -'!G27</f>
        <v>313.45353675450764</v>
      </c>
      <c r="I27" s="14">
        <f>SUM('- 29 -'!C27,'- 28 -'!I27,'- 28 -'!F27,'- 28 -'!C27,'- 27 -'!I27,'- 27 -'!F27,'- 27 -'!C27)</f>
        <v>414500</v>
      </c>
      <c r="J27" s="356">
        <f>I27/'- 3 -'!E27</f>
        <v>0.03399630920647939</v>
      </c>
      <c r="K27" s="14">
        <f>I27/'- 7 -'!G27</f>
        <v>229.95839112343967</v>
      </c>
    </row>
    <row r="28" spans="1:11" ht="12.75">
      <c r="A28" s="15">
        <v>20</v>
      </c>
      <c r="B28" s="16" t="s">
        <v>138</v>
      </c>
      <c r="C28" s="16">
        <f>SUM('- 24 -'!I28,'- 24 -'!G28,'- 24 -'!E28,'- 24 -'!C28)</f>
        <v>49834</v>
      </c>
      <c r="D28" s="357">
        <f>C28/'- 3 -'!E28</f>
        <v>0.0063294619982703654</v>
      </c>
      <c r="E28" s="16">
        <f>C28/'- 7 -'!G28</f>
        <v>49.635458167330675</v>
      </c>
      <c r="F28" s="16">
        <f>SUM('- 25 -'!C28,'- 25 -'!F28,'- 25 -'!I28,'- 26 -'!C28)</f>
        <v>357106</v>
      </c>
      <c r="G28" s="357">
        <f>F28/'- 3 -'!E28</f>
        <v>0.045356360243093814</v>
      </c>
      <c r="H28" s="16">
        <f>F28/'- 7 -'!G28</f>
        <v>355.6832669322709</v>
      </c>
      <c r="I28" s="16">
        <f>SUM('- 29 -'!C28,'- 28 -'!I28,'- 28 -'!F28,'- 28 -'!C28,'- 27 -'!I28,'- 27 -'!F28,'- 27 -'!C28)</f>
        <v>199887</v>
      </c>
      <c r="J28" s="357">
        <f>I28/'- 3 -'!E28</f>
        <v>0.025387831007911636</v>
      </c>
      <c r="K28" s="16">
        <f>I28/'- 7 -'!G28</f>
        <v>199.0906374501992</v>
      </c>
    </row>
    <row r="29" spans="1:11" ht="12.75">
      <c r="A29" s="13">
        <v>21</v>
      </c>
      <c r="B29" s="14" t="s">
        <v>139</v>
      </c>
      <c r="C29" s="14">
        <f>SUM('- 24 -'!I29,'- 24 -'!G29,'- 24 -'!E29,'- 24 -'!C29)</f>
        <v>60000</v>
      </c>
      <c r="D29" s="356">
        <f>C29/'- 3 -'!E29</f>
        <v>0.0026446863842729314</v>
      </c>
      <c r="E29" s="14">
        <f>C29/'- 7 -'!G29</f>
        <v>17.558234812126887</v>
      </c>
      <c r="F29" s="14">
        <f>SUM('- 25 -'!C29,'- 25 -'!F29,'- 25 -'!I29,'- 26 -'!C29)</f>
        <v>705500</v>
      </c>
      <c r="G29" s="356">
        <f>F29/'- 3 -'!E29</f>
        <v>0.03109710406840922</v>
      </c>
      <c r="H29" s="14">
        <f>F29/'- 7 -'!G29</f>
        <v>206.45557766592532</v>
      </c>
      <c r="I29" s="14">
        <f>SUM('- 29 -'!C29,'- 28 -'!I29,'- 28 -'!F29,'- 28 -'!C29,'- 27 -'!I29,'- 27 -'!F29,'- 27 -'!C29)</f>
        <v>1010500</v>
      </c>
      <c r="J29" s="356">
        <f>I29/'- 3 -'!E29</f>
        <v>0.04454092652179662</v>
      </c>
      <c r="K29" s="14">
        <f>I29/'- 7 -'!G29</f>
        <v>295.7099379609037</v>
      </c>
    </row>
    <row r="30" spans="1:11" ht="12.75">
      <c r="A30" s="15">
        <v>22</v>
      </c>
      <c r="B30" s="16" t="s">
        <v>140</v>
      </c>
      <c r="C30" s="16">
        <f>SUM('- 24 -'!I30,'- 24 -'!G30,'- 24 -'!E30,'- 24 -'!C30)</f>
        <v>230800</v>
      </c>
      <c r="D30" s="357">
        <f>C30/'- 3 -'!E30</f>
        <v>0.01876288068100477</v>
      </c>
      <c r="E30" s="16">
        <f>C30/'- 7 -'!G30</f>
        <v>136.5276545400769</v>
      </c>
      <c r="F30" s="16">
        <f>SUM('- 25 -'!C30,'- 25 -'!F30,'- 25 -'!I30,'- 26 -'!C30)</f>
        <v>455500</v>
      </c>
      <c r="G30" s="357">
        <f>F30/'- 3 -'!E30</f>
        <v>0.03702986200258957</v>
      </c>
      <c r="H30" s="16">
        <f>F30/'- 7 -'!G30</f>
        <v>269.446909198462</v>
      </c>
      <c r="I30" s="16">
        <f>SUM('- 29 -'!C30,'- 28 -'!I30,'- 28 -'!F30,'- 28 -'!C30,'- 27 -'!I30,'- 27 -'!F30,'- 27 -'!C30)</f>
        <v>507665</v>
      </c>
      <c r="J30" s="357">
        <f>I30/'- 3 -'!E30</f>
        <v>0.041270614475399856</v>
      </c>
      <c r="K30" s="16">
        <f>I30/'- 7 -'!G30</f>
        <v>300.30464359656906</v>
      </c>
    </row>
    <row r="31" spans="1:11" ht="12.75">
      <c r="A31" s="13">
        <v>23</v>
      </c>
      <c r="B31" s="14" t="s">
        <v>141</v>
      </c>
      <c r="C31" s="14">
        <f>SUM('- 24 -'!I31,'- 24 -'!G31,'- 24 -'!E31,'- 24 -'!C31)</f>
        <v>0</v>
      </c>
      <c r="D31" s="356">
        <f>C31/'- 3 -'!E31</f>
        <v>0</v>
      </c>
      <c r="E31" s="14">
        <f>C31/'- 7 -'!G31</f>
        <v>0</v>
      </c>
      <c r="F31" s="14">
        <f>SUM('- 25 -'!C31,'- 25 -'!F31,'- 25 -'!I31,'- 26 -'!C31)</f>
        <v>322200</v>
      </c>
      <c r="G31" s="356">
        <f>F31/'- 3 -'!E31</f>
        <v>0.031774558814885875</v>
      </c>
      <c r="H31" s="14">
        <f>F31/'- 7 -'!G31</f>
        <v>224.92146596858638</v>
      </c>
      <c r="I31" s="14">
        <f>SUM('- 29 -'!C31,'- 28 -'!I31,'- 28 -'!F31,'- 28 -'!C31,'- 27 -'!I31,'- 27 -'!F31,'- 27 -'!C31)</f>
        <v>387432</v>
      </c>
      <c r="J31" s="356">
        <f>I31/'- 3 -'!E31</f>
        <v>0.038207575638637074</v>
      </c>
      <c r="K31" s="14">
        <f>I31/'- 7 -'!G31</f>
        <v>270.4586387434555</v>
      </c>
    </row>
    <row r="32" spans="1:11" ht="12.75">
      <c r="A32" s="15">
        <v>24</v>
      </c>
      <c r="B32" s="16" t="s">
        <v>142</v>
      </c>
      <c r="C32" s="16">
        <f>SUM('- 24 -'!I32,'- 24 -'!G32,'- 24 -'!E32,'- 24 -'!C32)</f>
        <v>1668</v>
      </c>
      <c r="D32" s="357">
        <f>C32/'- 3 -'!E32</f>
        <v>7.289686640495469E-05</v>
      </c>
      <c r="E32" s="16">
        <f>C32/'- 7 -'!G32</f>
        <v>0.464688675302967</v>
      </c>
      <c r="F32" s="16">
        <f>SUM('- 25 -'!C32,'- 25 -'!F32,'- 25 -'!I32,'- 26 -'!C32)</f>
        <v>703698</v>
      </c>
      <c r="G32" s="357">
        <f>F32/'- 3 -'!E32</f>
        <v>0.030753824397742085</v>
      </c>
      <c r="H32" s="16">
        <f>F32/'- 7 -'!G32</f>
        <v>196.0434600919348</v>
      </c>
      <c r="I32" s="16">
        <f>SUM('- 29 -'!C32,'- 28 -'!I32,'- 28 -'!F32,'- 28 -'!C32,'- 27 -'!I32,'- 27 -'!F32,'- 27 -'!C32)</f>
        <v>1076361</v>
      </c>
      <c r="J32" s="357">
        <f>I32/'- 3 -'!E32</f>
        <v>0.047040374113011645</v>
      </c>
      <c r="K32" s="16">
        <f>I32/'- 7 -'!G32</f>
        <v>299.86376932720435</v>
      </c>
    </row>
    <row r="33" spans="1:11" ht="12.75">
      <c r="A33" s="13">
        <v>25</v>
      </c>
      <c r="B33" s="14" t="s">
        <v>143</v>
      </c>
      <c r="C33" s="14">
        <f>SUM('- 24 -'!I33,'- 24 -'!G33,'- 24 -'!E33,'- 24 -'!C33)</f>
        <v>0</v>
      </c>
      <c r="D33" s="356">
        <f>C33/'- 3 -'!E33</f>
        <v>0</v>
      </c>
      <c r="E33" s="14">
        <f>C33/'- 7 -'!G33</f>
        <v>0</v>
      </c>
      <c r="F33" s="14">
        <f>SUM('- 25 -'!C33,'- 25 -'!F33,'- 25 -'!I33,'- 26 -'!C33)</f>
        <v>407465</v>
      </c>
      <c r="G33" s="356">
        <f>F33/'- 3 -'!E33</f>
        <v>0.0390449073209884</v>
      </c>
      <c r="H33" s="14">
        <f>F33/'- 7 -'!G33</f>
        <v>277.6592844974446</v>
      </c>
      <c r="I33" s="14">
        <f>SUM('- 29 -'!C33,'- 28 -'!I33,'- 28 -'!F33,'- 28 -'!C33,'- 27 -'!I33,'- 27 -'!F33,'- 27 -'!C33)</f>
        <v>302707</v>
      </c>
      <c r="J33" s="356">
        <f>I33/'- 3 -'!E33</f>
        <v>0.029006581572440418</v>
      </c>
      <c r="K33" s="14">
        <f>I33/'- 7 -'!G33</f>
        <v>206.2739352640545</v>
      </c>
    </row>
    <row r="34" spans="1:11" ht="12.75">
      <c r="A34" s="15">
        <v>26</v>
      </c>
      <c r="B34" s="16" t="s">
        <v>144</v>
      </c>
      <c r="C34" s="16">
        <f>SUM('- 24 -'!I34,'- 24 -'!G34,'- 24 -'!E34,'- 24 -'!C34)</f>
        <v>0</v>
      </c>
      <c r="D34" s="357">
        <f>C34/'- 3 -'!E34</f>
        <v>0</v>
      </c>
      <c r="E34" s="16">
        <f>C34/'- 7 -'!G34</f>
        <v>0</v>
      </c>
      <c r="F34" s="16">
        <f>SUM('- 25 -'!C34,'- 25 -'!F34,'- 25 -'!I34,'- 26 -'!C34)</f>
        <v>480000</v>
      </c>
      <c r="G34" s="357">
        <f>F34/'- 3 -'!E34</f>
        <v>0.029244665133352627</v>
      </c>
      <c r="H34" s="16">
        <f>F34/'- 7 -'!G34</f>
        <v>170.12227538543328</v>
      </c>
      <c r="I34" s="16">
        <f>SUM('- 29 -'!C34,'- 28 -'!I34,'- 28 -'!F34,'- 28 -'!C34,'- 27 -'!I34,'- 27 -'!F34,'- 27 -'!C34)</f>
        <v>613500</v>
      </c>
      <c r="J34" s="357">
        <f>I34/'- 3 -'!E34</f>
        <v>0.03737833762356633</v>
      </c>
      <c r="K34" s="16">
        <f>I34/'- 7 -'!G34</f>
        <v>217.43753322700692</v>
      </c>
    </row>
    <row r="35" spans="1:11" ht="12.75">
      <c r="A35" s="13">
        <v>28</v>
      </c>
      <c r="B35" s="14" t="s">
        <v>145</v>
      </c>
      <c r="C35" s="14">
        <f>SUM('- 24 -'!I35,'- 24 -'!G35,'- 24 -'!E35,'- 24 -'!C35)</f>
        <v>0</v>
      </c>
      <c r="D35" s="356">
        <f>C35/'- 3 -'!E35</f>
        <v>0</v>
      </c>
      <c r="E35" s="14">
        <f>C35/'- 7 -'!G35</f>
        <v>0</v>
      </c>
      <c r="F35" s="14">
        <f>SUM('- 25 -'!C35,'- 25 -'!F35,'- 25 -'!I35,'- 26 -'!C35)</f>
        <v>345046</v>
      </c>
      <c r="G35" s="356">
        <f>F35/'- 3 -'!E35</f>
        <v>0.055435746405471116</v>
      </c>
      <c r="H35" s="14">
        <f>F35/'- 7 -'!G35</f>
        <v>410.03683897801545</v>
      </c>
      <c r="I35" s="14">
        <f>SUM('- 29 -'!C35,'- 28 -'!I35,'- 28 -'!F35,'- 28 -'!C35,'- 27 -'!I35,'- 27 -'!F35,'- 27 -'!C35)</f>
        <v>167955</v>
      </c>
      <c r="J35" s="356">
        <f>I35/'- 3 -'!E35</f>
        <v>0.02698396963747124</v>
      </c>
      <c r="K35" s="14">
        <f>I35/'- 7 -'!G35</f>
        <v>199.59001782531195</v>
      </c>
    </row>
    <row r="36" spans="1:11" ht="12.75">
      <c r="A36" s="15">
        <v>30</v>
      </c>
      <c r="B36" s="16" t="s">
        <v>146</v>
      </c>
      <c r="C36" s="16">
        <f>SUM('- 24 -'!I36,'- 24 -'!G36,'- 24 -'!E36,'- 24 -'!C36)</f>
        <v>0</v>
      </c>
      <c r="D36" s="357">
        <f>C36/'- 3 -'!E36</f>
        <v>0</v>
      </c>
      <c r="E36" s="16">
        <f>C36/'- 7 -'!G36</f>
        <v>0</v>
      </c>
      <c r="F36" s="16">
        <f>SUM('- 25 -'!C36,'- 25 -'!F36,'- 25 -'!I36,'- 26 -'!C36)</f>
        <v>372630</v>
      </c>
      <c r="G36" s="357">
        <f>F36/'- 3 -'!E36</f>
        <v>0.03975096521142483</v>
      </c>
      <c r="H36" s="16">
        <f>F36/'- 7 -'!G36</f>
        <v>281.0180995475113</v>
      </c>
      <c r="I36" s="16">
        <f>SUM('- 29 -'!C36,'- 28 -'!I36,'- 28 -'!F36,'- 28 -'!C36,'- 27 -'!I36,'- 27 -'!F36,'- 27 -'!C36)</f>
        <v>347598</v>
      </c>
      <c r="J36" s="357">
        <f>I36/'- 3 -'!E36</f>
        <v>0.037080632277489325</v>
      </c>
      <c r="K36" s="16">
        <f>I36/'- 7 -'!G36</f>
        <v>262.14027149321265</v>
      </c>
    </row>
    <row r="37" spans="1:11" ht="12.75">
      <c r="A37" s="13">
        <v>31</v>
      </c>
      <c r="B37" s="14" t="s">
        <v>147</v>
      </c>
      <c r="C37" s="14">
        <f>SUM('- 24 -'!I37,'- 24 -'!G37,'- 24 -'!E37,'- 24 -'!C37)</f>
        <v>0</v>
      </c>
      <c r="D37" s="356">
        <f>C37/'- 3 -'!E37</f>
        <v>0</v>
      </c>
      <c r="E37" s="14">
        <f>C37/'- 7 -'!G37</f>
        <v>0</v>
      </c>
      <c r="F37" s="14">
        <f>SUM('- 25 -'!C37,'- 25 -'!F37,'- 25 -'!I37,'- 26 -'!C37)</f>
        <v>415225</v>
      </c>
      <c r="G37" s="356">
        <f>F37/'- 3 -'!E37</f>
        <v>0.03807439170835158</v>
      </c>
      <c r="H37" s="14">
        <f>F37/'- 7 -'!G37</f>
        <v>250.89123867069486</v>
      </c>
      <c r="I37" s="14">
        <f>SUM('- 29 -'!C37,'- 28 -'!I37,'- 28 -'!F37,'- 28 -'!C37,'- 27 -'!I37,'- 27 -'!F37,'- 27 -'!C37)</f>
        <v>403700</v>
      </c>
      <c r="J37" s="356">
        <f>I37/'- 3 -'!E37</f>
        <v>0.03701759752582704</v>
      </c>
      <c r="K37" s="14">
        <f>I37/'- 7 -'!G37</f>
        <v>243.9274924471299</v>
      </c>
    </row>
    <row r="38" spans="1:11" ht="12.75">
      <c r="A38" s="15">
        <v>32</v>
      </c>
      <c r="B38" s="16" t="s">
        <v>148</v>
      </c>
      <c r="C38" s="16">
        <f>SUM('- 24 -'!I38,'- 24 -'!G38,'- 24 -'!E38,'- 24 -'!C38)</f>
        <v>0</v>
      </c>
      <c r="D38" s="357">
        <f>C38/'- 3 -'!E38</f>
        <v>0</v>
      </c>
      <c r="E38" s="16">
        <f>C38/'- 7 -'!G38</f>
        <v>0</v>
      </c>
      <c r="F38" s="16">
        <f>SUM('- 25 -'!C38,'- 25 -'!F38,'- 25 -'!I38,'- 26 -'!C38)</f>
        <v>336419</v>
      </c>
      <c r="G38" s="357">
        <f>F38/'- 3 -'!E38</f>
        <v>0.05113265971936078</v>
      </c>
      <c r="H38" s="16">
        <f>F38/'- 7 -'!G38</f>
        <v>412.2781862745098</v>
      </c>
      <c r="I38" s="16">
        <f>SUM('- 29 -'!C38,'- 28 -'!I38,'- 28 -'!F38,'- 28 -'!C38,'- 27 -'!I38,'- 27 -'!F38,'- 27 -'!C38)</f>
        <v>286936</v>
      </c>
      <c r="J38" s="357">
        <f>I38/'- 3 -'!E38</f>
        <v>0.043611689141322296</v>
      </c>
      <c r="K38" s="16">
        <f>I38/'- 7 -'!G38</f>
        <v>351.6372549019608</v>
      </c>
    </row>
    <row r="39" spans="1:11" ht="12.75">
      <c r="A39" s="13">
        <v>33</v>
      </c>
      <c r="B39" s="14" t="s">
        <v>149</v>
      </c>
      <c r="C39" s="14">
        <f>SUM('- 24 -'!I39,'- 24 -'!G39,'- 24 -'!E39,'- 24 -'!C39)</f>
        <v>0</v>
      </c>
      <c r="D39" s="356">
        <f>C39/'- 3 -'!E39</f>
        <v>0</v>
      </c>
      <c r="E39" s="14">
        <f>C39/'- 7 -'!G39</f>
        <v>0</v>
      </c>
      <c r="F39" s="14">
        <f>SUM('- 25 -'!C39,'- 25 -'!F39,'- 25 -'!I39,'- 26 -'!C39)</f>
        <v>501586</v>
      </c>
      <c r="G39" s="356">
        <f>F39/'- 3 -'!E39</f>
        <v>0.038635330608193</v>
      </c>
      <c r="H39" s="14">
        <f>F39/'- 7 -'!G39</f>
        <v>272.67518347377006</v>
      </c>
      <c r="I39" s="14">
        <f>SUM('- 29 -'!C39,'- 28 -'!I39,'- 28 -'!F39,'- 28 -'!C39,'- 27 -'!I39,'- 27 -'!F39,'- 27 -'!C39)</f>
        <v>841292</v>
      </c>
      <c r="J39" s="356">
        <f>I39/'- 3 -'!E39</f>
        <v>0.06480163831930696</v>
      </c>
      <c r="K39" s="14">
        <f>I39/'- 7 -'!G39</f>
        <v>457.3481924435988</v>
      </c>
    </row>
    <row r="40" spans="1:11" ht="12.75">
      <c r="A40" s="15">
        <v>34</v>
      </c>
      <c r="B40" s="16" t="s">
        <v>150</v>
      </c>
      <c r="C40" s="16">
        <f>SUM('- 24 -'!I40,'- 24 -'!G40,'- 24 -'!E40,'- 24 -'!C40)</f>
        <v>0</v>
      </c>
      <c r="D40" s="357">
        <f>C40/'- 3 -'!E40</f>
        <v>0</v>
      </c>
      <c r="E40" s="16">
        <f>C40/'- 7 -'!G40</f>
        <v>0</v>
      </c>
      <c r="F40" s="16">
        <f>SUM('- 25 -'!C40,'- 25 -'!F40,'- 25 -'!I40,'- 26 -'!C40)</f>
        <v>237215</v>
      </c>
      <c r="G40" s="357">
        <f>F40/'- 3 -'!E40</f>
        <v>0.04102014736576348</v>
      </c>
      <c r="H40" s="16">
        <f>F40/'- 7 -'!G40</f>
        <v>322.0841819416157</v>
      </c>
      <c r="I40" s="16">
        <f>SUM('- 29 -'!C40,'- 28 -'!I40,'- 28 -'!F40,'- 28 -'!C40,'- 27 -'!I40,'- 27 -'!F40,'- 27 -'!C40)</f>
        <v>189960</v>
      </c>
      <c r="J40" s="357">
        <f>I40/'- 3 -'!E40</f>
        <v>0.03284862758931953</v>
      </c>
      <c r="K40" s="16">
        <f>I40/'- 7 -'!G40</f>
        <v>257.92260692464356</v>
      </c>
    </row>
    <row r="41" spans="1:11" ht="12.75">
      <c r="A41" s="13">
        <v>35</v>
      </c>
      <c r="B41" s="14" t="s">
        <v>151</v>
      </c>
      <c r="C41" s="14">
        <f>SUM('- 24 -'!I41,'- 24 -'!G41,'- 24 -'!E41,'- 24 -'!C41)</f>
        <v>60660</v>
      </c>
      <c r="D41" s="356">
        <f>C41/'- 3 -'!E41</f>
        <v>0.004301146327111041</v>
      </c>
      <c r="E41" s="14">
        <f>C41/'- 7 -'!G41</f>
        <v>31.774134408883768</v>
      </c>
      <c r="F41" s="14">
        <f>SUM('- 25 -'!C41,'- 25 -'!F41,'- 25 -'!I41,'- 26 -'!C41)</f>
        <v>542987</v>
      </c>
      <c r="G41" s="356">
        <f>F41/'- 3 -'!E41</f>
        <v>0.03850093209230206</v>
      </c>
      <c r="H41" s="14">
        <f>F41/'- 7 -'!G41</f>
        <v>284.420407521869</v>
      </c>
      <c r="I41" s="14">
        <f>SUM('- 29 -'!C41,'- 28 -'!I41,'- 28 -'!F41,'- 28 -'!C41,'- 27 -'!I41,'- 27 -'!F41,'- 27 -'!C41)</f>
        <v>507280</v>
      </c>
      <c r="J41" s="356">
        <f>I41/'- 3 -'!E41</f>
        <v>0.035969098397904534</v>
      </c>
      <c r="K41" s="14">
        <f>I41/'- 7 -'!G41</f>
        <v>265.71682991985756</v>
      </c>
    </row>
    <row r="42" spans="1:11" ht="12.75">
      <c r="A42" s="15">
        <v>36</v>
      </c>
      <c r="B42" s="16" t="s">
        <v>152</v>
      </c>
      <c r="C42" s="16">
        <f>SUM('- 24 -'!I42,'- 24 -'!G42,'- 24 -'!E42,'- 24 -'!C42)</f>
        <v>0</v>
      </c>
      <c r="D42" s="357">
        <f>C42/'- 3 -'!E42</f>
        <v>0</v>
      </c>
      <c r="E42" s="16">
        <f>C42/'- 7 -'!G42</f>
        <v>0</v>
      </c>
      <c r="F42" s="16">
        <f>SUM('- 25 -'!C42,'- 25 -'!F42,'- 25 -'!I42,'- 26 -'!C42)</f>
        <v>238525</v>
      </c>
      <c r="G42" s="357">
        <f>F42/'- 3 -'!E42</f>
        <v>0.03141369875642448</v>
      </c>
      <c r="H42" s="16">
        <f>F42/'- 7 -'!G42</f>
        <v>226.51946818613484</v>
      </c>
      <c r="I42" s="16">
        <f>SUM('- 29 -'!C42,'- 28 -'!I42,'- 28 -'!F42,'- 28 -'!C42,'- 27 -'!I42,'- 27 -'!F42,'- 27 -'!C42)</f>
        <v>402748</v>
      </c>
      <c r="J42" s="357">
        <f>I42/'- 3 -'!E42</f>
        <v>0.05304183773924095</v>
      </c>
      <c r="K42" s="16">
        <f>I42/'- 7 -'!G42</f>
        <v>382.4767331433998</v>
      </c>
    </row>
    <row r="43" spans="1:11" ht="12.75">
      <c r="A43" s="13">
        <v>37</v>
      </c>
      <c r="B43" s="14" t="s">
        <v>153</v>
      </c>
      <c r="C43" s="14">
        <f>SUM('- 24 -'!I43,'- 24 -'!G43,'- 24 -'!E43,'- 24 -'!C43)</f>
        <v>6664</v>
      </c>
      <c r="D43" s="356">
        <f>C43/'- 3 -'!E43</f>
        <v>0.0009702635479818183</v>
      </c>
      <c r="E43" s="14">
        <f>C43/'- 7 -'!G43</f>
        <v>6.895338610378189</v>
      </c>
      <c r="F43" s="14">
        <f>SUM('- 25 -'!C43,'- 25 -'!F43,'- 25 -'!I43,'- 26 -'!C43)</f>
        <v>290822</v>
      </c>
      <c r="G43" s="356">
        <f>F43/'- 3 -'!E43</f>
        <v>0.042343035046693935</v>
      </c>
      <c r="H43" s="14">
        <f>F43/'- 7 -'!G43</f>
        <v>300.9177919188784</v>
      </c>
      <c r="I43" s="14">
        <f>SUM('- 29 -'!C43,'- 28 -'!I43,'- 28 -'!F43,'- 28 -'!C43,'- 27 -'!I43,'- 27 -'!F43,'- 27 -'!C43)</f>
        <v>232107</v>
      </c>
      <c r="J43" s="356">
        <f>I43/'- 3 -'!E43</f>
        <v>0.033794261904474175</v>
      </c>
      <c r="K43" s="14">
        <f>I43/'- 7 -'!G43</f>
        <v>240.16451963371102</v>
      </c>
    </row>
    <row r="44" spans="1:11" ht="12.75">
      <c r="A44" s="15">
        <v>38</v>
      </c>
      <c r="B44" s="16" t="s">
        <v>154</v>
      </c>
      <c r="C44" s="16">
        <f>SUM('- 24 -'!I44,'- 24 -'!G44,'- 24 -'!E44,'- 24 -'!C44)</f>
        <v>0</v>
      </c>
      <c r="D44" s="357">
        <f>C44/'- 3 -'!E44</f>
        <v>0</v>
      </c>
      <c r="E44" s="16">
        <f>C44/'- 7 -'!G44</f>
        <v>0</v>
      </c>
      <c r="F44" s="16">
        <f>SUM('- 25 -'!C44,'- 25 -'!F44,'- 25 -'!I44,'- 26 -'!C44)</f>
        <v>416065</v>
      </c>
      <c r="G44" s="357">
        <f>F44/'- 3 -'!E44</f>
        <v>0.04558931974048828</v>
      </c>
      <c r="H44" s="16">
        <f>F44/'- 7 -'!G44</f>
        <v>335.3199548678272</v>
      </c>
      <c r="I44" s="16">
        <f>SUM('- 29 -'!C44,'- 28 -'!I44,'- 28 -'!F44,'- 28 -'!C44,'- 27 -'!I44,'- 27 -'!F44,'- 27 -'!C44)</f>
        <v>383294</v>
      </c>
      <c r="J44" s="357">
        <f>I44/'- 3 -'!E44</f>
        <v>0.041998516387128725</v>
      </c>
      <c r="K44" s="16">
        <f>I44/'- 7 -'!G44</f>
        <v>308.9087685364281</v>
      </c>
    </row>
    <row r="45" spans="1:11" ht="12.75">
      <c r="A45" s="13">
        <v>39</v>
      </c>
      <c r="B45" s="14" t="s">
        <v>155</v>
      </c>
      <c r="C45" s="14">
        <f>SUM('- 24 -'!I45,'- 24 -'!G45,'- 24 -'!E45,'- 24 -'!C45)</f>
        <v>0</v>
      </c>
      <c r="D45" s="356">
        <f>C45/'- 3 -'!E45</f>
        <v>0</v>
      </c>
      <c r="E45" s="14">
        <f>C45/'- 7 -'!G45</f>
        <v>0</v>
      </c>
      <c r="F45" s="14">
        <f>SUM('- 25 -'!C45,'- 25 -'!F45,'- 25 -'!I45,'- 26 -'!C45)</f>
        <v>628700</v>
      </c>
      <c r="G45" s="356">
        <f>F45/'- 3 -'!E45</f>
        <v>0.040818049018016556</v>
      </c>
      <c r="H45" s="14">
        <f>F45/'- 7 -'!G45</f>
        <v>292.4186046511628</v>
      </c>
      <c r="I45" s="14">
        <f>SUM('- 29 -'!C45,'- 28 -'!I45,'- 28 -'!F45,'- 28 -'!C45,'- 27 -'!I45,'- 27 -'!F45,'- 27 -'!C45)</f>
        <v>554000</v>
      </c>
      <c r="J45" s="356">
        <f>I45/'- 3 -'!E45</f>
        <v>0.03596818698263269</v>
      </c>
      <c r="K45" s="14">
        <f>I45/'- 7 -'!G45</f>
        <v>257.6744186046512</v>
      </c>
    </row>
    <row r="46" spans="1:11" ht="12.75">
      <c r="A46" s="15">
        <v>40</v>
      </c>
      <c r="B46" s="16" t="s">
        <v>156</v>
      </c>
      <c r="C46" s="16">
        <f>SUM('- 24 -'!I46,'- 24 -'!G46,'- 24 -'!E46,'- 24 -'!C46)</f>
        <v>62200</v>
      </c>
      <c r="D46" s="357">
        <f>C46/'- 3 -'!E46</f>
        <v>0.0013755249441054775</v>
      </c>
      <c r="E46" s="16">
        <f>C46/'- 7 -'!G46</f>
        <v>8.343393695506371</v>
      </c>
      <c r="F46" s="16">
        <f>SUM('- 25 -'!C46,'- 25 -'!F46,'- 25 -'!I46,'- 26 -'!C46)</f>
        <v>1589100</v>
      </c>
      <c r="G46" s="357">
        <f>F46/'- 3 -'!E46</f>
        <v>0.035142229721511486</v>
      </c>
      <c r="H46" s="16">
        <f>F46/'- 7 -'!G46</f>
        <v>213.158953722334</v>
      </c>
      <c r="I46" s="16">
        <f>SUM('- 29 -'!C46,'- 28 -'!I46,'- 28 -'!F46,'- 28 -'!C46,'- 27 -'!I46,'- 27 -'!F46,'- 27 -'!C46)</f>
        <v>2506600</v>
      </c>
      <c r="J46" s="357">
        <f>I46/'- 3 -'!E46</f>
        <v>0.05543232837451431</v>
      </c>
      <c r="K46" s="16">
        <f>I46/'- 7 -'!G46</f>
        <v>336.23071763916835</v>
      </c>
    </row>
    <row r="47" spans="1:11" ht="12.75">
      <c r="A47" s="13">
        <v>41</v>
      </c>
      <c r="B47" s="14" t="s">
        <v>157</v>
      </c>
      <c r="C47" s="14">
        <f>SUM('- 24 -'!I47,'- 24 -'!G47,'- 24 -'!E47,'- 24 -'!C47)</f>
        <v>53700</v>
      </c>
      <c r="D47" s="356">
        <f>C47/'- 3 -'!E47</f>
        <v>0.00433895916691984</v>
      </c>
      <c r="E47" s="14">
        <f>C47/'- 7 -'!G47</f>
        <v>32.83399571996331</v>
      </c>
      <c r="F47" s="14">
        <f>SUM('- 25 -'!C47,'- 25 -'!F47,'- 25 -'!I47,'- 26 -'!C47)</f>
        <v>471690</v>
      </c>
      <c r="G47" s="356">
        <f>F47/'- 3 -'!E47</f>
        <v>0.03811254468239142</v>
      </c>
      <c r="H47" s="14">
        <f>F47/'- 7 -'!G47</f>
        <v>288.407214918985</v>
      </c>
      <c r="I47" s="14">
        <f>SUM('- 29 -'!C47,'- 28 -'!I47,'- 28 -'!F47,'- 28 -'!C47,'- 27 -'!I47,'- 27 -'!F47,'- 27 -'!C47)</f>
        <v>389690</v>
      </c>
      <c r="J47" s="356">
        <f>I47/'- 3 -'!E47</f>
        <v>0.03148694595450638</v>
      </c>
      <c r="K47" s="14">
        <f>I47/'- 7 -'!G47</f>
        <v>238.2696423112198</v>
      </c>
    </row>
    <row r="48" spans="1:11" ht="12.75">
      <c r="A48" s="15">
        <v>42</v>
      </c>
      <c r="B48" s="16" t="s">
        <v>158</v>
      </c>
      <c r="C48" s="16">
        <f>SUM('- 24 -'!I48,'- 24 -'!G48,'- 24 -'!E48,'- 24 -'!C48)</f>
        <v>0</v>
      </c>
      <c r="D48" s="357">
        <f>C48/'- 3 -'!E48</f>
        <v>0</v>
      </c>
      <c r="E48" s="16">
        <f>C48/'- 7 -'!G48</f>
        <v>0</v>
      </c>
      <c r="F48" s="16">
        <f>SUM('- 25 -'!C48,'- 25 -'!F48,'- 25 -'!I48,'- 26 -'!C48)</f>
        <v>373138</v>
      </c>
      <c r="G48" s="357">
        <f>F48/'- 3 -'!E48</f>
        <v>0.04674965148057018</v>
      </c>
      <c r="H48" s="16">
        <f>F48/'- 7 -'!G48</f>
        <v>340.765296803653</v>
      </c>
      <c r="I48" s="16">
        <f>SUM('- 29 -'!C48,'- 28 -'!I48,'- 28 -'!F48,'- 28 -'!C48,'- 27 -'!I48,'- 27 -'!F48,'- 27 -'!C48)</f>
        <v>294271</v>
      </c>
      <c r="J48" s="357">
        <f>I48/'- 3 -'!E48</f>
        <v>0.036868575944660864</v>
      </c>
      <c r="K48" s="16">
        <f>I48/'- 7 -'!G48</f>
        <v>268.7406392694064</v>
      </c>
    </row>
    <row r="49" spans="1:11" ht="12.75">
      <c r="A49" s="13">
        <v>43</v>
      </c>
      <c r="B49" s="14" t="s">
        <v>159</v>
      </c>
      <c r="C49" s="14">
        <f>SUM('- 24 -'!I49,'- 24 -'!G49,'- 24 -'!E49,'- 24 -'!C49)</f>
        <v>21000</v>
      </c>
      <c r="D49" s="356">
        <f>C49/'- 3 -'!E49</f>
        <v>0.003316545296901873</v>
      </c>
      <c r="E49" s="14">
        <f>C49/'- 7 -'!G49</f>
        <v>26.498422712933753</v>
      </c>
      <c r="F49" s="14">
        <f>SUM('- 25 -'!C49,'- 25 -'!F49,'- 25 -'!I49,'- 26 -'!C49)</f>
        <v>292800</v>
      </c>
      <c r="G49" s="356">
        <f>F49/'- 3 -'!E49</f>
        <v>0.04624211728251754</v>
      </c>
      <c r="H49" s="14">
        <f>F49/'- 7 -'!G49</f>
        <v>369.4637223974763</v>
      </c>
      <c r="I49" s="14">
        <f>SUM('- 29 -'!C49,'- 28 -'!I49,'- 28 -'!F49,'- 28 -'!C49,'- 27 -'!I49,'- 27 -'!F49,'- 27 -'!C49)</f>
        <v>199500</v>
      </c>
      <c r="J49" s="356">
        <f>I49/'- 3 -'!E49</f>
        <v>0.03150718032056779</v>
      </c>
      <c r="K49" s="14">
        <f>I49/'- 7 -'!G49</f>
        <v>251.73501577287067</v>
      </c>
    </row>
    <row r="50" spans="1:11" ht="12.75">
      <c r="A50" s="15">
        <v>44</v>
      </c>
      <c r="B50" s="16" t="s">
        <v>160</v>
      </c>
      <c r="C50" s="16">
        <f>SUM('- 24 -'!I50,'- 24 -'!G50,'- 24 -'!E50,'- 24 -'!C50)</f>
        <v>0</v>
      </c>
      <c r="D50" s="357">
        <f>C50/'- 3 -'!E50</f>
        <v>0</v>
      </c>
      <c r="E50" s="16">
        <f>C50/'- 7 -'!G50</f>
        <v>0</v>
      </c>
      <c r="F50" s="16">
        <f>SUM('- 25 -'!C50,'- 25 -'!F50,'- 25 -'!I50,'- 26 -'!C50)</f>
        <v>360115</v>
      </c>
      <c r="G50" s="357">
        <f>F50/'- 3 -'!E50</f>
        <v>0.03842842095007619</v>
      </c>
      <c r="H50" s="16">
        <f>F50/'- 7 -'!G50</f>
        <v>287.05858907931446</v>
      </c>
      <c r="I50" s="16">
        <f>SUM('- 29 -'!C50,'- 28 -'!I50,'- 28 -'!F50,'- 28 -'!C50,'- 27 -'!I50,'- 27 -'!F50,'- 27 -'!C50)</f>
        <v>344471</v>
      </c>
      <c r="J50" s="357">
        <f>I50/'- 3 -'!E50</f>
        <v>0.03675902584755896</v>
      </c>
      <c r="K50" s="16">
        <f>I50/'- 7 -'!G50</f>
        <v>274.5882821841371</v>
      </c>
    </row>
    <row r="51" spans="1:11" ht="12.75">
      <c r="A51" s="13">
        <v>45</v>
      </c>
      <c r="B51" s="14" t="s">
        <v>161</v>
      </c>
      <c r="C51" s="14">
        <f>SUM('- 24 -'!I51,'- 24 -'!G51,'- 24 -'!E51,'- 24 -'!C51)</f>
        <v>11450</v>
      </c>
      <c r="D51" s="356">
        <f>C51/'- 3 -'!E51</f>
        <v>0.0009593258410962623</v>
      </c>
      <c r="E51" s="14">
        <f>C51/'- 7 -'!G51</f>
        <v>5.968204326296586</v>
      </c>
      <c r="F51" s="14">
        <f>SUM('- 25 -'!C51,'- 25 -'!F51,'- 25 -'!I51,'- 26 -'!C51)</f>
        <v>501005</v>
      </c>
      <c r="G51" s="356">
        <f>F51/'- 3 -'!E51</f>
        <v>0.04197616096230855</v>
      </c>
      <c r="H51" s="14">
        <f>F51/'- 7 -'!G51</f>
        <v>261.1441230127704</v>
      </c>
      <c r="I51" s="14">
        <f>SUM('- 29 -'!C51,'- 28 -'!I51,'- 28 -'!F51,'- 28 -'!C51,'- 27 -'!I51,'- 27 -'!F51,'- 27 -'!C51)</f>
        <v>801600</v>
      </c>
      <c r="J51" s="356">
        <f>I51/'- 3 -'!E51</f>
        <v>0.06716118726836365</v>
      </c>
      <c r="K51" s="14">
        <f>I51/'- 7 -'!G51</f>
        <v>417.8264268960125</v>
      </c>
    </row>
    <row r="52" spans="1:11" ht="12.75">
      <c r="A52" s="15">
        <v>46</v>
      </c>
      <c r="B52" s="16" t="s">
        <v>162</v>
      </c>
      <c r="C52" s="16">
        <f>SUM('- 24 -'!I52,'- 24 -'!G52,'- 24 -'!E52,'- 24 -'!C52)</f>
        <v>0</v>
      </c>
      <c r="D52" s="357">
        <f>C52/'- 3 -'!E52</f>
        <v>0</v>
      </c>
      <c r="E52" s="16">
        <f>C52/'- 7 -'!G52</f>
        <v>0</v>
      </c>
      <c r="F52" s="16">
        <f>SUM('- 25 -'!C52,'- 25 -'!F52,'- 25 -'!I52,'- 26 -'!C52)</f>
        <v>553100</v>
      </c>
      <c r="G52" s="357">
        <f>F52/'- 3 -'!E52</f>
        <v>0.05269940832980321</v>
      </c>
      <c r="H52" s="16">
        <f>F52/'- 7 -'!G52</f>
        <v>366.41271944352434</v>
      </c>
      <c r="I52" s="16">
        <f>SUM('- 29 -'!C52,'- 28 -'!I52,'- 28 -'!F52,'- 28 -'!C52,'- 27 -'!I52,'- 27 -'!F52,'- 27 -'!C52)</f>
        <v>589526</v>
      </c>
      <c r="J52" s="357">
        <f>I52/'- 3 -'!E52</f>
        <v>0.05617008026583903</v>
      </c>
      <c r="K52" s="16">
        <f>I52/'- 7 -'!G52</f>
        <v>390.5438887048692</v>
      </c>
    </row>
    <row r="53" spans="1:11" ht="12.75">
      <c r="A53" s="13">
        <v>47</v>
      </c>
      <c r="B53" s="14" t="s">
        <v>163</v>
      </c>
      <c r="C53" s="14">
        <f>SUM('- 24 -'!I53,'- 24 -'!G53,'- 24 -'!E53,'- 24 -'!C53)</f>
        <v>0</v>
      </c>
      <c r="D53" s="356">
        <f>C53/'- 3 -'!E53</f>
        <v>0</v>
      </c>
      <c r="E53" s="14">
        <f>C53/'- 7 -'!G53</f>
        <v>0</v>
      </c>
      <c r="F53" s="14">
        <f>SUM('- 25 -'!C53,'- 25 -'!F53,'- 25 -'!I53,'- 26 -'!C53)</f>
        <v>355743</v>
      </c>
      <c r="G53" s="356">
        <f>F53/'- 3 -'!E53</f>
        <v>0.038871084992821686</v>
      </c>
      <c r="H53" s="14">
        <f>F53/'- 7 -'!G53</f>
        <v>244.83344803854095</v>
      </c>
      <c r="I53" s="14">
        <f>SUM('- 29 -'!C53,'- 28 -'!I53,'- 28 -'!F53,'- 28 -'!C53,'- 27 -'!I53,'- 27 -'!F53,'- 27 -'!C53)</f>
        <v>521661</v>
      </c>
      <c r="J53" s="356">
        <f>I53/'- 3 -'!E53</f>
        <v>0.05700050055360289</v>
      </c>
      <c r="K53" s="14">
        <f>I53/'- 7 -'!G53</f>
        <v>359.02339986235376</v>
      </c>
    </row>
    <row r="54" spans="1:11" ht="12.75">
      <c r="A54" s="15">
        <v>48</v>
      </c>
      <c r="B54" s="16" t="s">
        <v>164</v>
      </c>
      <c r="C54" s="16">
        <f>SUM('- 24 -'!I54,'- 24 -'!G54,'- 24 -'!E54,'- 24 -'!C54)</f>
        <v>563649</v>
      </c>
      <c r="D54" s="357">
        <f>C54/'- 3 -'!E54</f>
        <v>0.009825505065674374</v>
      </c>
      <c r="E54" s="16">
        <f>C54/'- 7 -'!G54</f>
        <v>107.50915541313802</v>
      </c>
      <c r="F54" s="16">
        <f>SUM('- 25 -'!C54,'- 25 -'!F54,'- 25 -'!I54,'- 26 -'!C54)</f>
        <v>3245482</v>
      </c>
      <c r="G54" s="357">
        <f>F54/'- 3 -'!E54</f>
        <v>0.05657510229159459</v>
      </c>
      <c r="H54" s="16">
        <f>F54/'- 7 -'!G54</f>
        <v>619.0360112916762</v>
      </c>
      <c r="I54" s="16">
        <f>SUM('- 29 -'!C54,'- 28 -'!I54,'- 28 -'!F54,'- 28 -'!C54,'- 27 -'!I54,'- 27 -'!F54,'- 27 -'!C54)</f>
        <v>2732854</v>
      </c>
      <c r="J54" s="357">
        <f>I54/'- 3 -'!E54</f>
        <v>0.047638993098095585</v>
      </c>
      <c r="K54" s="16">
        <f>I54/'- 7 -'!G54</f>
        <v>521.25848783093</v>
      </c>
    </row>
    <row r="55" spans="1:11" ht="12.75">
      <c r="A55" s="13">
        <v>49</v>
      </c>
      <c r="B55" s="14" t="s">
        <v>165</v>
      </c>
      <c r="C55" s="14">
        <f>SUM('- 24 -'!I55,'- 24 -'!G55,'- 24 -'!E55,'- 24 -'!C55)</f>
        <v>15000</v>
      </c>
      <c r="D55" s="356">
        <f>C55/'- 3 -'!E55</f>
        <v>0.00040798739221041097</v>
      </c>
      <c r="E55" s="14">
        <f>C55/'- 7 -'!G55</f>
        <v>3.4582132564841497</v>
      </c>
      <c r="F55" s="14">
        <f>SUM('- 25 -'!C55,'- 25 -'!F55,'- 25 -'!I55,'- 26 -'!C55)</f>
        <v>1615906</v>
      </c>
      <c r="G55" s="356">
        <f>F55/'- 3 -'!E55</f>
        <v>0.04395128499981042</v>
      </c>
      <c r="H55" s="14">
        <f>F55/'- 7 -'!G55</f>
        <v>372.54317002881845</v>
      </c>
      <c r="I55" s="14">
        <f>SUM('- 29 -'!C55,'- 28 -'!I55,'- 28 -'!F55,'- 28 -'!C55,'- 27 -'!I55,'- 27 -'!F55,'- 27 -'!C55)</f>
        <v>2425363</v>
      </c>
      <c r="J55" s="356">
        <f>I55/'- 3 -'!E55</f>
        <v>0.0659678350355746</v>
      </c>
      <c r="K55" s="14">
        <f>I55/'- 7 -'!G55</f>
        <v>559.1614985590778</v>
      </c>
    </row>
    <row r="56" spans="1:11" ht="12.75">
      <c r="A56" s="15">
        <v>50</v>
      </c>
      <c r="B56" s="16" t="s">
        <v>355</v>
      </c>
      <c r="C56" s="16">
        <f>SUM('- 24 -'!I56,'- 24 -'!G56,'- 24 -'!E56,'- 24 -'!C56)</f>
        <v>0</v>
      </c>
      <c r="D56" s="357">
        <f>C56/'- 3 -'!E56</f>
        <v>0</v>
      </c>
      <c r="E56" s="16">
        <f>C56/'- 7 -'!G56</f>
        <v>0</v>
      </c>
      <c r="F56" s="16">
        <f>SUM('- 25 -'!C56,'- 25 -'!F56,'- 25 -'!I56,'- 26 -'!C56)</f>
        <v>544300</v>
      </c>
      <c r="G56" s="357">
        <f>F56/'- 3 -'!E56</f>
        <v>0.03730228350557855</v>
      </c>
      <c r="H56" s="16">
        <f>F56/'- 7 -'!G56</f>
        <v>301.0508849557522</v>
      </c>
      <c r="I56" s="16">
        <f>SUM('- 29 -'!C56,'- 28 -'!I56,'- 28 -'!F56,'- 28 -'!C56,'- 27 -'!I56,'- 27 -'!F56,'- 27 -'!C56)</f>
        <v>528700</v>
      </c>
      <c r="J56" s="357">
        <f>I56/'- 3 -'!E56</f>
        <v>0.03623317525151457</v>
      </c>
      <c r="K56" s="16">
        <f>I56/'- 7 -'!G56</f>
        <v>292.4225663716814</v>
      </c>
    </row>
    <row r="57" spans="1:11" ht="12.75">
      <c r="A57" s="13">
        <v>2264</v>
      </c>
      <c r="B57" s="14" t="s">
        <v>166</v>
      </c>
      <c r="C57" s="14">
        <f>SUM('- 24 -'!I57,'- 24 -'!G57,'- 24 -'!E57,'- 24 -'!C57)</f>
        <v>20598</v>
      </c>
      <c r="D57" s="356">
        <f>C57/'- 3 -'!E57</f>
        <v>0.010785755764786954</v>
      </c>
      <c r="E57" s="14">
        <f>C57/'- 7 -'!G57</f>
        <v>112.25068119891009</v>
      </c>
      <c r="F57" s="14">
        <f>SUM('- 25 -'!C57,'- 25 -'!F57,'- 25 -'!I57,'- 26 -'!C57)</f>
        <v>148244</v>
      </c>
      <c r="G57" s="356">
        <f>F57/'- 3 -'!E57</f>
        <v>0.07762518582362739</v>
      </c>
      <c r="H57" s="14">
        <f>F57/'- 7 -'!G57</f>
        <v>807.8692098092644</v>
      </c>
      <c r="I57" s="14">
        <f>SUM('- 29 -'!C57,'- 28 -'!I57,'- 28 -'!F57,'- 28 -'!C57,'- 27 -'!I57,'- 27 -'!F57,'- 27 -'!C57)</f>
        <v>68163</v>
      </c>
      <c r="J57" s="356">
        <f>I57/'- 3 -'!E57</f>
        <v>0.03569227450214453</v>
      </c>
      <c r="K57" s="14">
        <f>I57/'- 7 -'!G57</f>
        <v>371.46049046321525</v>
      </c>
    </row>
    <row r="58" spans="1:11" ht="12.75">
      <c r="A58" s="15">
        <v>2309</v>
      </c>
      <c r="B58" s="16" t="s">
        <v>167</v>
      </c>
      <c r="C58" s="16">
        <f>SUM('- 24 -'!I58,'- 24 -'!G58,'- 24 -'!E58,'- 24 -'!C58)</f>
        <v>0</v>
      </c>
      <c r="D58" s="357">
        <f>C58/'- 3 -'!E58</f>
        <v>0</v>
      </c>
      <c r="E58" s="16">
        <f>C58/'- 7 -'!G58</f>
        <v>0</v>
      </c>
      <c r="F58" s="16">
        <f>SUM('- 25 -'!C58,'- 25 -'!F58,'- 25 -'!I58,'- 26 -'!C58)</f>
        <v>143180</v>
      </c>
      <c r="G58" s="357">
        <f>F58/'- 3 -'!E58</f>
        <v>0.07111039593461896</v>
      </c>
      <c r="H58" s="16">
        <f>F58/'- 7 -'!G58</f>
        <v>548.5823754789272</v>
      </c>
      <c r="I58" s="16">
        <f>SUM('- 29 -'!C58,'- 28 -'!I58,'- 28 -'!F58,'- 28 -'!C58,'- 27 -'!I58,'- 27 -'!F58,'- 27 -'!C58)</f>
        <v>57570</v>
      </c>
      <c r="J58" s="357">
        <f>I58/'- 3 -'!E58</f>
        <v>0.028592160175695026</v>
      </c>
      <c r="K58" s="16">
        <f>I58/'- 7 -'!G58</f>
        <v>220.57471264367817</v>
      </c>
    </row>
    <row r="59" spans="1:11" ht="12.75">
      <c r="A59" s="13">
        <v>2312</v>
      </c>
      <c r="B59" s="14" t="s">
        <v>168</v>
      </c>
      <c r="C59" s="14">
        <f>SUM('- 24 -'!I59,'- 24 -'!G59,'- 24 -'!E59,'- 24 -'!C59)</f>
        <v>0</v>
      </c>
      <c r="D59" s="356">
        <f>C59/'- 3 -'!E59</f>
        <v>0</v>
      </c>
      <c r="E59" s="14">
        <f>C59/'- 7 -'!G59</f>
        <v>0</v>
      </c>
      <c r="F59" s="14">
        <f>SUM('- 25 -'!C59,'- 25 -'!F59,'- 25 -'!I59,'- 26 -'!C59)</f>
        <v>120696</v>
      </c>
      <c r="G59" s="356">
        <f>F59/'- 3 -'!E59</f>
        <v>0.07015622629533204</v>
      </c>
      <c r="H59" s="14">
        <f>F59/'- 7 -'!G59</f>
        <v>654.1788617886178</v>
      </c>
      <c r="I59" s="14">
        <f>SUM('- 29 -'!C59,'- 28 -'!I59,'- 28 -'!F59,'- 28 -'!C59,'- 27 -'!I59,'- 27 -'!F59,'- 27 -'!C59)</f>
        <v>38020</v>
      </c>
      <c r="J59" s="356">
        <f>I59/'- 3 -'!E59</f>
        <v>0.02209965304358491</v>
      </c>
      <c r="K59" s="14">
        <f>I59/'- 7 -'!G59</f>
        <v>206.07046070460706</v>
      </c>
    </row>
    <row r="60" spans="1:11" ht="12.75">
      <c r="A60" s="15">
        <v>2355</v>
      </c>
      <c r="B60" s="16" t="s">
        <v>169</v>
      </c>
      <c r="C60" s="16">
        <f>SUM('- 24 -'!I60,'- 24 -'!G60,'- 24 -'!E60,'- 24 -'!C60)</f>
        <v>2089</v>
      </c>
      <c r="D60" s="357">
        <f>C60/'- 3 -'!E60</f>
        <v>8.492032164842174E-05</v>
      </c>
      <c r="E60" s="16">
        <f>C60/'- 7 -'!G60</f>
        <v>0.5925400652389732</v>
      </c>
      <c r="F60" s="16">
        <f>SUM('- 25 -'!C60,'- 25 -'!F60,'- 25 -'!I60,'- 26 -'!C60)</f>
        <v>990933</v>
      </c>
      <c r="G60" s="357">
        <f>F60/'- 3 -'!E60</f>
        <v>0.040282598895182146</v>
      </c>
      <c r="H60" s="16">
        <f>F60/'- 7 -'!G60</f>
        <v>281.0758757623032</v>
      </c>
      <c r="I60" s="16">
        <f>SUM('- 29 -'!C60,'- 28 -'!I60,'- 28 -'!F60,'- 28 -'!C60,'- 27 -'!I60,'- 27 -'!F60,'- 27 -'!C60)</f>
        <v>1455747</v>
      </c>
      <c r="J60" s="357">
        <f>I60/'- 3 -'!E60</f>
        <v>0.05917783795056247</v>
      </c>
      <c r="K60" s="16">
        <f>I60/'- 7 -'!G60</f>
        <v>412.9193022266345</v>
      </c>
    </row>
    <row r="61" spans="1:11" ht="12.75">
      <c r="A61" s="13">
        <v>2439</v>
      </c>
      <c r="B61" s="14" t="s">
        <v>170</v>
      </c>
      <c r="C61" s="14">
        <f>SUM('- 24 -'!I61,'- 24 -'!G61,'- 24 -'!E61,'- 24 -'!C61)</f>
        <v>0</v>
      </c>
      <c r="D61" s="356">
        <f>C61/'- 3 -'!E61</f>
        <v>0</v>
      </c>
      <c r="E61" s="14">
        <f>C61/'- 7 -'!G61</f>
        <v>0</v>
      </c>
      <c r="F61" s="14">
        <f>SUM('- 25 -'!C61,'- 25 -'!F61,'- 25 -'!I61,'- 26 -'!C61)</f>
        <v>69414</v>
      </c>
      <c r="G61" s="356">
        <f>F61/'- 3 -'!E61</f>
        <v>0.054422334059079445</v>
      </c>
      <c r="H61" s="14">
        <f>F61/'- 7 -'!G61</f>
        <v>501.1841155234657</v>
      </c>
      <c r="I61" s="14">
        <f>SUM('- 29 -'!C61,'- 28 -'!I61,'- 28 -'!F61,'- 28 -'!C61,'- 27 -'!I61,'- 27 -'!F61,'- 27 -'!C61)</f>
        <v>38420</v>
      </c>
      <c r="J61" s="356">
        <f>I61/'- 3 -'!E61</f>
        <v>0.03012225306926315</v>
      </c>
      <c r="K61" s="14">
        <f>I61/'- 7 -'!G61</f>
        <v>277.40072202166067</v>
      </c>
    </row>
    <row r="62" spans="1:11" ht="12.75">
      <c r="A62" s="15">
        <v>2460</v>
      </c>
      <c r="B62" s="16" t="s">
        <v>171</v>
      </c>
      <c r="C62" s="16">
        <f>SUM('- 24 -'!I62,'- 24 -'!G62,'- 24 -'!E62,'- 24 -'!C62)</f>
        <v>0</v>
      </c>
      <c r="D62" s="357">
        <f>C62/'- 3 -'!E62</f>
        <v>0</v>
      </c>
      <c r="E62" s="16">
        <f>C62/'- 7 -'!G62</f>
        <v>0</v>
      </c>
      <c r="F62" s="16">
        <f>SUM('- 25 -'!C62,'- 25 -'!F62,'- 25 -'!I62,'- 26 -'!C62)</f>
        <v>205230</v>
      </c>
      <c r="G62" s="357">
        <f>F62/'- 3 -'!E62</f>
        <v>0.07031410599021502</v>
      </c>
      <c r="H62" s="16">
        <f>F62/'- 7 -'!G62</f>
        <v>662.4596513879923</v>
      </c>
      <c r="I62" s="16">
        <f>SUM('- 29 -'!C62,'- 28 -'!I62,'- 28 -'!F62,'- 28 -'!C62,'- 27 -'!I62,'- 27 -'!F62,'- 27 -'!C62)</f>
        <v>84400</v>
      </c>
      <c r="J62" s="357">
        <f>I62/'- 3 -'!E62</f>
        <v>0.02891638915155751</v>
      </c>
      <c r="K62" s="16">
        <f>I62/'- 7 -'!G62</f>
        <v>272.4338282763073</v>
      </c>
    </row>
    <row r="63" spans="1:11" ht="12.75">
      <c r="A63" s="13">
        <v>3000</v>
      </c>
      <c r="B63" s="14" t="s">
        <v>381</v>
      </c>
      <c r="C63" s="14">
        <f>SUM('- 24 -'!I63,'- 24 -'!G63,'- 24 -'!E63,'- 24 -'!C63)</f>
        <v>316575</v>
      </c>
      <c r="D63" s="356">
        <f>C63/'- 3 -'!E63</f>
        <v>0.06224833738982295</v>
      </c>
      <c r="E63" s="14">
        <f>C63/'- 7 -'!G63</f>
        <v>496.19905956112854</v>
      </c>
      <c r="F63" s="14">
        <f>SUM('- 25 -'!C63,'- 25 -'!F63,'- 25 -'!I63,'- 26 -'!C63)</f>
        <v>668868</v>
      </c>
      <c r="G63" s="356">
        <f>F63/'- 3 -'!E63</f>
        <v>0.13151992713655877</v>
      </c>
      <c r="H63" s="14">
        <f>F63/'- 7 -'!G63</f>
        <v>1048.3824451410658</v>
      </c>
      <c r="I63" s="14">
        <f>SUM('- 29 -'!C63,'- 28 -'!I63,'- 28 -'!F63,'- 28 -'!C63,'- 27 -'!I63,'- 27 -'!F63,'- 27 -'!C63)</f>
        <v>574353</v>
      </c>
      <c r="J63" s="356">
        <f>I63/'- 3 -'!E63</f>
        <v>0.11293538442661923</v>
      </c>
      <c r="K63" s="14">
        <f>I63/'- 7 -'!G63</f>
        <v>900.2398119122257</v>
      </c>
    </row>
    <row r="64" spans="1:11" ht="4.5" customHeight="1">
      <c r="A64" s="17"/>
      <c r="B64" s="17"/>
      <c r="C64" s="17"/>
      <c r="D64" s="197"/>
      <c r="E64" s="17"/>
      <c r="F64" s="17"/>
      <c r="G64" s="197"/>
      <c r="H64" s="17"/>
      <c r="I64" s="17"/>
      <c r="J64" s="197"/>
      <c r="K64" s="17"/>
    </row>
    <row r="65" spans="1:11" ht="12.75">
      <c r="A65" s="19"/>
      <c r="B65" s="20" t="s">
        <v>172</v>
      </c>
      <c r="C65" s="20">
        <f>SUM(C11:C63)</f>
        <v>8063992</v>
      </c>
      <c r="D65" s="102">
        <f>C65/'- 3 -'!E65</f>
        <v>0.006212760837875113</v>
      </c>
      <c r="E65" s="20">
        <f>C65/'- 7 -'!G65</f>
        <v>44.3644812021554</v>
      </c>
      <c r="F65" s="20">
        <f>SUM(F11:F63)</f>
        <v>46494587</v>
      </c>
      <c r="G65" s="102">
        <f>F65/'- 3 -'!E65</f>
        <v>0.03582093698589698</v>
      </c>
      <c r="H65" s="20">
        <f>F65/'- 7 -'!G65</f>
        <v>255.79244510206348</v>
      </c>
      <c r="I65" s="20">
        <f>SUM(I11:I63)</f>
        <v>66161348.5</v>
      </c>
      <c r="J65" s="102">
        <f>I65/'- 3 -'!E65</f>
        <v>0.050972847560092745</v>
      </c>
      <c r="K65" s="20">
        <f>I65/'- 7 -'!G65</f>
        <v>363.9901802776469</v>
      </c>
    </row>
    <row r="66" spans="1:11" ht="4.5" customHeight="1">
      <c r="A66" s="17"/>
      <c r="B66" s="17"/>
      <c r="C66" s="17"/>
      <c r="D66" s="197"/>
      <c r="E66" s="17"/>
      <c r="F66" s="17"/>
      <c r="G66" s="197"/>
      <c r="H66" s="17"/>
      <c r="I66" s="17"/>
      <c r="J66" s="197"/>
      <c r="K66" s="17"/>
    </row>
    <row r="67" spans="1:11" ht="12.75">
      <c r="A67" s="15">
        <v>2155</v>
      </c>
      <c r="B67" s="16" t="s">
        <v>173</v>
      </c>
      <c r="C67" s="16">
        <f>SUM('- 24 -'!I67,'- 24 -'!G67,'- 24 -'!E67,'- 24 -'!C67)</f>
        <v>700</v>
      </c>
      <c r="D67" s="357">
        <f>C67/'- 3 -'!E67</f>
        <v>0.0005600501804961725</v>
      </c>
      <c r="E67" s="16">
        <f>C67/'- 7 -'!G67</f>
        <v>4.929577464788732</v>
      </c>
      <c r="F67" s="16">
        <f>SUM('- 25 -'!C67,'- 25 -'!F67,'- 25 -'!I67,'- 26 -'!C67)</f>
        <v>44593</v>
      </c>
      <c r="G67" s="357">
        <f>F67/'- 3 -'!E67</f>
        <v>0.03567759671266545</v>
      </c>
      <c r="H67" s="16">
        <f>F67/'- 7 -'!G67</f>
        <v>314.03521126760563</v>
      </c>
      <c r="I67" s="16">
        <f>SUM('- 29 -'!C67,'- 28 -'!I67,'- 28 -'!F67,'- 28 -'!C67,'- 27 -'!I67,'- 27 -'!F67,'- 27 -'!C67)</f>
        <v>34555</v>
      </c>
      <c r="J67" s="357">
        <f>I67/'- 3 -'!E67</f>
        <v>0.02764647712435034</v>
      </c>
      <c r="K67" s="16">
        <f>I67/'- 7 -'!G67</f>
        <v>243.3450704225352</v>
      </c>
    </row>
    <row r="68" spans="1:11" ht="12.75">
      <c r="A68" s="13">
        <v>2408</v>
      </c>
      <c r="B68" s="14" t="s">
        <v>175</v>
      </c>
      <c r="C68" s="14">
        <f>SUM('- 24 -'!I68,'- 24 -'!G68,'- 24 -'!E68,'- 24 -'!C68)</f>
        <v>3500</v>
      </c>
      <c r="D68" s="356">
        <f>C68/'- 3 -'!E68</f>
        <v>0.0014782871298210638</v>
      </c>
      <c r="E68" s="14">
        <f>C68/'- 7 -'!G68</f>
        <v>13.08411214953271</v>
      </c>
      <c r="F68" s="14">
        <f>SUM('- 25 -'!C68,'- 25 -'!F68,'- 25 -'!I68,'- 26 -'!C68)</f>
        <v>162465</v>
      </c>
      <c r="G68" s="356">
        <f>F68/'- 3 -'!E68</f>
        <v>0.0686199767275369</v>
      </c>
      <c r="H68" s="14">
        <f>F68/'- 7 -'!G68</f>
        <v>607.3457943925233</v>
      </c>
      <c r="I68" s="14">
        <f>SUM('- 29 -'!C68,'- 28 -'!I68,'- 28 -'!F68,'- 28 -'!C68,'- 27 -'!I68,'- 27 -'!F68,'- 27 -'!C68)</f>
        <v>118957</v>
      </c>
      <c r="J68" s="356">
        <f>I68/'- 3 -'!E68</f>
        <v>0.050243600600606945</v>
      </c>
      <c r="K68" s="14">
        <f>I68/'- 7 -'!G68</f>
        <v>444.69906542056077</v>
      </c>
    </row>
    <row r="69" ht="6.75" customHeight="1"/>
    <row r="70" spans="1:11" ht="12" customHeight="1">
      <c r="A70" s="6"/>
      <c r="B70" s="6"/>
      <c r="C70" s="17"/>
      <c r="D70" s="17"/>
      <c r="E70" s="17"/>
      <c r="F70" s="17"/>
      <c r="G70" s="78"/>
      <c r="H70" s="17"/>
      <c r="I70" s="17"/>
      <c r="J70" s="17"/>
      <c r="K70" s="17"/>
    </row>
    <row r="71" spans="1:10" ht="12" customHeight="1">
      <c r="A71" s="6"/>
      <c r="B71" s="6"/>
      <c r="C71" s="150"/>
      <c r="D71" s="150"/>
      <c r="F71" s="150"/>
      <c r="G71" s="150"/>
      <c r="H71" s="150"/>
      <c r="I71" s="150"/>
      <c r="J71" s="150"/>
    </row>
    <row r="72" spans="1:11" ht="12" customHeight="1">
      <c r="A72" s="6"/>
      <c r="B72" s="6"/>
      <c r="C72" s="17"/>
      <c r="D72" s="17"/>
      <c r="E72" s="17"/>
      <c r="F72" s="17"/>
      <c r="G72" s="17"/>
      <c r="H72" s="17"/>
      <c r="I72" s="17"/>
      <c r="J72" s="17"/>
      <c r="K72" s="17"/>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21"/>
      <c r="C1" s="56"/>
      <c r="D1" s="56"/>
      <c r="E1" s="56"/>
      <c r="F1" s="56"/>
      <c r="G1" s="56"/>
      <c r="H1" s="56"/>
      <c r="I1" s="56"/>
      <c r="J1" s="56"/>
      <c r="K1" s="56"/>
    </row>
    <row r="2" spans="1:11" ht="12.75">
      <c r="A2" s="8"/>
      <c r="B2" s="23"/>
      <c r="C2" s="57" t="s">
        <v>1</v>
      </c>
      <c r="D2" s="57"/>
      <c r="E2" s="57"/>
      <c r="F2" s="57"/>
      <c r="G2" s="57"/>
      <c r="H2" s="57"/>
      <c r="I2" s="58"/>
      <c r="J2" s="58"/>
      <c r="K2" s="60" t="s">
        <v>5</v>
      </c>
    </row>
    <row r="3" spans="1:11" ht="12.75">
      <c r="A3" s="9"/>
      <c r="B3" s="27"/>
      <c r="C3" s="61" t="str">
        <f>YEAR</f>
        <v>OPERATING FUND BUDGET 2001/2002</v>
      </c>
      <c r="D3" s="61"/>
      <c r="E3" s="61"/>
      <c r="F3" s="61"/>
      <c r="G3" s="61"/>
      <c r="H3" s="61"/>
      <c r="I3" s="62"/>
      <c r="J3" s="62"/>
      <c r="K3" s="63"/>
    </row>
    <row r="4" spans="1:11" ht="12.75">
      <c r="A4" s="10"/>
      <c r="B4" s="17"/>
      <c r="C4" s="56"/>
      <c r="D4" s="56"/>
      <c r="E4" s="56"/>
      <c r="F4" s="56"/>
      <c r="G4" s="56"/>
      <c r="H4" s="56"/>
      <c r="I4" s="56"/>
      <c r="J4" s="56"/>
      <c r="K4" s="56"/>
    </row>
    <row r="5" spans="1:11" ht="12.75">
      <c r="A5" s="10"/>
      <c r="B5" s="17"/>
      <c r="C5" s="56"/>
      <c r="D5" s="56"/>
      <c r="E5" s="56"/>
      <c r="F5" s="56"/>
      <c r="G5" s="56"/>
      <c r="H5" s="56"/>
      <c r="I5" s="56"/>
      <c r="J5" s="56"/>
      <c r="K5" s="56"/>
    </row>
    <row r="6" spans="1:11" ht="12.75">
      <c r="A6" s="10"/>
      <c r="B6" s="17"/>
      <c r="C6" s="67" t="s">
        <v>31</v>
      </c>
      <c r="D6" s="65"/>
      <c r="E6" s="66"/>
      <c r="F6" s="67" t="s">
        <v>32</v>
      </c>
      <c r="G6" s="65"/>
      <c r="H6" s="66"/>
      <c r="I6" s="67" t="s">
        <v>3</v>
      </c>
      <c r="J6" s="65"/>
      <c r="K6" s="66"/>
    </row>
    <row r="7" spans="1:11" ht="12.75">
      <c r="A7" s="17"/>
      <c r="B7" s="17"/>
      <c r="C7" s="68" t="s">
        <v>68</v>
      </c>
      <c r="D7" s="69"/>
      <c r="E7" s="70"/>
      <c r="F7" s="68" t="s">
        <v>69</v>
      </c>
      <c r="G7" s="69"/>
      <c r="H7" s="70"/>
      <c r="I7" s="68" t="s">
        <v>70</v>
      </c>
      <c r="J7" s="69"/>
      <c r="K7" s="70"/>
    </row>
    <row r="8" spans="1:11" ht="12.75">
      <c r="A8" s="44"/>
      <c r="B8" s="45"/>
      <c r="C8" s="73" t="s">
        <v>3</v>
      </c>
      <c r="D8" s="72"/>
      <c r="E8" s="73" t="s">
        <v>78</v>
      </c>
      <c r="F8" s="74"/>
      <c r="G8" s="73"/>
      <c r="H8" s="73" t="s">
        <v>78</v>
      </c>
      <c r="I8" s="74"/>
      <c r="J8" s="73"/>
      <c r="K8" s="73"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11" ht="4.5" customHeight="1">
      <c r="A10" s="77"/>
      <c r="B10" s="77"/>
      <c r="C10" s="17"/>
      <c r="D10" s="17"/>
      <c r="E10" s="17"/>
      <c r="F10" s="17"/>
      <c r="G10" s="17"/>
      <c r="H10" s="17"/>
      <c r="I10" s="17"/>
      <c r="J10" s="17"/>
      <c r="K10" s="17"/>
    </row>
    <row r="11" spans="1:11" ht="12.75">
      <c r="A11" s="13">
        <v>1</v>
      </c>
      <c r="B11" s="14" t="s">
        <v>121</v>
      </c>
      <c r="C11" s="14">
        <f>SUM('- 31 -'!E11,'- 31 -'!C11,'- 30 -'!G11,'- 30 -'!E11,'- 30 -'!C11)</f>
        <v>2869200</v>
      </c>
      <c r="D11" s="356">
        <f>C11/'- 3 -'!E11</f>
        <v>0.011965459806113845</v>
      </c>
      <c r="E11" s="14">
        <f>C11/'- 7 -'!G11</f>
        <v>93.70346178967995</v>
      </c>
      <c r="F11" s="14">
        <f>SUM('- 33 -'!E11,'- 33 -'!C11,'- 32 -'!G11,'- 32 -'!E11,'- 32 -'!C11)</f>
        <v>33982600</v>
      </c>
      <c r="G11" s="356">
        <f>F11/'- 3 -'!E11</f>
        <v>0.1417180518636708</v>
      </c>
      <c r="H11" s="14">
        <f>F11/'- 7 -'!G11</f>
        <v>1109.8171129980406</v>
      </c>
      <c r="I11" s="14">
        <f>SUM('- 34 -'!C11,'- 34 -'!E11,'- 34 -'!G11)</f>
        <v>4461300</v>
      </c>
      <c r="J11" s="356">
        <f>I11/'- 3 -'!E11</f>
        <v>0.01860501388296936</v>
      </c>
      <c r="K11" s="14">
        <f>I11/'- 7 -'!G11</f>
        <v>145.69888961463096</v>
      </c>
    </row>
    <row r="12" spans="1:11" ht="12.75">
      <c r="A12" s="15">
        <v>2</v>
      </c>
      <c r="B12" s="16" t="s">
        <v>122</v>
      </c>
      <c r="C12" s="16">
        <f>SUM('- 31 -'!E12,'- 31 -'!C12,'- 30 -'!G12,'- 30 -'!E12,'- 30 -'!C12)</f>
        <v>785481</v>
      </c>
      <c r="D12" s="357">
        <f>C12/'- 3 -'!E12</f>
        <v>0.013006581771070676</v>
      </c>
      <c r="E12" s="16">
        <f>C12/'- 7 -'!G12</f>
        <v>85.44245140377022</v>
      </c>
      <c r="F12" s="16">
        <f>SUM('- 33 -'!E12,'- 33 -'!C12,'- 32 -'!G12,'- 32 -'!E12,'- 32 -'!C12)</f>
        <v>6682620</v>
      </c>
      <c r="G12" s="357">
        <f>F12/'- 3 -'!E12</f>
        <v>0.11065581914138256</v>
      </c>
      <c r="H12" s="16">
        <f>F12/'- 7 -'!G12</f>
        <v>726.9169268255539</v>
      </c>
      <c r="I12" s="16">
        <f>SUM('- 34 -'!C12,'- 34 -'!E12,'- 34 -'!G12)</f>
        <v>1121749</v>
      </c>
      <c r="J12" s="357">
        <f>I12/'- 3 -'!E12</f>
        <v>0.018574758772162227</v>
      </c>
      <c r="K12" s="16">
        <f>I12/'- 7 -'!G12</f>
        <v>122.02075469645712</v>
      </c>
    </row>
    <row r="13" spans="1:11" ht="12.75">
      <c r="A13" s="13">
        <v>3</v>
      </c>
      <c r="B13" s="14" t="s">
        <v>123</v>
      </c>
      <c r="C13" s="14">
        <f>SUM('- 31 -'!E13,'- 31 -'!C13,'- 30 -'!G13,'- 30 -'!E13,'- 30 -'!C13)</f>
        <v>571570</v>
      </c>
      <c r="D13" s="356">
        <f>C13/'- 3 -'!E13</f>
        <v>0.013727866736055756</v>
      </c>
      <c r="E13" s="14">
        <f>C13/'- 7 -'!G13</f>
        <v>97.6208368915457</v>
      </c>
      <c r="F13" s="14">
        <f>SUM('- 33 -'!E13,'- 33 -'!C13,'- 32 -'!G13,'- 32 -'!E13,'- 32 -'!C13)</f>
        <v>5090100</v>
      </c>
      <c r="G13" s="356">
        <f>F13/'- 3 -'!E13</f>
        <v>0.12225311768146929</v>
      </c>
      <c r="H13" s="14">
        <f>F13/'- 7 -'!G13</f>
        <v>869.3595217762596</v>
      </c>
      <c r="I13" s="14">
        <f>SUM('- 34 -'!C13,'- 34 -'!E13,'- 34 -'!G13)</f>
        <v>794000</v>
      </c>
      <c r="J13" s="356">
        <f>I13/'- 3 -'!E13</f>
        <v>0.019070150967385045</v>
      </c>
      <c r="K13" s="14">
        <f>I13/'- 7 -'!G13</f>
        <v>135.61058923996583</v>
      </c>
    </row>
    <row r="14" spans="1:11" ht="12.75">
      <c r="A14" s="15">
        <v>4</v>
      </c>
      <c r="B14" s="16" t="s">
        <v>124</v>
      </c>
      <c r="C14" s="16">
        <f>SUM('- 31 -'!E14,'- 31 -'!C14,'- 30 -'!G14,'- 30 -'!E14,'- 30 -'!C14)</f>
        <v>590376</v>
      </c>
      <c r="D14" s="357">
        <f>C14/'- 3 -'!E14</f>
        <v>0.014207742827090444</v>
      </c>
      <c r="E14" s="16">
        <f>C14/'- 7 -'!G14</f>
        <v>100.21830280602285</v>
      </c>
      <c r="F14" s="16">
        <f>SUM('- 33 -'!E14,'- 33 -'!C14,'- 32 -'!G14,'- 32 -'!E14,'- 32 -'!C14)</f>
        <v>5437489</v>
      </c>
      <c r="G14" s="357">
        <f>F14/'- 3 -'!E14</f>
        <v>0.13085634466362656</v>
      </c>
      <c r="H14" s="16">
        <f>F14/'- 7 -'!G14</f>
        <v>923.031964555501</v>
      </c>
      <c r="I14" s="16">
        <f>SUM('- 34 -'!C14,'- 34 -'!E14,'- 34 -'!G14)</f>
        <v>835000</v>
      </c>
      <c r="J14" s="357">
        <f>I14/'- 3 -'!E14</f>
        <v>0.020094762084875605</v>
      </c>
      <c r="K14" s="16">
        <f>I14/'- 7 -'!G14</f>
        <v>141.7440459013054</v>
      </c>
    </row>
    <row r="15" spans="1:11" ht="12.75">
      <c r="A15" s="13">
        <v>5</v>
      </c>
      <c r="B15" s="14" t="s">
        <v>125</v>
      </c>
      <c r="C15" s="14">
        <f>SUM('- 31 -'!E15,'- 31 -'!C15,'- 30 -'!G15,'- 30 -'!E15,'- 30 -'!C15)</f>
        <v>685480</v>
      </c>
      <c r="D15" s="356">
        <f>C15/'- 3 -'!E15</f>
        <v>0.013320562579817615</v>
      </c>
      <c r="E15" s="14">
        <f>C15/'- 7 -'!G15</f>
        <v>95.95587720648963</v>
      </c>
      <c r="F15" s="14">
        <f>SUM('- 33 -'!E15,'- 33 -'!C15,'- 32 -'!G15,'- 32 -'!E15,'- 32 -'!C15)</f>
        <v>5149821</v>
      </c>
      <c r="G15" s="356">
        <f>F15/'- 3 -'!E15</f>
        <v>0.10007368983100737</v>
      </c>
      <c r="H15" s="14">
        <f>F15/'- 7 -'!G15</f>
        <v>720.8898749947506</v>
      </c>
      <c r="I15" s="14">
        <f>SUM('- 34 -'!C15,'- 34 -'!E15,'- 34 -'!G15)</f>
        <v>1217417</v>
      </c>
      <c r="J15" s="356">
        <f>I15/'- 3 -'!E15</f>
        <v>0.02365740697647462</v>
      </c>
      <c r="K15" s="14">
        <f>I15/'- 7 -'!G15</f>
        <v>170.418270644064</v>
      </c>
    </row>
    <row r="16" spans="1:11" ht="12.75">
      <c r="A16" s="15">
        <v>6</v>
      </c>
      <c r="B16" s="16" t="s">
        <v>126</v>
      </c>
      <c r="C16" s="16">
        <f>SUM('- 31 -'!E16,'- 31 -'!C16,'- 30 -'!G16,'- 30 -'!E16,'- 30 -'!C16)</f>
        <v>870935</v>
      </c>
      <c r="D16" s="357">
        <f>C16/'- 3 -'!E16</f>
        <v>0.015129352415042</v>
      </c>
      <c r="E16" s="16">
        <f>C16/'- 7 -'!G16</f>
        <v>98.1667042380523</v>
      </c>
      <c r="F16" s="16">
        <f>SUM('- 33 -'!E16,'- 33 -'!C16,'- 32 -'!G16,'- 32 -'!E16,'- 32 -'!C16)</f>
        <v>6450606</v>
      </c>
      <c r="G16" s="357">
        <f>F16/'- 3 -'!E16</f>
        <v>0.1120559989718916</v>
      </c>
      <c r="H16" s="16">
        <f>F16/'- 7 -'!G16</f>
        <v>727.0746167718665</v>
      </c>
      <c r="I16" s="16">
        <f>SUM('- 34 -'!C16,'- 34 -'!E16,'- 34 -'!G16)</f>
        <v>1243000</v>
      </c>
      <c r="J16" s="357">
        <f>I16/'- 3 -'!E16</f>
        <v>0.02159263900508902</v>
      </c>
      <c r="K16" s="16">
        <f>I16/'- 7 -'!G16</f>
        <v>140.10369702434625</v>
      </c>
    </row>
    <row r="17" spans="1:11" ht="12.75">
      <c r="A17" s="13">
        <v>9</v>
      </c>
      <c r="B17" s="14" t="s">
        <v>127</v>
      </c>
      <c r="C17" s="14">
        <f>SUM('- 31 -'!E17,'- 31 -'!C17,'- 30 -'!G17,'- 30 -'!E17,'- 30 -'!C17)</f>
        <v>1870450</v>
      </c>
      <c r="D17" s="356">
        <f>C17/'- 3 -'!E17</f>
        <v>0.022713890818396743</v>
      </c>
      <c r="E17" s="14">
        <f>C17/'- 7 -'!G17</f>
        <v>147.9376754854273</v>
      </c>
      <c r="F17" s="14">
        <f>SUM('- 33 -'!E17,'- 33 -'!C17,'- 32 -'!G17,'- 32 -'!E17,'- 32 -'!C17)</f>
        <v>9678775</v>
      </c>
      <c r="G17" s="356">
        <f>F17/'- 3 -'!E17</f>
        <v>0.1175346246121671</v>
      </c>
      <c r="H17" s="14">
        <f>F17/'- 7 -'!G17</f>
        <v>765.5139004231423</v>
      </c>
      <c r="I17" s="14">
        <f>SUM('- 34 -'!C17,'- 34 -'!E17,'- 34 -'!G17)</f>
        <v>2042830</v>
      </c>
      <c r="J17" s="356">
        <f>I17/'- 3 -'!E17</f>
        <v>0.024807194835759</v>
      </c>
      <c r="K17" s="14">
        <f>I17/'- 7 -'!G17</f>
        <v>161.57155850832444</v>
      </c>
    </row>
    <row r="18" spans="1:11" ht="12.75">
      <c r="A18" s="15">
        <v>10</v>
      </c>
      <c r="B18" s="16" t="s">
        <v>128</v>
      </c>
      <c r="C18" s="16">
        <f>SUM('- 31 -'!E18,'- 31 -'!C18,'- 30 -'!G18,'- 30 -'!E18,'- 30 -'!C18)</f>
        <v>1728854</v>
      </c>
      <c r="D18" s="357">
        <f>C18/'- 3 -'!E18</f>
        <v>0.028407527496750275</v>
      </c>
      <c r="E18" s="16">
        <f>C18/'- 7 -'!G18</f>
        <v>199.3834621150963</v>
      </c>
      <c r="F18" s="16">
        <f>SUM('- 33 -'!E18,'- 33 -'!C18,'- 32 -'!G18,'- 32 -'!E18,'- 32 -'!C18)</f>
        <v>7989956</v>
      </c>
      <c r="G18" s="357">
        <f>F18/'- 3 -'!E18</f>
        <v>0.13128632884432395</v>
      </c>
      <c r="H18" s="16">
        <f>F18/'- 7 -'!G18</f>
        <v>921.4572713643179</v>
      </c>
      <c r="I18" s="16">
        <f>SUM('- 34 -'!C18,'- 34 -'!E18,'- 34 -'!G18)</f>
        <v>1547005</v>
      </c>
      <c r="J18" s="357">
        <f>I18/'- 3 -'!E18</f>
        <v>0.025419490064002025</v>
      </c>
      <c r="K18" s="16">
        <f>I18/'- 7 -'!G18</f>
        <v>178.41137123745818</v>
      </c>
    </row>
    <row r="19" spans="1:11" ht="12.75">
      <c r="A19" s="13">
        <v>11</v>
      </c>
      <c r="B19" s="14" t="s">
        <v>129</v>
      </c>
      <c r="C19" s="14">
        <f>SUM('- 31 -'!E19,'- 31 -'!C19,'- 30 -'!G19,'- 30 -'!E19,'- 30 -'!C19)</f>
        <v>1680745</v>
      </c>
      <c r="D19" s="356">
        <f>C19/'- 3 -'!E19</f>
        <v>0.05176299128676049</v>
      </c>
      <c r="E19" s="14">
        <f>C19/'- 7 -'!G19</f>
        <v>363.0903002808382</v>
      </c>
      <c r="F19" s="14">
        <f>SUM('- 33 -'!E19,'- 33 -'!C19,'- 32 -'!G19,'- 32 -'!E19,'- 32 -'!C19)</f>
        <v>3438995</v>
      </c>
      <c r="G19" s="356">
        <f>F19/'- 3 -'!E19</f>
        <v>0.10591295420793333</v>
      </c>
      <c r="H19" s="14">
        <f>F19/'- 7 -'!G19</f>
        <v>742.9239576582415</v>
      </c>
      <c r="I19" s="14">
        <f>SUM('- 34 -'!C19,'- 34 -'!E19,'- 34 -'!G19)</f>
        <v>1104598</v>
      </c>
      <c r="J19" s="356">
        <f>I19/'- 3 -'!E19</f>
        <v>0.034019019333315324</v>
      </c>
      <c r="K19" s="14">
        <f>I19/'- 7 -'!G19</f>
        <v>238.6256210844675</v>
      </c>
    </row>
    <row r="20" spans="1:11" ht="12.75">
      <c r="A20" s="15">
        <v>12</v>
      </c>
      <c r="B20" s="16" t="s">
        <v>130</v>
      </c>
      <c r="C20" s="16">
        <f>SUM('- 31 -'!E20,'- 31 -'!C20,'- 30 -'!G20,'- 30 -'!E20,'- 30 -'!C20)</f>
        <v>2047129</v>
      </c>
      <c r="D20" s="357">
        <f>C20/'- 3 -'!E20</f>
        <v>0.03969356482407707</v>
      </c>
      <c r="E20" s="16">
        <f>C20/'- 7 -'!G20</f>
        <v>265.0176710466697</v>
      </c>
      <c r="F20" s="16">
        <f>SUM('- 33 -'!E20,'- 33 -'!C20,'- 32 -'!G20,'- 32 -'!E20,'- 32 -'!C20)</f>
        <v>5079303</v>
      </c>
      <c r="G20" s="357">
        <f>F20/'- 3 -'!E20</f>
        <v>0.09848702396948562</v>
      </c>
      <c r="H20" s="16">
        <f>F20/'- 7 -'!G20</f>
        <v>657.5575118130623</v>
      </c>
      <c r="I20" s="16">
        <f>SUM('- 34 -'!C20,'- 34 -'!E20,'- 34 -'!G20)</f>
        <v>1810096</v>
      </c>
      <c r="J20" s="357">
        <f>I20/'- 3 -'!E20</f>
        <v>0.03509752580995267</v>
      </c>
      <c r="K20" s="16">
        <f>I20/'- 7 -'!G20</f>
        <v>234.33180141109457</v>
      </c>
    </row>
    <row r="21" spans="1:11" ht="12.75">
      <c r="A21" s="13">
        <v>13</v>
      </c>
      <c r="B21" s="14" t="s">
        <v>131</v>
      </c>
      <c r="C21" s="14">
        <f>SUM('- 31 -'!E21,'- 31 -'!C21,'- 30 -'!G21,'- 30 -'!E21,'- 30 -'!C21)</f>
        <v>1429901</v>
      </c>
      <c r="D21" s="356">
        <f>C21/'- 3 -'!E21</f>
        <v>0.06810222442027182</v>
      </c>
      <c r="E21" s="14">
        <f>C21/'- 7 -'!G21</f>
        <v>529.1030527289547</v>
      </c>
      <c r="F21" s="14">
        <f>SUM('- 33 -'!E21,'- 33 -'!C21,'- 32 -'!G21,'- 32 -'!E21,'- 32 -'!C21)</f>
        <v>1996022</v>
      </c>
      <c r="G21" s="356">
        <f>F21/'- 3 -'!E21</f>
        <v>0.09506499973900277</v>
      </c>
      <c r="H21" s="14">
        <f>F21/'- 7 -'!G21</f>
        <v>738.5835337650324</v>
      </c>
      <c r="I21" s="14">
        <f>SUM('- 34 -'!C21,'- 34 -'!E21,'- 34 -'!G21)</f>
        <v>703000</v>
      </c>
      <c r="J21" s="356">
        <f>I21/'- 3 -'!E21</f>
        <v>0.0334819429928723</v>
      </c>
      <c r="K21" s="14">
        <f>I21/'- 7 -'!G21</f>
        <v>260.1295097132285</v>
      </c>
    </row>
    <row r="22" spans="1:11" ht="12.75">
      <c r="A22" s="15">
        <v>14</v>
      </c>
      <c r="B22" s="16" t="s">
        <v>132</v>
      </c>
      <c r="C22" s="16">
        <f>SUM('- 31 -'!E22,'- 31 -'!C22,'- 30 -'!G22,'- 30 -'!E22,'- 30 -'!C22)</f>
        <v>1703906</v>
      </c>
      <c r="D22" s="357">
        <f>C22/'- 3 -'!E22</f>
        <v>0.07263478460296335</v>
      </c>
      <c r="E22" s="16">
        <f>C22/'- 7 -'!G22</f>
        <v>498.36384907867796</v>
      </c>
      <c r="F22" s="16">
        <f>SUM('- 33 -'!E22,'- 33 -'!C22,'- 32 -'!G22,'- 32 -'!E22,'- 32 -'!C22)</f>
        <v>2823982</v>
      </c>
      <c r="G22" s="357">
        <f>F22/'- 3 -'!E22</f>
        <v>0.12038183109434773</v>
      </c>
      <c r="H22" s="16">
        <f>F22/'- 7 -'!G22</f>
        <v>825.9672418835917</v>
      </c>
      <c r="I22" s="16">
        <f>SUM('- 34 -'!C22,'- 34 -'!E22,'- 34 -'!G22)</f>
        <v>834920</v>
      </c>
      <c r="J22" s="357">
        <f>I22/'- 3 -'!E22</f>
        <v>0.03559130278354919</v>
      </c>
      <c r="K22" s="16">
        <f>I22/'- 7 -'!G22</f>
        <v>244.20005849663644</v>
      </c>
    </row>
    <row r="23" spans="1:11" ht="12.75">
      <c r="A23" s="13">
        <v>15</v>
      </c>
      <c r="B23" s="14" t="s">
        <v>133</v>
      </c>
      <c r="C23" s="14">
        <f>SUM('- 31 -'!E23,'- 31 -'!C23,'- 30 -'!G23,'- 30 -'!E23,'- 30 -'!C23)</f>
        <v>1786654</v>
      </c>
      <c r="D23" s="356">
        <f>C23/'- 3 -'!E23</f>
        <v>0.05314108260336202</v>
      </c>
      <c r="E23" s="14">
        <f>C23/'- 7 -'!G23</f>
        <v>289.10258899676376</v>
      </c>
      <c r="F23" s="14">
        <f>SUM('- 33 -'!E23,'- 33 -'!C23,'- 32 -'!G23,'- 32 -'!E23,'- 32 -'!C23)</f>
        <v>3533926</v>
      </c>
      <c r="G23" s="356">
        <f>F23/'- 3 -'!E23</f>
        <v>0.10511081243495872</v>
      </c>
      <c r="H23" s="14">
        <f>F23/'- 7 -'!G23</f>
        <v>571.8326860841424</v>
      </c>
      <c r="I23" s="14">
        <f>SUM('- 34 -'!C23,'- 34 -'!E23,'- 34 -'!G23)</f>
        <v>1159264</v>
      </c>
      <c r="J23" s="356">
        <f>I23/'- 3 -'!E23</f>
        <v>0.03448039966501845</v>
      </c>
      <c r="K23" s="14">
        <f>I23/'- 7 -'!G23</f>
        <v>187.5831715210356</v>
      </c>
    </row>
    <row r="24" spans="1:11" ht="12.75">
      <c r="A24" s="15">
        <v>16</v>
      </c>
      <c r="B24" s="16" t="s">
        <v>134</v>
      </c>
      <c r="C24" s="16">
        <f>SUM('- 31 -'!E24,'- 31 -'!C24,'- 30 -'!G24,'- 30 -'!E24,'- 30 -'!C24)</f>
        <v>600938</v>
      </c>
      <c r="D24" s="357">
        <f>C24/'- 3 -'!E24</f>
        <v>0.10096893129237436</v>
      </c>
      <c r="E24" s="16">
        <f>C24/'- 7 -'!G24</f>
        <v>728.8514251061249</v>
      </c>
      <c r="F24" s="16">
        <f>SUM('- 33 -'!E24,'- 33 -'!C24,'- 32 -'!G24,'- 32 -'!E24,'- 32 -'!C24)</f>
        <v>672943</v>
      </c>
      <c r="G24" s="357">
        <f>F24/'- 3 -'!E24</f>
        <v>0.11306713093644316</v>
      </c>
      <c r="H24" s="16">
        <f>F24/'- 7 -'!G24</f>
        <v>816.1831412977563</v>
      </c>
      <c r="I24" s="16">
        <f>SUM('- 34 -'!C24,'- 34 -'!E24,'- 34 -'!G24)</f>
        <v>217000</v>
      </c>
      <c r="J24" s="357">
        <f>I24/'- 3 -'!E24</f>
        <v>0.03646009753160099</v>
      </c>
      <c r="K24" s="16">
        <f>I24/'- 7 -'!G24</f>
        <v>263.1898120072771</v>
      </c>
    </row>
    <row r="25" spans="1:11" ht="12.75">
      <c r="A25" s="13">
        <v>17</v>
      </c>
      <c r="B25" s="14" t="s">
        <v>135</v>
      </c>
      <c r="C25" s="14">
        <f>SUM('- 31 -'!E25,'- 31 -'!C25,'- 30 -'!G25,'- 30 -'!E25,'- 30 -'!C25)</f>
        <v>363400</v>
      </c>
      <c r="D25" s="356">
        <f>C25/'- 3 -'!E25</f>
        <v>0.08870736236933117</v>
      </c>
      <c r="E25" s="14">
        <f>C25/'- 7 -'!G25</f>
        <v>692.1904761904761</v>
      </c>
      <c r="F25" s="14">
        <f>SUM('- 33 -'!E25,'- 33 -'!C25,'- 32 -'!G25,'- 32 -'!E25,'- 32 -'!C25)</f>
        <v>400600</v>
      </c>
      <c r="G25" s="356">
        <f>F25/'- 3 -'!E25</f>
        <v>0.09778802797235572</v>
      </c>
      <c r="H25" s="14">
        <f>F25/'- 7 -'!G25</f>
        <v>763.047619047619</v>
      </c>
      <c r="I25" s="14">
        <f>SUM('- 34 -'!C25,'- 34 -'!E25,'- 34 -'!G25)</f>
        <v>143000</v>
      </c>
      <c r="J25" s="356">
        <f>I25/'- 3 -'!E25</f>
        <v>0.034906859710551345</v>
      </c>
      <c r="K25" s="14">
        <f>I25/'- 7 -'!G25</f>
        <v>272.3809523809524</v>
      </c>
    </row>
    <row r="26" spans="1:11" ht="12.75">
      <c r="A26" s="15">
        <v>18</v>
      </c>
      <c r="B26" s="16" t="s">
        <v>136</v>
      </c>
      <c r="C26" s="16">
        <f>SUM('- 31 -'!E26,'- 31 -'!C26,'- 30 -'!G26,'- 30 -'!E26,'- 30 -'!C26)</f>
        <v>638610</v>
      </c>
      <c r="D26" s="357">
        <f>C26/'- 3 -'!E26</f>
        <v>0.06922251461018385</v>
      </c>
      <c r="E26" s="16">
        <f>C26/'- 7 -'!G26</f>
        <v>465.62887349617205</v>
      </c>
      <c r="F26" s="16">
        <f>SUM('- 33 -'!E26,'- 33 -'!C26,'- 32 -'!G26,'- 32 -'!E26,'- 32 -'!C26)</f>
        <v>1067900</v>
      </c>
      <c r="G26" s="357">
        <f>F26/'- 3 -'!E26</f>
        <v>0.11575566206638688</v>
      </c>
      <c r="H26" s="16">
        <f>F26/'- 7 -'!G26</f>
        <v>778.6365293474298</v>
      </c>
      <c r="I26" s="16">
        <f>SUM('- 34 -'!C26,'- 34 -'!E26,'- 34 -'!G26)</f>
        <v>291000</v>
      </c>
      <c r="J26" s="357">
        <f>I26/'- 3 -'!E26</f>
        <v>0.031543119825188294</v>
      </c>
      <c r="K26" s="16">
        <f>I26/'- 7 -'!G26</f>
        <v>212.1764491432738</v>
      </c>
    </row>
    <row r="27" spans="1:11" ht="12.75">
      <c r="A27" s="13">
        <v>19</v>
      </c>
      <c r="B27" s="14" t="s">
        <v>137</v>
      </c>
      <c r="C27" s="14">
        <f>SUM('- 31 -'!E27,'- 31 -'!C27,'- 30 -'!G27,'- 30 -'!E27,'- 30 -'!C27)</f>
        <v>1031000</v>
      </c>
      <c r="D27" s="356">
        <f>C27/'- 3 -'!E27</f>
        <v>0.08456018043879435</v>
      </c>
      <c r="E27" s="14">
        <f>C27/'- 7 -'!G27</f>
        <v>571.9833564493758</v>
      </c>
      <c r="F27" s="14">
        <f>SUM('- 33 -'!E27,'- 33 -'!C27,'- 32 -'!G27,'- 32 -'!E27,'- 32 -'!C27)</f>
        <v>1160000</v>
      </c>
      <c r="G27" s="356">
        <f>F27/'- 3 -'!E27</f>
        <v>0.09514045519786754</v>
      </c>
      <c r="H27" s="14">
        <f>F27/'- 7 -'!G27</f>
        <v>643.5506241331484</v>
      </c>
      <c r="I27" s="14">
        <f>SUM('- 34 -'!C27,'- 34 -'!E27,'- 34 -'!G27)</f>
        <v>407000</v>
      </c>
      <c r="J27" s="356">
        <f>I27/'- 3 -'!E27</f>
        <v>0.033381176953044905</v>
      </c>
      <c r="K27" s="14">
        <f>I27/'- 7 -'!G27</f>
        <v>225.7975034674064</v>
      </c>
    </row>
    <row r="28" spans="1:11" ht="12.75">
      <c r="A28" s="15">
        <v>20</v>
      </c>
      <c r="B28" s="16" t="s">
        <v>138</v>
      </c>
      <c r="C28" s="16">
        <f>SUM('- 31 -'!E28,'- 31 -'!C28,'- 30 -'!G28,'- 30 -'!E28,'- 30 -'!C28)</f>
        <v>595263</v>
      </c>
      <c r="D28" s="357">
        <f>C28/'- 3 -'!E28</f>
        <v>0.07560489901425557</v>
      </c>
      <c r="E28" s="16">
        <f>C28/'- 7 -'!G28</f>
        <v>592.8914342629482</v>
      </c>
      <c r="F28" s="16">
        <f>SUM('- 33 -'!E28,'- 33 -'!C28,'- 32 -'!G28,'- 32 -'!E28,'- 32 -'!C28)</f>
        <v>726092</v>
      </c>
      <c r="G28" s="357">
        <f>F28/'- 3 -'!E28</f>
        <v>0.09222161017072934</v>
      </c>
      <c r="H28" s="16">
        <f>F28/'- 7 -'!G28</f>
        <v>723.199203187251</v>
      </c>
      <c r="I28" s="16">
        <f>SUM('- 34 -'!C28,'- 34 -'!E28,'- 34 -'!G28)</f>
        <v>249980</v>
      </c>
      <c r="J28" s="357">
        <f>I28/'- 3 -'!E28</f>
        <v>0.03175018883347967</v>
      </c>
      <c r="K28" s="16">
        <f>I28/'- 7 -'!G28</f>
        <v>248.9840637450199</v>
      </c>
    </row>
    <row r="29" spans="1:11" ht="12.75">
      <c r="A29" s="13">
        <v>21</v>
      </c>
      <c r="B29" s="14" t="s">
        <v>139</v>
      </c>
      <c r="C29" s="14">
        <f>SUM('- 31 -'!E29,'- 31 -'!C29,'- 30 -'!G29,'- 30 -'!E29,'- 30 -'!C29)</f>
        <v>1618000</v>
      </c>
      <c r="D29" s="356">
        <f>C29/'- 3 -'!E29</f>
        <v>0.07131837616256005</v>
      </c>
      <c r="E29" s="14">
        <f>C29/'- 7 -'!G29</f>
        <v>473.48706543368843</v>
      </c>
      <c r="F29" s="14">
        <f>SUM('- 33 -'!E29,'- 33 -'!C29,'- 32 -'!G29,'- 32 -'!E29,'- 32 -'!C29)</f>
        <v>2442000</v>
      </c>
      <c r="G29" s="356">
        <f>F29/'- 3 -'!E29</f>
        <v>0.10763873583990832</v>
      </c>
      <c r="H29" s="14">
        <f>F29/'- 7 -'!G29</f>
        <v>714.6201568535644</v>
      </c>
      <c r="I29" s="14">
        <f>SUM('- 34 -'!C29,'- 34 -'!E29,'- 34 -'!G29)</f>
        <v>895000</v>
      </c>
      <c r="J29" s="356">
        <f>I29/'- 3 -'!E29</f>
        <v>0.03944990523207123</v>
      </c>
      <c r="K29" s="14">
        <f>I29/'- 7 -'!G29</f>
        <v>261.9103359475594</v>
      </c>
    </row>
    <row r="30" spans="1:11" ht="12.75">
      <c r="A30" s="15">
        <v>22</v>
      </c>
      <c r="B30" s="16" t="s">
        <v>140</v>
      </c>
      <c r="C30" s="16">
        <f>SUM('- 31 -'!E30,'- 31 -'!C30,'- 30 -'!G30,'- 30 -'!E30,'- 30 -'!C30)</f>
        <v>937850</v>
      </c>
      <c r="D30" s="357">
        <f>C30/'- 3 -'!E30</f>
        <v>0.07624249413639655</v>
      </c>
      <c r="E30" s="16">
        <f>C30/'- 7 -'!G30</f>
        <v>554.7766932860101</v>
      </c>
      <c r="F30" s="16">
        <f>SUM('- 33 -'!E30,'- 33 -'!C30,'- 32 -'!G30,'- 32 -'!E30,'- 32 -'!C30)</f>
        <v>1477950</v>
      </c>
      <c r="G30" s="357">
        <f>F30/'- 3 -'!E30</f>
        <v>0.12014991118930243</v>
      </c>
      <c r="H30" s="16">
        <f>F30/'- 7 -'!G30</f>
        <v>874.2679680567879</v>
      </c>
      <c r="I30" s="16">
        <f>SUM('- 34 -'!C30,'- 34 -'!E30,'- 34 -'!G30)</f>
        <v>554922</v>
      </c>
      <c r="J30" s="357">
        <f>I30/'- 3 -'!E30</f>
        <v>0.04511237120131945</v>
      </c>
      <c r="K30" s="16">
        <f>I30/'- 7 -'!G30</f>
        <v>328.25909494232474</v>
      </c>
    </row>
    <row r="31" spans="1:11" ht="12.75">
      <c r="A31" s="13">
        <v>23</v>
      </c>
      <c r="B31" s="14" t="s">
        <v>141</v>
      </c>
      <c r="C31" s="14">
        <f>SUM('- 31 -'!E31,'- 31 -'!C31,'- 30 -'!G31,'- 30 -'!E31,'- 30 -'!C31)</f>
        <v>1142050</v>
      </c>
      <c r="D31" s="356">
        <f>C31/'- 3 -'!E31</f>
        <v>0.11262611699112482</v>
      </c>
      <c r="E31" s="14">
        <f>C31/'- 7 -'!G31</f>
        <v>797.2425828970331</v>
      </c>
      <c r="F31" s="14">
        <f>SUM('- 33 -'!E31,'- 33 -'!C31,'- 32 -'!G31,'- 32 -'!E31,'- 32 -'!C31)</f>
        <v>940921</v>
      </c>
      <c r="G31" s="356">
        <f>F31/'- 3 -'!E31</f>
        <v>0.09279127763706156</v>
      </c>
      <c r="H31" s="14">
        <f>F31/'- 7 -'!G31</f>
        <v>656.8383944153578</v>
      </c>
      <c r="I31" s="14">
        <f>SUM('- 34 -'!C31,'- 34 -'!E31,'- 34 -'!G31)</f>
        <v>394832</v>
      </c>
      <c r="J31" s="356">
        <f>I31/'- 3 -'!E31</f>
        <v>0.03893734514586909</v>
      </c>
      <c r="K31" s="14">
        <f>I31/'- 7 -'!G31</f>
        <v>275.6244328097731</v>
      </c>
    </row>
    <row r="32" spans="1:11" ht="12.75">
      <c r="A32" s="15">
        <v>24</v>
      </c>
      <c r="B32" s="16" t="s">
        <v>142</v>
      </c>
      <c r="C32" s="16">
        <f>SUM('- 31 -'!E32,'- 31 -'!C32,'- 30 -'!G32,'- 30 -'!E32,'- 30 -'!C32)</f>
        <v>772610</v>
      </c>
      <c r="D32" s="357">
        <f>C32/'- 3 -'!E32</f>
        <v>0.033765496374779394</v>
      </c>
      <c r="E32" s="16">
        <f>C32/'- 7 -'!G32</f>
        <v>215.24167711380414</v>
      </c>
      <c r="F32" s="16">
        <f>SUM('- 33 -'!E32,'- 33 -'!C32,'- 32 -'!G32,'- 32 -'!E32,'- 32 -'!C32)</f>
        <v>2836620</v>
      </c>
      <c r="G32" s="357">
        <f>F32/'- 3 -'!E32</f>
        <v>0.12396925010888642</v>
      </c>
      <c r="H32" s="16">
        <f>F32/'- 7 -'!G32</f>
        <v>790.2549101546176</v>
      </c>
      <c r="I32" s="16">
        <f>SUM('- 34 -'!C32,'- 34 -'!E32,'- 34 -'!G32)</f>
        <v>583351</v>
      </c>
      <c r="J32" s="357">
        <f>I32/'- 3 -'!E32</f>
        <v>0.02549428052409875</v>
      </c>
      <c r="K32" s="16">
        <f>I32/'- 7 -'!G32</f>
        <v>162.5159492965594</v>
      </c>
    </row>
    <row r="33" spans="1:11" ht="12.75">
      <c r="A33" s="13">
        <v>25</v>
      </c>
      <c r="B33" s="14" t="s">
        <v>143</v>
      </c>
      <c r="C33" s="14">
        <f>SUM('- 31 -'!E33,'- 31 -'!C33,'- 30 -'!G33,'- 30 -'!E33,'- 30 -'!C33)</f>
        <v>879400</v>
      </c>
      <c r="D33" s="356">
        <f>C33/'- 3 -'!E33</f>
        <v>0.08426758494122734</v>
      </c>
      <c r="E33" s="14">
        <f>C33/'- 7 -'!G33</f>
        <v>599.2504258943782</v>
      </c>
      <c r="F33" s="14">
        <f>SUM('- 33 -'!E33,'- 33 -'!C33,'- 32 -'!G33,'- 32 -'!E33,'- 32 -'!C33)</f>
        <v>1107110</v>
      </c>
      <c r="G33" s="356">
        <f>F33/'- 3 -'!E33</f>
        <v>0.10608765745312963</v>
      </c>
      <c r="H33" s="14">
        <f>F33/'- 7 -'!G33</f>
        <v>754.4190800681431</v>
      </c>
      <c r="I33" s="14">
        <f>SUM('- 34 -'!C33,'- 34 -'!E33,'- 34 -'!G33)</f>
        <v>353730</v>
      </c>
      <c r="J33" s="356">
        <f>I33/'- 3 -'!E33</f>
        <v>0.033895807165408624</v>
      </c>
      <c r="K33" s="14">
        <f>I33/'- 7 -'!G33</f>
        <v>241.04258943781943</v>
      </c>
    </row>
    <row r="34" spans="1:11" ht="12.75">
      <c r="A34" s="15">
        <v>26</v>
      </c>
      <c r="B34" s="16" t="s">
        <v>144</v>
      </c>
      <c r="C34" s="16">
        <f>SUM('- 31 -'!E34,'- 31 -'!C34,'- 30 -'!G34,'- 30 -'!E34,'- 30 -'!C34)</f>
        <v>596150</v>
      </c>
      <c r="D34" s="357">
        <f>C34/'- 3 -'!E34</f>
        <v>0.036321264831767015</v>
      </c>
      <c r="E34" s="16">
        <f>C34/'- 7 -'!G34</f>
        <v>211.2883218146376</v>
      </c>
      <c r="F34" s="16">
        <f>SUM('- 33 -'!E34,'- 33 -'!C34,'- 32 -'!G34,'- 32 -'!E34,'- 32 -'!C34)</f>
        <v>1484000</v>
      </c>
      <c r="G34" s="357">
        <f>F34/'- 3 -'!E34</f>
        <v>0.0904147563706152</v>
      </c>
      <c r="H34" s="16">
        <f>F34/'- 7 -'!G34</f>
        <v>525.9613680666313</v>
      </c>
      <c r="I34" s="16">
        <f>SUM('- 34 -'!C34,'- 34 -'!E34,'- 34 -'!G34)</f>
        <v>580000</v>
      </c>
      <c r="J34" s="357">
        <f>I34/'- 3 -'!E34</f>
        <v>0.03533730370280109</v>
      </c>
      <c r="K34" s="16">
        <f>I34/'- 7 -'!G34</f>
        <v>205.56441609073187</v>
      </c>
    </row>
    <row r="35" spans="1:11" ht="12.75">
      <c r="A35" s="13">
        <v>28</v>
      </c>
      <c r="B35" s="14" t="s">
        <v>145</v>
      </c>
      <c r="C35" s="14">
        <f>SUM('- 31 -'!E35,'- 31 -'!C35,'- 30 -'!G35,'- 30 -'!E35,'- 30 -'!C35)</f>
        <v>512251</v>
      </c>
      <c r="D35" s="356">
        <f>C35/'- 3 -'!E35</f>
        <v>0.08229921961694668</v>
      </c>
      <c r="E35" s="14">
        <f>C35/'- 7 -'!G35</f>
        <v>608.7355912061795</v>
      </c>
      <c r="F35" s="14">
        <f>SUM('- 33 -'!E35,'- 33 -'!C35,'- 32 -'!G35,'- 32 -'!E35,'- 32 -'!C35)</f>
        <v>638358</v>
      </c>
      <c r="G35" s="356">
        <f>F35/'- 3 -'!E35</f>
        <v>0.10255981000766197</v>
      </c>
      <c r="H35" s="14">
        <f>F35/'- 7 -'!G35</f>
        <v>758.5953654188949</v>
      </c>
      <c r="I35" s="14">
        <f>SUM('- 34 -'!C35,'- 34 -'!E35,'- 34 -'!G35)</f>
        <v>107000</v>
      </c>
      <c r="J35" s="356">
        <f>I35/'- 3 -'!E35</f>
        <v>0.01719082344204949</v>
      </c>
      <c r="K35" s="14">
        <f>I35/'- 7 -'!G35</f>
        <v>127.15389185977422</v>
      </c>
    </row>
    <row r="36" spans="1:11" ht="12.75">
      <c r="A36" s="15">
        <v>30</v>
      </c>
      <c r="B36" s="16" t="s">
        <v>146</v>
      </c>
      <c r="C36" s="16">
        <f>SUM('- 31 -'!E36,'- 31 -'!C36,'- 30 -'!G36,'- 30 -'!E36,'- 30 -'!C36)</f>
        <v>931649</v>
      </c>
      <c r="D36" s="357">
        <f>C36/'- 3 -'!E36</f>
        <v>0.09938530710962276</v>
      </c>
      <c r="E36" s="16">
        <f>C36/'- 7 -'!G36</f>
        <v>702.6010558069381</v>
      </c>
      <c r="F36" s="16">
        <f>SUM('- 33 -'!E36,'- 33 -'!C36,'- 32 -'!G36,'- 32 -'!E36,'- 32 -'!C36)</f>
        <v>994725</v>
      </c>
      <c r="G36" s="357">
        <f>F36/'- 3 -'!E36</f>
        <v>0.10611405112292237</v>
      </c>
      <c r="H36" s="16">
        <f>F36/'- 7 -'!G36</f>
        <v>750.1696832579186</v>
      </c>
      <c r="I36" s="16">
        <f>SUM('- 34 -'!C36,'- 34 -'!E36,'- 34 -'!G36)</f>
        <v>388692</v>
      </c>
      <c r="J36" s="357">
        <f>I36/'- 3 -'!E36</f>
        <v>0.041464407508679225</v>
      </c>
      <c r="K36" s="16">
        <f>I36/'- 7 -'!G36</f>
        <v>293.131221719457</v>
      </c>
    </row>
    <row r="37" spans="1:11" ht="12.75">
      <c r="A37" s="13">
        <v>31</v>
      </c>
      <c r="B37" s="14" t="s">
        <v>147</v>
      </c>
      <c r="C37" s="14">
        <f>SUM('- 31 -'!E37,'- 31 -'!C37,'- 30 -'!G37,'- 30 -'!E37,'- 30 -'!C37)</f>
        <v>828290</v>
      </c>
      <c r="D37" s="356">
        <f>C37/'- 3 -'!E37</f>
        <v>0.07595072047229944</v>
      </c>
      <c r="E37" s="14">
        <f>C37/'- 7 -'!G37</f>
        <v>500.4773413897281</v>
      </c>
      <c r="F37" s="14">
        <f>SUM('- 33 -'!E37,'- 33 -'!C37,'- 32 -'!G37,'- 32 -'!E37,'- 32 -'!C37)</f>
        <v>1260128</v>
      </c>
      <c r="G37" s="356">
        <f>F37/'- 3 -'!E37</f>
        <v>0.11554845463221546</v>
      </c>
      <c r="H37" s="14">
        <f>F37/'- 7 -'!G37</f>
        <v>761.4066465256798</v>
      </c>
      <c r="I37" s="14">
        <f>SUM('- 34 -'!C37,'- 34 -'!E37,'- 34 -'!G37)</f>
        <v>364500</v>
      </c>
      <c r="J37" s="356">
        <f>I37/'- 3 -'!E37</f>
        <v>0.03342312186812969</v>
      </c>
      <c r="K37" s="14">
        <f>I37/'- 7 -'!G37</f>
        <v>220.2416918429003</v>
      </c>
    </row>
    <row r="38" spans="1:11" ht="12.75">
      <c r="A38" s="15">
        <v>32</v>
      </c>
      <c r="B38" s="16" t="s">
        <v>148</v>
      </c>
      <c r="C38" s="16">
        <f>SUM('- 31 -'!E38,'- 31 -'!C38,'- 30 -'!G38,'- 30 -'!E38,'- 30 -'!C38)</f>
        <v>729376</v>
      </c>
      <c r="D38" s="357">
        <f>C38/'- 3 -'!E38</f>
        <v>0.11085858651107247</v>
      </c>
      <c r="E38" s="16">
        <f>C38/'- 7 -'!G38</f>
        <v>893.843137254902</v>
      </c>
      <c r="F38" s="16">
        <f>SUM('- 33 -'!E38,'- 33 -'!C38,'- 32 -'!G38,'- 32 -'!E38,'- 32 -'!C38)</f>
        <v>774427</v>
      </c>
      <c r="G38" s="357">
        <f>F38/'- 3 -'!E38</f>
        <v>0.11770593298382497</v>
      </c>
      <c r="H38" s="16">
        <f>F38/'- 7 -'!G38</f>
        <v>949.0526960784314</v>
      </c>
      <c r="I38" s="16">
        <f>SUM('- 34 -'!C38,'- 34 -'!E38,'- 34 -'!G38)</f>
        <v>245318</v>
      </c>
      <c r="J38" s="357">
        <f>I38/'- 3 -'!E38</f>
        <v>0.037286127766369165</v>
      </c>
      <c r="K38" s="16">
        <f>I38/'- 7 -'!G38</f>
        <v>300.6348039215686</v>
      </c>
    </row>
    <row r="39" spans="1:11" ht="12.75">
      <c r="A39" s="13">
        <v>33</v>
      </c>
      <c r="B39" s="14" t="s">
        <v>149</v>
      </c>
      <c r="C39" s="14">
        <f>SUM('- 31 -'!E39,'- 31 -'!C39,'- 30 -'!G39,'- 30 -'!E39,'- 30 -'!C39)</f>
        <v>639023</v>
      </c>
      <c r="D39" s="356">
        <f>C39/'- 3 -'!E39</f>
        <v>0.049221598830986736</v>
      </c>
      <c r="E39" s="14">
        <f>C39/'- 7 -'!G39</f>
        <v>347.3895080184833</v>
      </c>
      <c r="F39" s="14">
        <f>SUM('- 33 -'!E39,'- 33 -'!C39,'- 32 -'!G39,'- 32 -'!E39,'- 32 -'!C39)</f>
        <v>1590906</v>
      </c>
      <c r="G39" s="356">
        <f>F39/'- 3 -'!E39</f>
        <v>0.12254165641895486</v>
      </c>
      <c r="H39" s="14">
        <f>F39/'- 7 -'!G39</f>
        <v>864.8578418048382</v>
      </c>
      <c r="I39" s="14">
        <f>SUM('- 34 -'!C39,'- 34 -'!E39,'- 34 -'!G39)</f>
        <v>364396</v>
      </c>
      <c r="J39" s="356">
        <f>I39/'- 3 -'!E39</f>
        <v>0.028068087889819685</v>
      </c>
      <c r="K39" s="14">
        <f>I39/'- 7 -'!G39</f>
        <v>198.09513454743137</v>
      </c>
    </row>
    <row r="40" spans="1:11" ht="12.75">
      <c r="A40" s="15">
        <v>34</v>
      </c>
      <c r="B40" s="16" t="s">
        <v>150</v>
      </c>
      <c r="C40" s="16">
        <f>SUM('- 31 -'!E40,'- 31 -'!C40,'- 30 -'!G40,'- 30 -'!E40,'- 30 -'!C40)</f>
        <v>594450</v>
      </c>
      <c r="D40" s="357">
        <f>C40/'- 3 -'!E40</f>
        <v>0.10279462344952091</v>
      </c>
      <c r="E40" s="16">
        <f>C40/'- 7 -'!G40</f>
        <v>807.1283095723014</v>
      </c>
      <c r="F40" s="16">
        <f>SUM('- 33 -'!E40,'- 33 -'!C40,'- 32 -'!G40,'- 32 -'!E40,'- 32 -'!C40)</f>
        <v>794050</v>
      </c>
      <c r="G40" s="357">
        <f>F40/'- 3 -'!E40</f>
        <v>0.13731023761475664</v>
      </c>
      <c r="H40" s="16">
        <f>F40/'- 7 -'!G40</f>
        <v>1078.1398506449423</v>
      </c>
      <c r="I40" s="16">
        <f>SUM('- 34 -'!C40,'- 34 -'!E40,'- 34 -'!G40)</f>
        <v>96000</v>
      </c>
      <c r="J40" s="357">
        <f>I40/'- 3 -'!E40</f>
        <v>0.01660069619169654</v>
      </c>
      <c r="K40" s="16">
        <f>I40/'- 7 -'!G40</f>
        <v>130.34623217922606</v>
      </c>
    </row>
    <row r="41" spans="1:11" ht="12.75">
      <c r="A41" s="13">
        <v>35</v>
      </c>
      <c r="B41" s="14" t="s">
        <v>151</v>
      </c>
      <c r="C41" s="14">
        <f>SUM('- 31 -'!E41,'- 31 -'!C41,'- 30 -'!G41,'- 30 -'!E41,'- 30 -'!C41)</f>
        <v>1153566</v>
      </c>
      <c r="D41" s="356">
        <f>C41/'- 3 -'!E41</f>
        <v>0.08179452957435172</v>
      </c>
      <c r="E41" s="14">
        <f>C41/'- 7 -'!G41</f>
        <v>604.2459797810487</v>
      </c>
      <c r="F41" s="14">
        <f>SUM('- 33 -'!E41,'- 33 -'!C41,'- 32 -'!G41,'- 32 -'!E41,'- 32 -'!C41)</f>
        <v>1755953</v>
      </c>
      <c r="G41" s="356">
        <f>F41/'- 3 -'!E41</f>
        <v>0.12450726667539753</v>
      </c>
      <c r="H41" s="14">
        <f>F41/'- 7 -'!G41</f>
        <v>919.7805248546435</v>
      </c>
      <c r="I41" s="14">
        <f>SUM('- 34 -'!C41,'- 34 -'!E41,'- 34 -'!G41)</f>
        <v>446734</v>
      </c>
      <c r="J41" s="356">
        <f>I41/'- 3 -'!E41</f>
        <v>0.031676035332931486</v>
      </c>
      <c r="K41" s="14">
        <f>I41/'- 7 -'!G41</f>
        <v>234.00240951233567</v>
      </c>
    </row>
    <row r="42" spans="1:11" ht="12.75">
      <c r="A42" s="15">
        <v>36</v>
      </c>
      <c r="B42" s="16" t="s">
        <v>152</v>
      </c>
      <c r="C42" s="16">
        <f>SUM('- 31 -'!E42,'- 31 -'!C42,'- 30 -'!G42,'- 30 -'!E42,'- 30 -'!C42)</f>
        <v>846625</v>
      </c>
      <c r="D42" s="357">
        <f>C42/'- 3 -'!E42</f>
        <v>0.11150035723575255</v>
      </c>
      <c r="E42" s="16">
        <f>C42/'- 7 -'!G42</f>
        <v>804.0123456790124</v>
      </c>
      <c r="F42" s="16">
        <f>SUM('- 33 -'!E42,'- 33 -'!C42,'- 32 -'!G42,'- 32 -'!E42,'- 32 -'!C42)</f>
        <v>985912</v>
      </c>
      <c r="G42" s="357">
        <f>F42/'- 3 -'!E42</f>
        <v>0.12984442959163178</v>
      </c>
      <c r="H42" s="16">
        <f>F42/'- 7 -'!G42</f>
        <v>936.2886989553656</v>
      </c>
      <c r="I42" s="16">
        <f>SUM('- 34 -'!C42,'- 34 -'!E42,'- 34 -'!G42)</f>
        <v>276712</v>
      </c>
      <c r="J42" s="357">
        <f>I42/'- 3 -'!E42</f>
        <v>0.03644291965323438</v>
      </c>
      <c r="K42" s="16">
        <f>I42/'- 7 -'!G42</f>
        <v>262.7844254510921</v>
      </c>
    </row>
    <row r="43" spans="1:11" ht="12.75">
      <c r="A43" s="13">
        <v>37</v>
      </c>
      <c r="B43" s="14" t="s">
        <v>153</v>
      </c>
      <c r="C43" s="14">
        <f>SUM('- 31 -'!E43,'- 31 -'!C43,'- 30 -'!G43,'- 30 -'!E43,'- 30 -'!C43)</f>
        <v>794340</v>
      </c>
      <c r="D43" s="356">
        <f>C43/'- 3 -'!E43</f>
        <v>0.11565413365904526</v>
      </c>
      <c r="E43" s="14">
        <f>C43/'- 7 -'!G43</f>
        <v>821.9152568679187</v>
      </c>
      <c r="F43" s="14">
        <f>SUM('- 33 -'!E43,'- 33 -'!C43,'- 32 -'!G43,'- 32 -'!E43,'- 32 -'!C43)</f>
        <v>809451</v>
      </c>
      <c r="G43" s="356">
        <f>F43/'- 3 -'!E43</f>
        <v>0.11785426158124712</v>
      </c>
      <c r="H43" s="14">
        <f>F43/'- 7 -'!G43</f>
        <v>837.5508303585287</v>
      </c>
      <c r="I43" s="14">
        <f>SUM('- 34 -'!C43,'- 34 -'!E43,'- 34 -'!G43)</f>
        <v>100000</v>
      </c>
      <c r="J43" s="356">
        <f>I43/'- 3 -'!E43</f>
        <v>0.014559777130579507</v>
      </c>
      <c r="K43" s="14">
        <f>I43/'- 7 -'!G43</f>
        <v>103.47146774276993</v>
      </c>
    </row>
    <row r="44" spans="1:11" ht="12.75">
      <c r="A44" s="15">
        <v>38</v>
      </c>
      <c r="B44" s="16" t="s">
        <v>154</v>
      </c>
      <c r="C44" s="16">
        <f>SUM('- 31 -'!E44,'- 31 -'!C44,'- 30 -'!G44,'- 30 -'!E44,'- 30 -'!C44)</f>
        <v>993704</v>
      </c>
      <c r="D44" s="357">
        <f>C44/'- 3 -'!E44</f>
        <v>0.108882721169534</v>
      </c>
      <c r="E44" s="16">
        <f>C44/'- 7 -'!G44</f>
        <v>800.8575112830432</v>
      </c>
      <c r="F44" s="16">
        <f>SUM('- 33 -'!E44,'- 33 -'!C44,'- 32 -'!G44,'- 32 -'!E44,'- 32 -'!C44)</f>
        <v>1012380</v>
      </c>
      <c r="G44" s="357">
        <f>F44/'- 3 -'!E44</f>
        <v>0.11092909886406095</v>
      </c>
      <c r="H44" s="16">
        <f>F44/'- 7 -'!G44</f>
        <v>815.909090909091</v>
      </c>
      <c r="I44" s="16">
        <f>SUM('- 34 -'!C44,'- 34 -'!E44,'- 34 -'!G44)</f>
        <v>433908</v>
      </c>
      <c r="J44" s="357">
        <f>I44/'- 3 -'!E44</f>
        <v>0.04754442346738079</v>
      </c>
      <c r="K44" s="16">
        <f>I44/'- 7 -'!G44</f>
        <v>349.7001934235977</v>
      </c>
    </row>
    <row r="45" spans="1:11" ht="12.75">
      <c r="A45" s="13">
        <v>39</v>
      </c>
      <c r="B45" s="14" t="s">
        <v>155</v>
      </c>
      <c r="C45" s="14">
        <f>SUM('- 31 -'!E45,'- 31 -'!C45,'- 30 -'!G45,'- 30 -'!E45,'- 30 -'!C45)</f>
        <v>1192550</v>
      </c>
      <c r="D45" s="356">
        <f>C45/'- 3 -'!E45</f>
        <v>0.07742574257425743</v>
      </c>
      <c r="E45" s="14">
        <f>C45/'- 7 -'!G45</f>
        <v>554.6744186046511</v>
      </c>
      <c r="F45" s="14">
        <f>SUM('- 33 -'!E45,'- 33 -'!C45,'- 32 -'!G45,'- 32 -'!E45,'- 32 -'!C45)</f>
        <v>1627150</v>
      </c>
      <c r="G45" s="356">
        <f>F45/'- 3 -'!E45</f>
        <v>0.10564194124330466</v>
      </c>
      <c r="H45" s="14">
        <f>F45/'- 7 -'!G45</f>
        <v>756.8139534883721</v>
      </c>
      <c r="I45" s="14">
        <f>SUM('- 34 -'!C45,'- 34 -'!E45,'- 34 -'!G45)</f>
        <v>547000</v>
      </c>
      <c r="J45" s="356">
        <f>I45/'- 3 -'!E45</f>
        <v>0.035513715305956824</v>
      </c>
      <c r="K45" s="14">
        <f>I45/'- 7 -'!G45</f>
        <v>254.41860465116278</v>
      </c>
    </row>
    <row r="46" spans="1:11" ht="12.75">
      <c r="A46" s="15">
        <v>40</v>
      </c>
      <c r="B46" s="16" t="s">
        <v>156</v>
      </c>
      <c r="C46" s="16">
        <f>SUM('- 31 -'!E46,'- 31 -'!C46,'- 30 -'!G46,'- 30 -'!E46,'- 30 -'!C46)</f>
        <v>1222400</v>
      </c>
      <c r="D46" s="357">
        <f>C46/'- 3 -'!E46</f>
        <v>0.027032824624992537</v>
      </c>
      <c r="E46" s="16">
        <f>C46/'- 7 -'!G46</f>
        <v>163.97048960429242</v>
      </c>
      <c r="F46" s="16">
        <f>SUM('- 33 -'!E46,'- 33 -'!C46,'- 32 -'!G46,'- 32 -'!E46,'- 32 -'!C46)</f>
        <v>4662000</v>
      </c>
      <c r="G46" s="357">
        <f>F46/'- 3 -'!E46</f>
        <v>0.10309802716108901</v>
      </c>
      <c r="H46" s="16">
        <f>F46/'- 7 -'!G46</f>
        <v>625.3521126760563</v>
      </c>
      <c r="I46" s="16">
        <f>SUM('- 34 -'!C46,'- 34 -'!E46,'- 34 -'!G46)</f>
        <v>1056500</v>
      </c>
      <c r="J46" s="357">
        <f>I46/'- 3 -'!E46</f>
        <v>0.023364020955746575</v>
      </c>
      <c r="K46" s="16">
        <f>I46/'- 7 -'!G46</f>
        <v>141.71696847753185</v>
      </c>
    </row>
    <row r="47" spans="1:11" ht="12.75">
      <c r="A47" s="13">
        <v>41</v>
      </c>
      <c r="B47" s="14" t="s">
        <v>157</v>
      </c>
      <c r="C47" s="14">
        <f>SUM('- 31 -'!E47,'- 31 -'!C47,'- 30 -'!G47,'- 30 -'!E47,'- 30 -'!C47)</f>
        <v>1035050</v>
      </c>
      <c r="D47" s="356">
        <f>C47/'- 3 -'!E47</f>
        <v>0.0836320239426514</v>
      </c>
      <c r="E47" s="14">
        <f>C47/'- 7 -'!G47</f>
        <v>632.8645674105778</v>
      </c>
      <c r="F47" s="14">
        <f>SUM('- 33 -'!E47,'- 33 -'!C47,'- 32 -'!G47,'- 32 -'!E47,'- 32 -'!C47)</f>
        <v>1429910</v>
      </c>
      <c r="G47" s="356">
        <f>F47/'- 3 -'!E47</f>
        <v>0.11553670581695248</v>
      </c>
      <c r="H47" s="14">
        <f>F47/'- 7 -'!G47</f>
        <v>874.295322531336</v>
      </c>
      <c r="I47" s="14">
        <f>SUM('- 34 -'!C47,'- 34 -'!E47,'- 34 -'!G47)</f>
        <v>452000</v>
      </c>
      <c r="J47" s="356">
        <f>I47/'- 3 -'!E47</f>
        <v>0.036521592987854144</v>
      </c>
      <c r="K47" s="14">
        <f>I47/'- 7 -'!G47</f>
        <v>276.3680831549985</v>
      </c>
    </row>
    <row r="48" spans="1:11" ht="12.75">
      <c r="A48" s="15">
        <v>42</v>
      </c>
      <c r="B48" s="16" t="s">
        <v>158</v>
      </c>
      <c r="C48" s="16">
        <f>SUM('- 31 -'!E48,'- 31 -'!C48,'- 30 -'!G48,'- 30 -'!E48,'- 30 -'!C48)</f>
        <v>684445</v>
      </c>
      <c r="D48" s="357">
        <f>C48/'- 3 -'!E48</f>
        <v>0.08575263095052997</v>
      </c>
      <c r="E48" s="16">
        <f>C48/'- 7 -'!G48</f>
        <v>625.0639269406392</v>
      </c>
      <c r="F48" s="16">
        <f>SUM('- 33 -'!E48,'- 33 -'!C48,'- 32 -'!G48,'- 32 -'!E48,'- 32 -'!C48)</f>
        <v>905124</v>
      </c>
      <c r="G48" s="357">
        <f>F48/'- 3 -'!E48</f>
        <v>0.11340102467907208</v>
      </c>
      <c r="H48" s="16">
        <f>F48/'- 7 -'!G48</f>
        <v>826.5972602739726</v>
      </c>
      <c r="I48" s="16">
        <f>SUM('- 34 -'!C48,'- 34 -'!E48,'- 34 -'!G48)</f>
        <v>292190</v>
      </c>
      <c r="J48" s="357">
        <f>I48/'- 3 -'!E48</f>
        <v>0.03660785196390558</v>
      </c>
      <c r="K48" s="16">
        <f>I48/'- 7 -'!G48</f>
        <v>266.8401826484018</v>
      </c>
    </row>
    <row r="49" spans="1:11" ht="12.75">
      <c r="A49" s="13">
        <v>43</v>
      </c>
      <c r="B49" s="14" t="s">
        <v>159</v>
      </c>
      <c r="C49" s="14">
        <f>SUM('- 31 -'!E49,'- 31 -'!C49,'- 30 -'!G49,'- 30 -'!E49,'- 30 -'!C49)</f>
        <v>584000</v>
      </c>
      <c r="D49" s="356">
        <f>C49/'- 3 -'!E49</f>
        <v>0.09223154539955684</v>
      </c>
      <c r="E49" s="14">
        <f>C49/'- 7 -'!G49</f>
        <v>736.9085173501577</v>
      </c>
      <c r="F49" s="14">
        <f>SUM('- 33 -'!E49,'- 33 -'!C49,'- 32 -'!G49,'- 32 -'!E49,'- 32 -'!C49)</f>
        <v>676700</v>
      </c>
      <c r="G49" s="356">
        <f>F49/'- 3 -'!E49</f>
        <v>0.10687172392445225</v>
      </c>
      <c r="H49" s="14">
        <f>F49/'- 7 -'!G49</f>
        <v>853.8801261829653</v>
      </c>
      <c r="I49" s="14">
        <f>SUM('- 34 -'!C49,'- 34 -'!E49,'- 34 -'!G49)</f>
        <v>234000</v>
      </c>
      <c r="J49" s="356">
        <f>I49/'- 3 -'!E49</f>
        <v>0.0369557904511923</v>
      </c>
      <c r="K49" s="14">
        <f>I49/'- 7 -'!G49</f>
        <v>295.26813880126184</v>
      </c>
    </row>
    <row r="50" spans="1:11" ht="12.75">
      <c r="A50" s="15">
        <v>44</v>
      </c>
      <c r="B50" s="16" t="s">
        <v>160</v>
      </c>
      <c r="C50" s="16">
        <f>SUM('- 31 -'!E50,'- 31 -'!C50,'- 30 -'!G50,'- 30 -'!E50,'- 30 -'!C50)</f>
        <v>746470</v>
      </c>
      <c r="D50" s="357">
        <f>C50/'- 3 -'!E50</f>
        <v>0.0796569523252388</v>
      </c>
      <c r="E50" s="16">
        <f>C50/'- 7 -'!G50</f>
        <v>595.0338780390593</v>
      </c>
      <c r="F50" s="16">
        <f>SUM('- 33 -'!E50,'- 33 -'!C50,'- 32 -'!G50,'- 32 -'!E50,'- 32 -'!C50)</f>
        <v>945468</v>
      </c>
      <c r="G50" s="357">
        <f>F50/'- 3 -'!E50</f>
        <v>0.10089233244609815</v>
      </c>
      <c r="H50" s="16">
        <f>F50/'- 7 -'!G50</f>
        <v>753.6612196094061</v>
      </c>
      <c r="I50" s="16">
        <f>SUM('- 34 -'!C50,'- 34 -'!E50,'- 34 -'!G50)</f>
        <v>335500</v>
      </c>
      <c r="J50" s="357">
        <f>I50/'- 3 -'!E50</f>
        <v>0.035801716753677465</v>
      </c>
      <c r="K50" s="16">
        <f>I50/'- 7 -'!G50</f>
        <v>267.43722598644877</v>
      </c>
    </row>
    <row r="51" spans="1:11" ht="12.75">
      <c r="A51" s="13">
        <v>45</v>
      </c>
      <c r="B51" s="14" t="s">
        <v>161</v>
      </c>
      <c r="C51" s="14">
        <f>SUM('- 31 -'!E51,'- 31 -'!C51,'- 30 -'!G51,'- 30 -'!E51,'- 30 -'!C51)</f>
        <v>453310</v>
      </c>
      <c r="D51" s="356">
        <f>C51/'- 3 -'!E51</f>
        <v>0.03798008707662416</v>
      </c>
      <c r="E51" s="14">
        <f>C51/'- 7 -'!G51</f>
        <v>236.28355486056816</v>
      </c>
      <c r="F51" s="14">
        <f>SUM('- 33 -'!E51,'- 33 -'!C51,'- 32 -'!G51,'- 32 -'!E51,'- 32 -'!C51)</f>
        <v>1622250</v>
      </c>
      <c r="G51" s="356">
        <f>F51/'- 3 -'!E51</f>
        <v>0.13591845814134598</v>
      </c>
      <c r="H51" s="14">
        <f>F51/'- 7 -'!G51</f>
        <v>845.5824863174355</v>
      </c>
      <c r="I51" s="14">
        <f>SUM('- 34 -'!C51,'- 34 -'!E51,'- 34 -'!G51)</f>
        <v>315000</v>
      </c>
      <c r="J51" s="356">
        <f>I51/'- 3 -'!E51</f>
        <v>0.026391933619678832</v>
      </c>
      <c r="K51" s="14">
        <f>I51/'- 7 -'!G51</f>
        <v>164.19077404222048</v>
      </c>
    </row>
    <row r="52" spans="1:11" ht="12.75">
      <c r="A52" s="15">
        <v>46</v>
      </c>
      <c r="B52" s="16" t="s">
        <v>162</v>
      </c>
      <c r="C52" s="16">
        <f>SUM('- 31 -'!E52,'- 31 -'!C52,'- 30 -'!G52,'- 30 -'!E52,'- 30 -'!C52)</f>
        <v>159700</v>
      </c>
      <c r="D52" s="357">
        <f>C52/'- 3 -'!E52</f>
        <v>0.015216227644674693</v>
      </c>
      <c r="E52" s="16">
        <f>C52/'- 7 -'!G52</f>
        <v>105.79662139781385</v>
      </c>
      <c r="F52" s="16">
        <f>SUM('- 33 -'!E52,'- 33 -'!C52,'- 32 -'!G52,'- 32 -'!E52,'- 32 -'!C52)</f>
        <v>1462797</v>
      </c>
      <c r="G52" s="357">
        <f>F52/'- 3 -'!E52</f>
        <v>0.1393754048212098</v>
      </c>
      <c r="H52" s="16">
        <f>F52/'- 7 -'!G52</f>
        <v>969.0606160980457</v>
      </c>
      <c r="I52" s="16">
        <f>SUM('- 34 -'!C52,'- 34 -'!E52,'- 34 -'!G52)</f>
        <v>250000</v>
      </c>
      <c r="J52" s="357">
        <f>I52/'- 3 -'!E52</f>
        <v>0.02382001822898355</v>
      </c>
      <c r="K52" s="16">
        <f>I52/'- 7 -'!G52</f>
        <v>165.61775422325275</v>
      </c>
    </row>
    <row r="53" spans="1:11" ht="12.75">
      <c r="A53" s="13">
        <v>47</v>
      </c>
      <c r="B53" s="14" t="s">
        <v>163</v>
      </c>
      <c r="C53" s="14">
        <f>SUM('- 31 -'!E53,'- 31 -'!C53,'- 30 -'!G53,'- 30 -'!E53,'- 30 -'!C53)</f>
        <v>397087</v>
      </c>
      <c r="D53" s="356">
        <f>C53/'- 3 -'!E53</f>
        <v>0.04338863316086215</v>
      </c>
      <c r="E53" s="14">
        <f>C53/'- 7 -'!G53</f>
        <v>273.287680660702</v>
      </c>
      <c r="F53" s="14">
        <f>SUM('- 33 -'!E53,'- 33 -'!C53,'- 32 -'!G53,'- 32 -'!E53,'- 32 -'!C53)</f>
        <v>1000576</v>
      </c>
      <c r="G53" s="356">
        <f>F53/'- 3 -'!E53</f>
        <v>0.10933026015347469</v>
      </c>
      <c r="H53" s="14">
        <f>F53/'- 7 -'!G53</f>
        <v>688.6276668960771</v>
      </c>
      <c r="I53" s="14">
        <f>SUM('- 34 -'!C53,'- 34 -'!E53,'- 34 -'!G53)</f>
        <v>255207</v>
      </c>
      <c r="J53" s="356">
        <f>I53/'- 3 -'!E53</f>
        <v>0.027885785490545264</v>
      </c>
      <c r="K53" s="14">
        <f>I53/'- 7 -'!G53</f>
        <v>175.64143152099106</v>
      </c>
    </row>
    <row r="54" spans="1:11" ht="12.75">
      <c r="A54" s="15">
        <v>48</v>
      </c>
      <c r="B54" s="16" t="s">
        <v>164</v>
      </c>
      <c r="C54" s="16">
        <f>SUM('- 31 -'!E54,'- 31 -'!C54,'- 30 -'!G54,'- 30 -'!E54,'- 30 -'!C54)</f>
        <v>4936534</v>
      </c>
      <c r="D54" s="357">
        <f>C54/'- 3 -'!E54</f>
        <v>0.08605344784409052</v>
      </c>
      <c r="E54" s="16">
        <f>C54/'- 7 -'!G54</f>
        <v>941.5835049973297</v>
      </c>
      <c r="F54" s="16">
        <f>SUM('- 33 -'!E54,'- 33 -'!C54,'- 32 -'!G54,'- 32 -'!E54,'- 32 -'!C54)</f>
        <v>10102645</v>
      </c>
      <c r="G54" s="357">
        <f>F54/'- 3 -'!E54</f>
        <v>0.17610887205372475</v>
      </c>
      <c r="H54" s="16">
        <f>F54/'- 7 -'!G54</f>
        <v>1926.9560158693828</v>
      </c>
      <c r="I54" s="16">
        <f>SUM('- 34 -'!C54,'- 34 -'!E54,'- 34 -'!G54)</f>
        <v>1149299</v>
      </c>
      <c r="J54" s="357">
        <f>I54/'- 3 -'!E54</f>
        <v>0.020034530614752254</v>
      </c>
      <c r="K54" s="16">
        <f>I54/'- 7 -'!G54</f>
        <v>219.21473258564126</v>
      </c>
    </row>
    <row r="55" spans="1:11" ht="12.75">
      <c r="A55" s="13">
        <v>49</v>
      </c>
      <c r="B55" s="14" t="s">
        <v>165</v>
      </c>
      <c r="C55" s="14">
        <f>SUM('- 31 -'!E55,'- 31 -'!C55,'- 30 -'!G55,'- 30 -'!E55,'- 30 -'!C55)</f>
        <v>2880202</v>
      </c>
      <c r="D55" s="356">
        <f>C55/'- 3 -'!E55</f>
        <v>0.078339073534614</v>
      </c>
      <c r="E55" s="14">
        <f>C55/'- 7 -'!G55</f>
        <v>664.0235158501441</v>
      </c>
      <c r="F55" s="14">
        <f>SUM('- 33 -'!E55,'- 33 -'!C55,'- 32 -'!G55,'- 32 -'!E55,'- 32 -'!C55)</f>
        <v>3979333</v>
      </c>
      <c r="G55" s="356">
        <f>F55/'- 3 -'!E55</f>
        <v>0.10823451289378876</v>
      </c>
      <c r="H55" s="14">
        <f>F55/'- 7 -'!G55</f>
        <v>917.4254755043228</v>
      </c>
      <c r="I55" s="14">
        <f>SUM('- 34 -'!C55,'- 34 -'!E55,'- 34 -'!G55)</f>
        <v>765202</v>
      </c>
      <c r="J55" s="356">
        <f>I55/'- 3 -'!E55</f>
        <v>0.02081285123294606</v>
      </c>
      <c r="K55" s="14">
        <f>I55/'- 7 -'!G55</f>
        <v>176.41544668587898</v>
      </c>
    </row>
    <row r="56" spans="1:11" ht="12.75">
      <c r="A56" s="15">
        <v>50</v>
      </c>
      <c r="B56" s="16" t="s">
        <v>355</v>
      </c>
      <c r="C56" s="16">
        <f>SUM('- 31 -'!E56,'- 31 -'!C56,'- 30 -'!G56,'- 30 -'!E56,'- 30 -'!C56)</f>
        <v>1340100</v>
      </c>
      <c r="D56" s="357">
        <f>C56/'- 3 -'!E56</f>
        <v>0.09184051097891938</v>
      </c>
      <c r="E56" s="16">
        <f>C56/'- 7 -'!G56</f>
        <v>741.2057522123894</v>
      </c>
      <c r="F56" s="16">
        <f>SUM('- 33 -'!E56,'- 33 -'!C56,'- 32 -'!G56,'- 32 -'!E56,'- 32 -'!C56)</f>
        <v>1841300</v>
      </c>
      <c r="G56" s="357">
        <f>F56/'- 3 -'!E56</f>
        <v>0.12618904026974423</v>
      </c>
      <c r="H56" s="16">
        <f>F56/'- 7 -'!G56</f>
        <v>1018.4181415929204</v>
      </c>
      <c r="I56" s="16">
        <f>SUM('- 34 -'!C56,'- 34 -'!E56,'- 34 -'!G56)</f>
        <v>521000</v>
      </c>
      <c r="J56" s="357">
        <f>I56/'- 3 -'!E56</f>
        <v>0.03570547438252145</v>
      </c>
      <c r="K56" s="16">
        <f>I56/'- 7 -'!G56</f>
        <v>288.1637168141593</v>
      </c>
    </row>
    <row r="57" spans="1:11" ht="12.75">
      <c r="A57" s="13">
        <v>2264</v>
      </c>
      <c r="B57" s="14" t="s">
        <v>166</v>
      </c>
      <c r="C57" s="14">
        <f>SUM('- 31 -'!E57,'- 31 -'!C57,'- 30 -'!G57,'- 30 -'!E57,'- 30 -'!C57)</f>
        <v>65620</v>
      </c>
      <c r="D57" s="356">
        <f>C57/'- 3 -'!E57</f>
        <v>0.034360680322619665</v>
      </c>
      <c r="E57" s="14">
        <f>C57/'- 7 -'!G57</f>
        <v>357.6021798365123</v>
      </c>
      <c r="F57" s="14">
        <f>SUM('- 33 -'!E57,'- 33 -'!C57,'- 32 -'!G57,'- 32 -'!E57,'- 32 -'!C57)</f>
        <v>322131</v>
      </c>
      <c r="G57" s="356">
        <f>F57/'- 3 -'!E57</f>
        <v>0.16867784689128001</v>
      </c>
      <c r="H57" s="14">
        <f>F57/'- 7 -'!G57</f>
        <v>1755.482288828338</v>
      </c>
      <c r="I57" s="14">
        <f>SUM('- 34 -'!C57,'- 34 -'!E57,'- 34 -'!G57)</f>
        <v>13343</v>
      </c>
      <c r="J57" s="356">
        <f>I57/'- 3 -'!E57</f>
        <v>0.0069868113005899755</v>
      </c>
      <c r="K57" s="14">
        <f>I57/'- 7 -'!G57</f>
        <v>72.71389645776567</v>
      </c>
    </row>
    <row r="58" spans="1:11" ht="12.75">
      <c r="A58" s="15">
        <v>2309</v>
      </c>
      <c r="B58" s="16" t="s">
        <v>167</v>
      </c>
      <c r="C58" s="16">
        <f>SUM('- 31 -'!E58,'- 31 -'!C58,'- 30 -'!G58,'- 30 -'!E58,'- 30 -'!C58)</f>
        <v>40750</v>
      </c>
      <c r="D58" s="357">
        <f>C58/'- 3 -'!E58</f>
        <v>0.020238501427124758</v>
      </c>
      <c r="E58" s="16">
        <f>C58/'- 7 -'!G58</f>
        <v>156.1302681992337</v>
      </c>
      <c r="F58" s="16">
        <f>SUM('- 33 -'!E58,'- 33 -'!C58,'- 32 -'!G58,'- 32 -'!E58,'- 32 -'!C58)</f>
        <v>294042</v>
      </c>
      <c r="G58" s="357">
        <f>F58/'- 3 -'!E58</f>
        <v>0.14603605979471454</v>
      </c>
      <c r="H58" s="16">
        <f>F58/'- 7 -'!G58</f>
        <v>1126.5977011494253</v>
      </c>
      <c r="I58" s="16">
        <f>SUM('- 34 -'!C58,'- 34 -'!E58,'- 34 -'!G58)</f>
        <v>21800</v>
      </c>
      <c r="J58" s="357">
        <f>I58/'- 3 -'!E58</f>
        <v>0.010826977450584533</v>
      </c>
      <c r="K58" s="16">
        <f>I58/'- 7 -'!G58</f>
        <v>83.52490421455938</v>
      </c>
    </row>
    <row r="59" spans="1:11" ht="12.75">
      <c r="A59" s="13">
        <v>2312</v>
      </c>
      <c r="B59" s="14" t="s">
        <v>168</v>
      </c>
      <c r="C59" s="14">
        <f>SUM('- 31 -'!E59,'- 31 -'!C59,'- 30 -'!G59,'- 30 -'!E59,'- 30 -'!C59)</f>
        <v>14200</v>
      </c>
      <c r="D59" s="356">
        <f>C59/'- 3 -'!E59</f>
        <v>0.008253947217751334</v>
      </c>
      <c r="E59" s="14">
        <f>C59/'- 7 -'!G59</f>
        <v>76.96476964769647</v>
      </c>
      <c r="F59" s="14">
        <f>SUM('- 33 -'!E59,'- 33 -'!C59,'- 32 -'!G59,'- 32 -'!E59,'- 32 -'!C59)</f>
        <v>263233</v>
      </c>
      <c r="G59" s="356">
        <f>F59/'- 3 -'!E59</f>
        <v>0.15300783718100963</v>
      </c>
      <c r="H59" s="14">
        <f>F59/'- 7 -'!G59</f>
        <v>1426.7371273712738</v>
      </c>
      <c r="I59" s="14">
        <f>SUM('- 34 -'!C59,'- 34 -'!E59,'- 34 -'!G59)</f>
        <v>15900</v>
      </c>
      <c r="J59" s="356">
        <f>I59/'- 3 -'!E59</f>
        <v>0.009242095828327197</v>
      </c>
      <c r="K59" s="14">
        <f>I59/'- 7 -'!G59</f>
        <v>86.17886178861788</v>
      </c>
    </row>
    <row r="60" spans="1:11" ht="12.75">
      <c r="A60" s="15">
        <v>2355</v>
      </c>
      <c r="B60" s="16" t="s">
        <v>169</v>
      </c>
      <c r="C60" s="16">
        <f>SUM('- 31 -'!E60,'- 31 -'!C60,'- 30 -'!G60,'- 30 -'!E60,'- 30 -'!C60)</f>
        <v>91036</v>
      </c>
      <c r="D60" s="357">
        <f>C60/'- 3 -'!E60</f>
        <v>0.003700721111338306</v>
      </c>
      <c r="E60" s="16">
        <f>C60/'- 7 -'!G60</f>
        <v>25.822152886115443</v>
      </c>
      <c r="F60" s="16">
        <f>SUM('- 33 -'!E60,'- 33 -'!C60,'- 32 -'!G60,'- 32 -'!E60,'- 32 -'!C60)</f>
        <v>3227616</v>
      </c>
      <c r="G60" s="357">
        <f>F60/'- 3 -'!E60</f>
        <v>0.13120640922814378</v>
      </c>
      <c r="H60" s="16">
        <f>F60/'- 7 -'!G60</f>
        <v>915.5058856899731</v>
      </c>
      <c r="I60" s="16">
        <f>SUM('- 34 -'!C60,'- 34 -'!E60,'- 34 -'!G60)</f>
        <v>614500</v>
      </c>
      <c r="J60" s="357">
        <f>I60/'- 3 -'!E60</f>
        <v>0.024980152059815776</v>
      </c>
      <c r="K60" s="16">
        <f>I60/'- 7 -'!G60</f>
        <v>174.30151751524608</v>
      </c>
    </row>
    <row r="61" spans="1:11" ht="12.75">
      <c r="A61" s="13">
        <v>2439</v>
      </c>
      <c r="B61" s="14" t="s">
        <v>170</v>
      </c>
      <c r="C61" s="14">
        <f>SUM('- 31 -'!E61,'- 31 -'!C61,'- 30 -'!G61,'- 30 -'!E61,'- 30 -'!C61)</f>
        <v>143155</v>
      </c>
      <c r="D61" s="356">
        <f>C61/'- 3 -'!E61</f>
        <v>0.11223714570875498</v>
      </c>
      <c r="E61" s="14">
        <f>C61/'- 7 -'!G61</f>
        <v>1033.610108303249</v>
      </c>
      <c r="F61" s="14">
        <f>SUM('- 33 -'!E61,'- 33 -'!C61,'- 32 -'!G61,'- 32 -'!E61,'- 32 -'!C61)</f>
        <v>142535</v>
      </c>
      <c r="G61" s="356">
        <f>F61/'- 3 -'!E61</f>
        <v>0.1117510500059194</v>
      </c>
      <c r="H61" s="14">
        <f>F61/'- 7 -'!G61</f>
        <v>1029.1335740072202</v>
      </c>
      <c r="I61" s="14">
        <f>SUM('- 34 -'!C61,'- 34 -'!E61,'- 34 -'!G61)</f>
        <v>0</v>
      </c>
      <c r="J61" s="356">
        <f>I61/'- 3 -'!E61</f>
        <v>0</v>
      </c>
      <c r="K61" s="14">
        <f>I61/'- 7 -'!G61</f>
        <v>0</v>
      </c>
    </row>
    <row r="62" spans="1:11" ht="12.75">
      <c r="A62" s="15">
        <v>2460</v>
      </c>
      <c r="B62" s="16" t="s">
        <v>171</v>
      </c>
      <c r="C62" s="16">
        <f>SUM('- 31 -'!E62,'- 31 -'!C62,'- 30 -'!G62,'- 30 -'!E62,'- 30 -'!C62)</f>
        <v>28000</v>
      </c>
      <c r="D62" s="357">
        <f>C62/'- 3 -'!E62</f>
        <v>0.009593114884402966</v>
      </c>
      <c r="E62" s="16">
        <f>C62/'- 7 -'!G62</f>
        <v>90.38089089735313</v>
      </c>
      <c r="F62" s="16">
        <f>SUM('- 33 -'!E62,'- 33 -'!C62,'- 32 -'!G62,'- 32 -'!E62,'- 32 -'!C62)</f>
        <v>531280</v>
      </c>
      <c r="G62" s="357">
        <f>F62/'- 3 -'!E62</f>
        <v>0.18202250270662884</v>
      </c>
      <c r="H62" s="16">
        <f>F62/'- 7 -'!G62</f>
        <v>1714.9128469980633</v>
      </c>
      <c r="I62" s="16">
        <f>SUM('- 34 -'!C62,'- 34 -'!E62,'- 34 -'!G62)</f>
        <v>43800</v>
      </c>
      <c r="J62" s="357">
        <f>I62/'- 3 -'!E62</f>
        <v>0.01500637256917321</v>
      </c>
      <c r="K62" s="16">
        <f>I62/'- 7 -'!G62</f>
        <v>141.38153647514525</v>
      </c>
    </row>
    <row r="63" spans="1:11" ht="12.75">
      <c r="A63" s="13">
        <v>3000</v>
      </c>
      <c r="B63" s="14" t="s">
        <v>381</v>
      </c>
      <c r="C63" s="14">
        <f>SUM('- 31 -'!E63,'- 31 -'!C63,'- 30 -'!G63,'- 30 -'!E63,'- 30 -'!C63)</f>
        <v>0</v>
      </c>
      <c r="D63" s="356">
        <f>C63/'- 3 -'!E63</f>
        <v>0</v>
      </c>
      <c r="E63" s="14">
        <f>C63/'- 7 -'!G63</f>
        <v>0</v>
      </c>
      <c r="F63" s="14">
        <f>SUM('- 33 -'!E63,'- 33 -'!C63,'- 32 -'!G63,'- 32 -'!E63,'- 32 -'!C63)</f>
        <v>512266</v>
      </c>
      <c r="G63" s="356">
        <f>F63/'- 3 -'!E63</f>
        <v>0.10072717934560545</v>
      </c>
      <c r="H63" s="14">
        <f>F63/'- 7 -'!G63</f>
        <v>802.9247648902822</v>
      </c>
      <c r="I63" s="14">
        <f>SUM('- 34 -'!C63,'- 34 -'!E63,'- 34 -'!G63)</f>
        <v>149960</v>
      </c>
      <c r="J63" s="356">
        <f>I63/'- 3 -'!E63</f>
        <v>0.029486727236761746</v>
      </c>
      <c r="K63" s="14">
        <f>I63/'- 7 -'!G63</f>
        <v>235.04702194357367</v>
      </c>
    </row>
    <row r="64" spans="1:11" ht="4.5" customHeight="1">
      <c r="A64" s="17"/>
      <c r="B64" s="17"/>
      <c r="C64" s="17"/>
      <c r="D64" s="197"/>
      <c r="E64" s="17"/>
      <c r="F64" s="17"/>
      <c r="G64" s="197"/>
      <c r="H64" s="17"/>
      <c r="I64" s="17"/>
      <c r="J64" s="197"/>
      <c r="K64" s="17"/>
    </row>
    <row r="65" spans="1:11" ht="12.75">
      <c r="A65" s="19"/>
      <c r="B65" s="20" t="s">
        <v>172</v>
      </c>
      <c r="C65" s="20">
        <f>SUM(C11:C63)</f>
        <v>51833835</v>
      </c>
      <c r="D65" s="102">
        <f>C65/'- 3 -'!E65</f>
        <v>0.03993446672130632</v>
      </c>
      <c r="E65" s="20">
        <f>C65/'- 7 -'!G65</f>
        <v>285.1666021609551</v>
      </c>
      <c r="F65" s="20">
        <f>SUM(F11:F63)</f>
        <v>157814977</v>
      </c>
      <c r="G65" s="102">
        <f>F65/'- 3 -'!E65</f>
        <v>0.12158577398585735</v>
      </c>
      <c r="H65" s="20">
        <f>F65/'- 7 -'!G65</f>
        <v>868.2274958277596</v>
      </c>
      <c r="I65" s="20">
        <f>SUM(I11:I63)</f>
        <v>33399455</v>
      </c>
      <c r="J65" s="102">
        <f>I65/'- 3 -'!E65</f>
        <v>0.025732022803392186</v>
      </c>
      <c r="K65" s="20">
        <f>I65/'- 7 -'!G65</f>
        <v>183.7488794023773</v>
      </c>
    </row>
    <row r="66" spans="1:11" ht="4.5" customHeight="1">
      <c r="A66" s="17"/>
      <c r="B66" s="17"/>
      <c r="C66" s="17"/>
      <c r="D66" s="197"/>
      <c r="E66" s="17"/>
      <c r="F66" s="17"/>
      <c r="G66" s="197"/>
      <c r="H66" s="17"/>
      <c r="I66" s="17"/>
      <c r="J66" s="197"/>
      <c r="K66" s="17"/>
    </row>
    <row r="67" spans="1:11" ht="12.75">
      <c r="A67" s="15">
        <v>2155</v>
      </c>
      <c r="B67" s="16" t="s">
        <v>173</v>
      </c>
      <c r="C67" s="16">
        <f>SUM('- 31 -'!E67,'- 31 -'!C67,'- 30 -'!G67,'- 30 -'!E67,'- 30 -'!C67)</f>
        <v>53248</v>
      </c>
      <c r="D67" s="357">
        <f>C67/'- 3 -'!E67</f>
        <v>0.04260221715865742</v>
      </c>
      <c r="E67" s="16">
        <f>C67/'- 7 -'!G67</f>
        <v>374.98591549295776</v>
      </c>
      <c r="F67" s="16">
        <f>SUM('- 33 -'!E67,'- 33 -'!C67,'- 32 -'!G67,'- 32 -'!E67,'- 32 -'!C67)</f>
        <v>154863</v>
      </c>
      <c r="G67" s="357">
        <f>F67/'- 3 -'!E67</f>
        <v>0.12390150157454108</v>
      </c>
      <c r="H67" s="16">
        <f>F67/'- 7 -'!G67</f>
        <v>1090.5845070422536</v>
      </c>
      <c r="I67" s="16">
        <f>SUM('- 34 -'!C67,'- 34 -'!E67,'- 34 -'!G67)</f>
        <v>0</v>
      </c>
      <c r="J67" s="357">
        <f>I67/'- 3 -'!E67</f>
        <v>0</v>
      </c>
      <c r="K67" s="16">
        <f>I67/'- 7 -'!G67</f>
        <v>0</v>
      </c>
    </row>
    <row r="68" spans="1:11" ht="12.75">
      <c r="A68" s="13">
        <v>2408</v>
      </c>
      <c r="B68" s="14" t="s">
        <v>175</v>
      </c>
      <c r="C68" s="14">
        <f>SUM('- 31 -'!E68,'- 31 -'!C68,'- 30 -'!G68,'- 30 -'!E68,'- 30 -'!C68)</f>
        <v>27500</v>
      </c>
      <c r="D68" s="356">
        <f>C68/'- 3 -'!E68</f>
        <v>0.011615113162879788</v>
      </c>
      <c r="E68" s="14">
        <f>C68/'- 7 -'!G68</f>
        <v>102.80373831775701</v>
      </c>
      <c r="F68" s="14">
        <f>SUM('- 33 -'!E68,'- 33 -'!C68,'- 32 -'!G68,'- 32 -'!E68,'- 32 -'!C68)</f>
        <v>307096</v>
      </c>
      <c r="G68" s="356">
        <f>F68/'- 3 -'!E68</f>
        <v>0.12970744697700842</v>
      </c>
      <c r="H68" s="14">
        <f>F68/'- 7 -'!G68</f>
        <v>1148.0224299065421</v>
      </c>
      <c r="I68" s="14">
        <f>SUM('- 34 -'!C68,'- 34 -'!E68,'- 34 -'!G68)</f>
        <v>78000</v>
      </c>
      <c r="J68" s="356">
        <f>I68/'- 3 -'!E68</f>
        <v>0.03294468460744085</v>
      </c>
      <c r="K68" s="14">
        <f>I68/'- 7 -'!G68</f>
        <v>291.58878504672896</v>
      </c>
    </row>
    <row r="69" ht="6.75" customHeight="1"/>
    <row r="70" spans="1:11" ht="12" customHeight="1">
      <c r="A70" s="6"/>
      <c r="B70" s="6"/>
      <c r="C70" s="17"/>
      <c r="D70" s="17"/>
      <c r="E70" s="17"/>
      <c r="F70" s="17"/>
      <c r="G70" s="17"/>
      <c r="H70" s="17"/>
      <c r="I70" s="17"/>
      <c r="J70" s="17"/>
      <c r="K70" s="17"/>
    </row>
    <row r="71" spans="1:11" ht="12" customHeight="1">
      <c r="A71" s="6"/>
      <c r="B71" s="6"/>
      <c r="C71" s="150"/>
      <c r="D71" s="150"/>
      <c r="F71" s="150"/>
      <c r="G71" s="150"/>
      <c r="I71" s="150"/>
      <c r="J71" s="17"/>
      <c r="K71" s="17"/>
    </row>
    <row r="72" spans="1:11" ht="12" customHeight="1">
      <c r="A72" s="6"/>
      <c r="B72" s="6"/>
      <c r="C72" s="17"/>
      <c r="D72" s="17"/>
      <c r="E72" s="17"/>
      <c r="F72" s="17"/>
      <c r="G72" s="17"/>
      <c r="H72" s="17"/>
      <c r="I72" s="17"/>
      <c r="J72" s="17"/>
      <c r="K72" s="17"/>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20.83203125" style="82" customWidth="1"/>
    <col min="4" max="4" width="12.83203125" style="82" customWidth="1"/>
    <col min="5" max="5" width="15.33203125" style="82" customWidth="1"/>
    <col min="6" max="6" width="20.83203125" style="82" customWidth="1"/>
    <col min="7" max="7" width="12.83203125" style="82" customWidth="1"/>
    <col min="8" max="8" width="15.33203125" style="82" customWidth="1"/>
    <col min="9" max="16384" width="15.83203125" style="82" customWidth="1"/>
  </cols>
  <sheetData>
    <row r="1" spans="1:8" ht="6.75" customHeight="1">
      <c r="A1" s="17"/>
      <c r="B1" s="21"/>
      <c r="C1" s="22"/>
      <c r="D1" s="22"/>
      <c r="E1" s="22"/>
      <c r="F1" s="22"/>
      <c r="G1" s="22"/>
      <c r="H1" s="22"/>
    </row>
    <row r="2" spans="1:8" ht="12.75">
      <c r="A2" s="8"/>
      <c r="B2" s="23"/>
      <c r="C2" s="24" t="s">
        <v>0</v>
      </c>
      <c r="D2" s="25"/>
      <c r="E2" s="24"/>
      <c r="F2" s="24"/>
      <c r="G2" s="24"/>
      <c r="H2" s="26" t="s">
        <v>451</v>
      </c>
    </row>
    <row r="3" spans="1:8" ht="12.75">
      <c r="A3" s="9"/>
      <c r="B3" s="27"/>
      <c r="C3" s="7" t="str">
        <f>YEAR</f>
        <v>OPERATING FUND BUDGET 2001/2002</v>
      </c>
      <c r="D3" s="28"/>
      <c r="E3" s="7"/>
      <c r="F3" s="28"/>
      <c r="G3" s="28"/>
      <c r="H3" s="29"/>
    </row>
    <row r="4" spans="1:8" ht="12.75">
      <c r="A4" s="10"/>
      <c r="B4" s="17"/>
      <c r="C4" s="22"/>
      <c r="D4" s="22"/>
      <c r="E4" s="22"/>
      <c r="F4" s="22"/>
      <c r="G4" s="22"/>
      <c r="H4" s="22"/>
    </row>
    <row r="5" spans="1:8" ht="16.5">
      <c r="A5" s="10"/>
      <c r="B5" s="17"/>
      <c r="C5" s="333" t="s">
        <v>14</v>
      </c>
      <c r="D5" s="30"/>
      <c r="E5" s="31"/>
      <c r="F5" s="31"/>
      <c r="G5" s="31"/>
      <c r="H5" s="32"/>
    </row>
    <row r="6" spans="1:8" ht="12.75">
      <c r="A6" s="10"/>
      <c r="B6" s="17"/>
      <c r="C6" s="33"/>
      <c r="D6" s="34"/>
      <c r="E6" s="35"/>
      <c r="F6" s="382" t="s">
        <v>367</v>
      </c>
      <c r="G6" s="383"/>
      <c r="H6" s="384"/>
    </row>
    <row r="7" spans="1:8" ht="16.5">
      <c r="A7" s="17"/>
      <c r="B7" s="17"/>
      <c r="C7" s="38" t="s">
        <v>39</v>
      </c>
      <c r="D7" s="39"/>
      <c r="E7" s="40"/>
      <c r="F7" s="38" t="s">
        <v>426</v>
      </c>
      <c r="G7" s="39"/>
      <c r="H7" s="40"/>
    </row>
    <row r="8" spans="1:8" ht="12.75">
      <c r="A8" s="44"/>
      <c r="B8" s="45"/>
      <c r="C8" s="46"/>
      <c r="D8" s="47"/>
      <c r="E8" s="48" t="s">
        <v>78</v>
      </c>
      <c r="F8" s="95"/>
      <c r="G8" s="47"/>
      <c r="H8" s="48" t="s">
        <v>78</v>
      </c>
    </row>
    <row r="9" spans="1:8" ht="12.75">
      <c r="A9" s="51" t="s">
        <v>105</v>
      </c>
      <c r="B9" s="52" t="s">
        <v>106</v>
      </c>
      <c r="C9" s="53" t="s">
        <v>107</v>
      </c>
      <c r="D9" s="53" t="s">
        <v>108</v>
      </c>
      <c r="E9" s="53" t="s">
        <v>109</v>
      </c>
      <c r="F9" s="96" t="s">
        <v>107</v>
      </c>
      <c r="G9" s="53" t="s">
        <v>108</v>
      </c>
      <c r="H9" s="53" t="s">
        <v>109</v>
      </c>
    </row>
    <row r="10" spans="1:8" ht="4.5" customHeight="1">
      <c r="A10" s="77"/>
      <c r="B10" s="77"/>
      <c r="C10" s="90"/>
      <c r="D10" s="90"/>
      <c r="E10" s="90"/>
      <c r="F10" s="90"/>
      <c r="G10" s="90"/>
      <c r="H10" s="90"/>
    </row>
    <row r="11" spans="1:8" ht="12.75">
      <c r="A11" s="13">
        <v>1</v>
      </c>
      <c r="B11" s="14" t="s">
        <v>121</v>
      </c>
      <c r="C11" s="14">
        <v>16371700</v>
      </c>
      <c r="D11" s="356">
        <f>C11/'- 3 -'!E11</f>
        <v>0.06827510048367282</v>
      </c>
      <c r="E11" s="14">
        <f>C11/'- 7 -'!D11</f>
        <v>551.5328122894489</v>
      </c>
      <c r="F11" s="14">
        <v>3568400</v>
      </c>
      <c r="G11" s="356">
        <f>F11/'- 3 -'!E11</f>
        <v>0.01488134210655815</v>
      </c>
      <c r="H11" s="14">
        <f>IF('- 7 -'!C11=0,"",F11/'- 7 -'!C11)</f>
        <v>5967.224080267559</v>
      </c>
    </row>
    <row r="12" spans="1:8" ht="12.75">
      <c r="A12" s="15">
        <v>2</v>
      </c>
      <c r="B12" s="16" t="s">
        <v>122</v>
      </c>
      <c r="C12" s="16">
        <v>3306039</v>
      </c>
      <c r="D12" s="357">
        <f>C12/'- 3 -'!E12</f>
        <v>0.054743865977469504</v>
      </c>
      <c r="E12" s="16">
        <f>C12/'- 7 -'!D12</f>
        <v>363.17726928189296</v>
      </c>
      <c r="F12" s="16">
        <v>3023595</v>
      </c>
      <c r="G12" s="357">
        <f>F12/'- 3 -'!E12</f>
        <v>0.05006694701730588</v>
      </c>
      <c r="H12" s="16">
        <f>IF('- 7 -'!C12=0,"",F12/'- 7 -'!C12)</f>
        <v>4290.613026819923</v>
      </c>
    </row>
    <row r="13" spans="1:8" ht="12.75">
      <c r="A13" s="13">
        <v>3</v>
      </c>
      <c r="B13" s="14" t="s">
        <v>123</v>
      </c>
      <c r="C13" s="14">
        <v>2938190</v>
      </c>
      <c r="D13" s="356">
        <f>C13/'- 3 -'!E13</f>
        <v>0.07056892553005173</v>
      </c>
      <c r="E13" s="14">
        <f>C13/'- 7 -'!D13</f>
        <v>501.8257899231426</v>
      </c>
      <c r="F13" s="14">
        <v>0</v>
      </c>
      <c r="G13" s="356">
        <f>F13/'- 3 -'!E13</f>
        <v>0</v>
      </c>
      <c r="H13" s="14">
        <f>IF('- 7 -'!C13=0,"",F13/'- 7 -'!C13)</f>
      </c>
    </row>
    <row r="14" spans="1:8" ht="12.75">
      <c r="A14" s="15">
        <v>4</v>
      </c>
      <c r="B14" s="16" t="s">
        <v>124</v>
      </c>
      <c r="C14" s="16">
        <v>3116305</v>
      </c>
      <c r="D14" s="357">
        <f>C14/'- 3 -'!E14</f>
        <v>0.07499569767533926</v>
      </c>
      <c r="E14" s="16">
        <f>C14/'- 7 -'!D14</f>
        <v>536.65553048959</v>
      </c>
      <c r="F14" s="16">
        <v>600862</v>
      </c>
      <c r="G14" s="357">
        <f>F14/'- 3 -'!E14</f>
        <v>0.014460094533943146</v>
      </c>
      <c r="H14" s="16">
        <f>IF('- 7 -'!C14=0,"",F14/'- 7 -'!C14)</f>
        <v>3534.4823529411765</v>
      </c>
    </row>
    <row r="15" spans="1:8" ht="12.75">
      <c r="A15" s="13">
        <v>5</v>
      </c>
      <c r="B15" s="14" t="s">
        <v>125</v>
      </c>
      <c r="C15" s="14">
        <v>3469910</v>
      </c>
      <c r="D15" s="356">
        <f>C15/'- 3 -'!E15</f>
        <v>0.06742888676742566</v>
      </c>
      <c r="E15" s="14">
        <f>C15/'- 7 -'!D15</f>
        <v>489.0848097875879</v>
      </c>
      <c r="F15" s="14">
        <v>0</v>
      </c>
      <c r="G15" s="356">
        <f>F15/'- 3 -'!E15</f>
        <v>0</v>
      </c>
      <c r="H15" s="14">
        <f>IF('- 7 -'!C15=0,"",F15/'- 7 -'!C15)</f>
      </c>
    </row>
    <row r="16" spans="1:8" ht="12.75">
      <c r="A16" s="15">
        <v>6</v>
      </c>
      <c r="B16" s="16" t="s">
        <v>126</v>
      </c>
      <c r="C16" s="16">
        <v>3992608</v>
      </c>
      <c r="D16" s="357">
        <f>C16/'- 3 -'!E16</f>
        <v>0.06935715465231734</v>
      </c>
      <c r="E16" s="16">
        <f>C16/'- 7 -'!D16</f>
        <v>455.6211343147324</v>
      </c>
      <c r="F16" s="16">
        <v>0</v>
      </c>
      <c r="G16" s="357">
        <f>F16/'- 3 -'!E16</f>
        <v>0</v>
      </c>
      <c r="H16" s="16">
        <f>IF('- 7 -'!C16=0,"",F16/'- 7 -'!C16)</f>
      </c>
    </row>
    <row r="17" spans="1:8" ht="12.75">
      <c r="A17" s="13">
        <v>9</v>
      </c>
      <c r="B17" s="14" t="s">
        <v>127</v>
      </c>
      <c r="C17" s="14">
        <v>5466000</v>
      </c>
      <c r="D17" s="356">
        <f>C17/'- 3 -'!E17</f>
        <v>0.06637660841688182</v>
      </c>
      <c r="E17" s="14">
        <f>C17/'- 7 -'!D17</f>
        <v>438.9480024091548</v>
      </c>
      <c r="F17" s="14">
        <v>1402050</v>
      </c>
      <c r="G17" s="356">
        <f>F17/'- 3 -'!E17</f>
        <v>0.017025855073342328</v>
      </c>
      <c r="H17" s="14">
        <f>IF('- 7 -'!C17=0,"",F17/'- 7 -'!C17)</f>
        <v>5866.3179916317995</v>
      </c>
    </row>
    <row r="18" spans="1:8" ht="12.75">
      <c r="A18" s="15">
        <v>10</v>
      </c>
      <c r="B18" s="16" t="s">
        <v>128</v>
      </c>
      <c r="C18" s="16">
        <v>4691555</v>
      </c>
      <c r="D18" s="357">
        <f>C18/'- 3 -'!E18</f>
        <v>0.07708891419692827</v>
      </c>
      <c r="E18" s="16">
        <f>C18/'- 7 -'!D18</f>
        <v>543.3184713375796</v>
      </c>
      <c r="F18" s="16">
        <v>454977</v>
      </c>
      <c r="G18" s="357">
        <f>F18/'- 3 -'!E18</f>
        <v>0.007475918520528021</v>
      </c>
      <c r="H18" s="16">
        <f>IF('- 7 -'!C18=0,"",F18/'- 7 -'!C18)</f>
        <v>3249.8357142857144</v>
      </c>
    </row>
    <row r="19" spans="1:8" ht="12.75">
      <c r="A19" s="13">
        <v>11</v>
      </c>
      <c r="B19" s="14" t="s">
        <v>129</v>
      </c>
      <c r="C19" s="14">
        <v>2148705</v>
      </c>
      <c r="D19" s="356">
        <f>C19/'- 3 -'!E19</f>
        <v>0.06617505819908356</v>
      </c>
      <c r="E19" s="14">
        <f>C19/'- 7 -'!D19</f>
        <v>465.6924577373212</v>
      </c>
      <c r="F19" s="14">
        <v>1209720</v>
      </c>
      <c r="G19" s="356">
        <f>F19/'- 3 -'!E19</f>
        <v>0.037256529586237</v>
      </c>
      <c r="H19" s="14">
        <f>IF('- 7 -'!C19=0,"",F19/'- 7 -'!C19)</f>
        <v>4838.88</v>
      </c>
    </row>
    <row r="20" spans="1:8" ht="12.75">
      <c r="A20" s="15">
        <v>12</v>
      </c>
      <c r="B20" s="16" t="s">
        <v>130</v>
      </c>
      <c r="C20" s="16">
        <v>3618060</v>
      </c>
      <c r="D20" s="357">
        <f>C20/'- 3 -'!E20</f>
        <v>0.07015371241743938</v>
      </c>
      <c r="E20" s="16">
        <f>C20/'- 7 -'!D20</f>
        <v>470.33604159896004</v>
      </c>
      <c r="F20" s="16">
        <v>663939</v>
      </c>
      <c r="G20" s="357">
        <f>F20/'- 3 -'!E20</f>
        <v>0.012873690781447044</v>
      </c>
      <c r="H20" s="16">
        <f>IF('- 7 -'!C20=0,"",F20/'- 7 -'!C20)</f>
        <v>4695.46676096181</v>
      </c>
    </row>
    <row r="21" spans="1:8" ht="12.75">
      <c r="A21" s="13">
        <v>13</v>
      </c>
      <c r="B21" s="14" t="s">
        <v>131</v>
      </c>
      <c r="C21" s="14">
        <v>1107974</v>
      </c>
      <c r="D21" s="356">
        <f>C21/'- 3 -'!E21</f>
        <v>0.05276973300936656</v>
      </c>
      <c r="E21" s="14">
        <f>C21/'- 7 -'!D21</f>
        <v>412.8839202534004</v>
      </c>
      <c r="F21" s="14">
        <v>0</v>
      </c>
      <c r="G21" s="356">
        <f>F21/'- 3 -'!E21</f>
        <v>0</v>
      </c>
      <c r="H21" s="14">
        <f>IF('- 7 -'!C21=0,"",F21/'- 7 -'!C21)</f>
      </c>
    </row>
    <row r="22" spans="1:8" ht="12.75">
      <c r="A22" s="15">
        <v>14</v>
      </c>
      <c r="B22" s="16" t="s">
        <v>132</v>
      </c>
      <c r="C22" s="16">
        <v>1918932</v>
      </c>
      <c r="D22" s="357">
        <f>C22/'- 3 -'!E22</f>
        <v>0.0818009986981287</v>
      </c>
      <c r="E22" s="16">
        <f>C22/'- 7 -'!D22</f>
        <v>561.2553378180754</v>
      </c>
      <c r="F22" s="16">
        <v>0</v>
      </c>
      <c r="G22" s="357">
        <f>F22/'- 3 -'!E22</f>
        <v>0</v>
      </c>
      <c r="H22" s="16">
        <f>IF('- 7 -'!C22=0,"",F22/'- 7 -'!C22)</f>
      </c>
    </row>
    <row r="23" spans="1:8" ht="12.75">
      <c r="A23" s="13">
        <v>15</v>
      </c>
      <c r="B23" s="14" t="s">
        <v>133</v>
      </c>
      <c r="C23" s="14">
        <v>2053097</v>
      </c>
      <c r="D23" s="356">
        <f>C23/'- 3 -'!E23</f>
        <v>0.06106599110388176</v>
      </c>
      <c r="E23" s="14">
        <f>C23/'- 7 -'!D23</f>
        <v>332.53919663103335</v>
      </c>
      <c r="F23" s="14">
        <v>1360122</v>
      </c>
      <c r="G23" s="356">
        <f>F23/'- 3 -'!E23</f>
        <v>0.04045459028589193</v>
      </c>
      <c r="H23" s="14">
        <f>IF('- 7 -'!C23=0,"",F23/'- 7 -'!C23)</f>
        <v>6044.986666666667</v>
      </c>
    </row>
    <row r="24" spans="1:8" ht="12.75">
      <c r="A24" s="15">
        <v>16</v>
      </c>
      <c r="B24" s="16" t="s">
        <v>134</v>
      </c>
      <c r="C24" s="16">
        <v>279529</v>
      </c>
      <c r="D24" s="357">
        <f>C24/'- 3 -'!E24</f>
        <v>0.046966150243829004</v>
      </c>
      <c r="E24" s="16">
        <f>C24/'- 7 -'!D24</f>
        <v>339.0285021224985</v>
      </c>
      <c r="F24" s="16">
        <v>177818</v>
      </c>
      <c r="G24" s="357">
        <f>F24/'- 3 -'!E24</f>
        <v>0.029876781672231453</v>
      </c>
      <c r="H24" s="16">
        <f>IF('- 7 -'!C24=0,"",F24/'- 7 -'!C24)</f>
        <v>5080.5142857142855</v>
      </c>
    </row>
    <row r="25" spans="1:8" ht="12.75">
      <c r="A25" s="13">
        <v>17</v>
      </c>
      <c r="B25" s="14" t="s">
        <v>135</v>
      </c>
      <c r="C25" s="14">
        <v>285800</v>
      </c>
      <c r="D25" s="356">
        <f>C25/'- 3 -'!E25</f>
        <v>0.06976489863829073</v>
      </c>
      <c r="E25" s="14">
        <f>C25/'- 7 -'!D25</f>
        <v>550.6743737957611</v>
      </c>
      <c r="F25" s="14">
        <v>101500</v>
      </c>
      <c r="G25" s="356">
        <f>F25/'- 3 -'!E25</f>
        <v>0.02477654727706966</v>
      </c>
      <c r="H25" s="14">
        <f>IF('- 7 -'!C25=0,"",F25/'- 7 -'!C25)</f>
        <v>6766.666666666667</v>
      </c>
    </row>
    <row r="26" spans="1:8" ht="12.75">
      <c r="A26" s="15">
        <v>18</v>
      </c>
      <c r="B26" s="16" t="s">
        <v>136</v>
      </c>
      <c r="C26" s="16">
        <v>649797.65</v>
      </c>
      <c r="D26" s="357">
        <f>C26/'- 3 -'!E26</f>
        <v>0.07043520665318133</v>
      </c>
      <c r="E26" s="16">
        <f>C26/'- 7 -'!D26</f>
        <v>473.7861100984324</v>
      </c>
      <c r="F26" s="16">
        <v>447600.8595</v>
      </c>
      <c r="G26" s="357">
        <f>F26/'- 3 -'!E26</f>
        <v>0.048517964072390965</v>
      </c>
      <c r="H26" s="16">
        <f>IF('- 7 -'!C26=0,"",F26/'- 7 -'!C26)</f>
        <v>5595.01074375</v>
      </c>
    </row>
    <row r="27" spans="1:8" ht="12.75">
      <c r="A27" s="13">
        <v>19</v>
      </c>
      <c r="B27" s="14" t="s">
        <v>137</v>
      </c>
      <c r="C27" s="14">
        <v>805000</v>
      </c>
      <c r="D27" s="356">
        <f>C27/'- 3 -'!E27</f>
        <v>0.06602419520196842</v>
      </c>
      <c r="E27" s="14">
        <f>C27/'- 7 -'!D27</f>
        <v>446.6019417475728</v>
      </c>
      <c r="F27" s="14">
        <v>80000</v>
      </c>
      <c r="G27" s="356">
        <f>F27/'- 3 -'!E27</f>
        <v>0.00656141070330121</v>
      </c>
      <c r="H27" s="14">
        <f>IF('- 7 -'!C27=0,"",F27/'- 7 -'!C27)</f>
        <v>4444.444444444444</v>
      </c>
    </row>
    <row r="28" spans="1:8" ht="12.75">
      <c r="A28" s="15">
        <v>20</v>
      </c>
      <c r="B28" s="16" t="s">
        <v>138</v>
      </c>
      <c r="C28" s="16">
        <v>504002</v>
      </c>
      <c r="D28" s="357">
        <f>C28/'- 3 -'!E28</f>
        <v>0.06401375579026891</v>
      </c>
      <c r="E28" s="16">
        <f>C28/'- 7 -'!D28</f>
        <v>510.6403242147923</v>
      </c>
      <c r="F28" s="16">
        <v>0</v>
      </c>
      <c r="G28" s="357">
        <f>F28/'- 3 -'!E28</f>
        <v>0</v>
      </c>
      <c r="H28" s="16">
        <f>IF('- 7 -'!C28=0,"",F28/'- 7 -'!C28)</f>
      </c>
    </row>
    <row r="29" spans="1:8" ht="12.75">
      <c r="A29" s="13">
        <v>21</v>
      </c>
      <c r="B29" s="14" t="s">
        <v>139</v>
      </c>
      <c r="C29" s="14">
        <v>1516000</v>
      </c>
      <c r="D29" s="356">
        <f>C29/'- 3 -'!E29</f>
        <v>0.06682240930929607</v>
      </c>
      <c r="E29" s="14">
        <f>C29/'- 7 -'!D29</f>
        <v>445.52855085667267</v>
      </c>
      <c r="F29" s="14">
        <v>0</v>
      </c>
      <c r="G29" s="356">
        <f>F29/'- 3 -'!E29</f>
        <v>0</v>
      </c>
      <c r="H29" s="14">
        <f>IF('- 7 -'!C29=0,"",F29/'- 7 -'!C29)</f>
      </c>
    </row>
    <row r="30" spans="1:8" ht="12.75">
      <c r="A30" s="15">
        <v>22</v>
      </c>
      <c r="B30" s="16" t="s">
        <v>140</v>
      </c>
      <c r="C30" s="16">
        <v>757800</v>
      </c>
      <c r="D30" s="357">
        <f>C30/'- 3 -'!E30</f>
        <v>0.061605333535812025</v>
      </c>
      <c r="E30" s="16">
        <f>C30/'- 7 -'!D30</f>
        <v>448.2697426796806</v>
      </c>
      <c r="F30" s="16">
        <v>77300</v>
      </c>
      <c r="G30" s="357">
        <f>F30/'- 3 -'!E30</f>
        <v>0.006284101718551424</v>
      </c>
      <c r="H30" s="16">
        <f>IF('- 7 -'!C30=0,"",F30/'- 7 -'!C30)</f>
        <v>3865</v>
      </c>
    </row>
    <row r="31" spans="1:8" ht="12.75">
      <c r="A31" s="13">
        <v>23</v>
      </c>
      <c r="B31" s="14" t="s">
        <v>141</v>
      </c>
      <c r="C31" s="14">
        <v>580250</v>
      </c>
      <c r="D31" s="356">
        <f>C31/'- 3 -'!E31</f>
        <v>0.057222804942077994</v>
      </c>
      <c r="E31" s="14">
        <f>C31/'- 7 -'!D31</f>
        <v>405.06108202443284</v>
      </c>
      <c r="F31" s="14">
        <v>176600</v>
      </c>
      <c r="G31" s="356">
        <f>F31/'- 3 -'!E31</f>
        <v>0.01741585067259108</v>
      </c>
      <c r="H31" s="14">
        <f>IF('- 7 -'!C31=0,"",F31/'- 7 -'!C31)</f>
        <v>4772.972972972973</v>
      </c>
    </row>
    <row r="32" spans="1:8" ht="12.75">
      <c r="A32" s="15">
        <v>24</v>
      </c>
      <c r="B32" s="16" t="s">
        <v>142</v>
      </c>
      <c r="C32" s="16">
        <v>1550900</v>
      </c>
      <c r="D32" s="357">
        <f>C32/'- 3 -'!E32</f>
        <v>0.06777922668312003</v>
      </c>
      <c r="E32" s="16">
        <f>C32/'- 7 -'!D32</f>
        <v>450.90856229103065</v>
      </c>
      <c r="F32" s="16">
        <v>240748</v>
      </c>
      <c r="G32" s="357">
        <f>F32/'- 3 -'!E32</f>
        <v>0.010521447717781792</v>
      </c>
      <c r="H32" s="16">
        <f>IF('- 7 -'!C32=0,"",F32/'- 7 -'!C32)</f>
        <v>6018.7</v>
      </c>
    </row>
    <row r="33" spans="1:8" ht="12.75">
      <c r="A33" s="13">
        <v>25</v>
      </c>
      <c r="B33" s="14" t="s">
        <v>143</v>
      </c>
      <c r="C33" s="14">
        <v>552900</v>
      </c>
      <c r="D33" s="356">
        <f>C33/'- 3 -'!E33</f>
        <v>0.052981064036848526</v>
      </c>
      <c r="E33" s="14">
        <f>C33/'- 7 -'!D33</f>
        <v>376.763202725724</v>
      </c>
      <c r="F33" s="14">
        <v>0</v>
      </c>
      <c r="G33" s="356">
        <f>F33/'- 3 -'!E33</f>
        <v>0</v>
      </c>
      <c r="H33" s="14">
        <f>IF('- 7 -'!C33=0,"",F33/'- 7 -'!C33)</f>
      </c>
    </row>
    <row r="34" spans="1:8" ht="12.75">
      <c r="A34" s="15">
        <v>26</v>
      </c>
      <c r="B34" s="16" t="s">
        <v>144</v>
      </c>
      <c r="C34" s="16">
        <v>885900</v>
      </c>
      <c r="D34" s="357">
        <f>C34/'- 3 -'!E34</f>
        <v>0.05397468508674394</v>
      </c>
      <c r="E34" s="16">
        <f>C34/'- 7 -'!D34</f>
        <v>320.10840108401084</v>
      </c>
      <c r="F34" s="16">
        <v>320000</v>
      </c>
      <c r="G34" s="357">
        <f>F34/'- 3 -'!E34</f>
        <v>0.019496443422235086</v>
      </c>
      <c r="H34" s="16">
        <f>IF('- 7 -'!C34=0,"",F34/'- 7 -'!C34)</f>
        <v>4848.484848484848</v>
      </c>
    </row>
    <row r="35" spans="1:8" ht="12.75">
      <c r="A35" s="13">
        <v>28</v>
      </c>
      <c r="B35" s="14" t="s">
        <v>145</v>
      </c>
      <c r="C35" s="14">
        <v>332480</v>
      </c>
      <c r="D35" s="356">
        <f>C35/'- 3 -'!E35</f>
        <v>0.05341686895338893</v>
      </c>
      <c r="E35" s="14">
        <f>C35/'- 7 -'!D35</f>
        <v>395.1039809863339</v>
      </c>
      <c r="F35" s="14">
        <v>0</v>
      </c>
      <c r="G35" s="356">
        <f>F35/'- 3 -'!E35</f>
        <v>0</v>
      </c>
      <c r="H35" s="14">
        <f>IF('- 7 -'!C35=0,"",F35/'- 7 -'!C35)</f>
      </c>
    </row>
    <row r="36" spans="1:8" ht="12.75">
      <c r="A36" s="15">
        <v>30</v>
      </c>
      <c r="B36" s="16" t="s">
        <v>146</v>
      </c>
      <c r="C36" s="16">
        <v>444098</v>
      </c>
      <c r="D36" s="357">
        <f>C36/'- 3 -'!E36</f>
        <v>0.04737494068771527</v>
      </c>
      <c r="E36" s="16">
        <f>C36/'- 7 -'!D36</f>
        <v>339.006106870229</v>
      </c>
      <c r="F36" s="16">
        <v>0</v>
      </c>
      <c r="G36" s="357">
        <f>F36/'- 3 -'!E36</f>
        <v>0</v>
      </c>
      <c r="H36" s="16">
        <f>IF('- 7 -'!C36=0,"",F36/'- 7 -'!C36)</f>
      </c>
    </row>
    <row r="37" spans="1:8" ht="12.75">
      <c r="A37" s="13">
        <v>31</v>
      </c>
      <c r="B37" s="14" t="s">
        <v>147</v>
      </c>
      <c r="C37" s="14">
        <v>568101</v>
      </c>
      <c r="D37" s="356">
        <f>C37/'- 3 -'!E37</f>
        <v>0.05209247999014087</v>
      </c>
      <c r="E37" s="14">
        <f>C37/'- 7 -'!D37</f>
        <v>353.07706650093223</v>
      </c>
      <c r="F37" s="14">
        <v>0</v>
      </c>
      <c r="G37" s="356">
        <f>F37/'- 3 -'!E37</f>
        <v>0</v>
      </c>
      <c r="H37" s="14">
        <f>IF('- 7 -'!C37=0,"",F37/'- 7 -'!C37)</f>
      </c>
    </row>
    <row r="38" spans="1:8" ht="12.75">
      <c r="A38" s="15">
        <v>32</v>
      </c>
      <c r="B38" s="16" t="s">
        <v>148</v>
      </c>
      <c r="C38" s="16">
        <v>302260</v>
      </c>
      <c r="D38" s="357">
        <f>C38/'- 3 -'!E38</f>
        <v>0.04594079920210806</v>
      </c>
      <c r="E38" s="16">
        <f>C38/'- 7 -'!D38</f>
        <v>370.4166666666667</v>
      </c>
      <c r="F38" s="16">
        <v>0</v>
      </c>
      <c r="G38" s="357">
        <f>F38/'- 3 -'!E38</f>
        <v>0</v>
      </c>
      <c r="H38" s="16">
        <f>IF('- 7 -'!C38=0,"",F38/'- 7 -'!C38)</f>
      </c>
    </row>
    <row r="39" spans="1:8" ht="12.75">
      <c r="A39" s="13">
        <v>33</v>
      </c>
      <c r="B39" s="14" t="s">
        <v>149</v>
      </c>
      <c r="C39" s="14">
        <v>885656</v>
      </c>
      <c r="D39" s="356">
        <f>C39/'- 3 -'!E39</f>
        <v>0.06821883458694976</v>
      </c>
      <c r="E39" s="14">
        <f>C39/'- 7 -'!D39</f>
        <v>483.56865956865954</v>
      </c>
      <c r="F39" s="14">
        <v>677742</v>
      </c>
      <c r="G39" s="356">
        <f>F39/'- 3 -'!E39</f>
        <v>0.052203981444972423</v>
      </c>
      <c r="H39" s="14">
        <f>IF('- 7 -'!C39=0,"",F39/'- 7 -'!C39)</f>
        <v>6024.373333333333</v>
      </c>
    </row>
    <row r="40" spans="1:8" ht="12.75">
      <c r="A40" s="15">
        <v>34</v>
      </c>
      <c r="B40" s="16" t="s">
        <v>150</v>
      </c>
      <c r="C40" s="16">
        <v>317400</v>
      </c>
      <c r="D40" s="357">
        <f>C40/'- 3 -'!E40</f>
        <v>0.054886051783796685</v>
      </c>
      <c r="E40" s="16">
        <f>C40/'- 7 -'!D40</f>
        <v>430.9572301425662</v>
      </c>
      <c r="F40" s="16">
        <v>0</v>
      </c>
      <c r="G40" s="357">
        <f>F40/'- 3 -'!E40</f>
        <v>0</v>
      </c>
      <c r="H40" s="16">
        <f>IF('- 7 -'!C40=0,"",F40/'- 7 -'!C40)</f>
      </c>
    </row>
    <row r="41" spans="1:8" ht="12.75">
      <c r="A41" s="13">
        <v>35</v>
      </c>
      <c r="B41" s="14" t="s">
        <v>151</v>
      </c>
      <c r="C41" s="14">
        <v>867112</v>
      </c>
      <c r="D41" s="356">
        <f>C41/'- 3 -'!E41</f>
        <v>0.06148327718420556</v>
      </c>
      <c r="E41" s="14">
        <f>C41/'- 7 -'!D41</f>
        <v>454.199360955424</v>
      </c>
      <c r="F41" s="14">
        <v>570286</v>
      </c>
      <c r="G41" s="356">
        <f>F41/'- 3 -'!E41</f>
        <v>0.04043658975111849</v>
      </c>
      <c r="H41" s="14">
        <f>IF('- 7 -'!C41=0,"",F41/'- 7 -'!C41)</f>
        <v>3933.006896551724</v>
      </c>
    </row>
    <row r="42" spans="1:8" ht="12.75">
      <c r="A42" s="15">
        <v>36</v>
      </c>
      <c r="B42" s="16" t="s">
        <v>152</v>
      </c>
      <c r="C42" s="16">
        <v>432101</v>
      </c>
      <c r="D42" s="357">
        <f>C42/'- 3 -'!E42</f>
        <v>0.05690762245613573</v>
      </c>
      <c r="E42" s="16">
        <f>C42/'- 7 -'!D42</f>
        <v>410.35232668566005</v>
      </c>
      <c r="F42" s="16">
        <v>0</v>
      </c>
      <c r="G42" s="357">
        <f>F42/'- 3 -'!E42</f>
        <v>0</v>
      </c>
      <c r="H42" s="16">
        <f>IF('- 7 -'!C42=0,"",F42/'- 7 -'!C42)</f>
      </c>
    </row>
    <row r="43" spans="1:8" ht="12.75">
      <c r="A43" s="13">
        <v>37</v>
      </c>
      <c r="B43" s="14" t="s">
        <v>153</v>
      </c>
      <c r="C43" s="14">
        <v>381638</v>
      </c>
      <c r="D43" s="356">
        <f>C43/'- 3 -'!E43</f>
        <v>0.05556564224560102</v>
      </c>
      <c r="E43" s="14">
        <f>C43/'- 7 -'!D43</f>
        <v>394.88644006415234</v>
      </c>
      <c r="F43" s="14">
        <v>168948</v>
      </c>
      <c r="G43" s="356">
        <f>F43/'- 3 -'!E43</f>
        <v>0.024598452266571466</v>
      </c>
      <c r="H43" s="14">
        <f>IF('- 7 -'!C43=0,"",F43/'- 7 -'!C43)</f>
        <v>4673.526970954357</v>
      </c>
    </row>
    <row r="44" spans="1:8" ht="12.75">
      <c r="A44" s="15">
        <v>38</v>
      </c>
      <c r="B44" s="16" t="s">
        <v>154</v>
      </c>
      <c r="C44" s="16">
        <v>508549</v>
      </c>
      <c r="D44" s="357">
        <f>C44/'- 3 -'!E44</f>
        <v>0.05572303117230618</v>
      </c>
      <c r="E44" s="16">
        <f>C44/'- 7 -'!D44</f>
        <v>409.8557382333978</v>
      </c>
      <c r="F44" s="16">
        <v>0</v>
      </c>
      <c r="G44" s="357">
        <f>F44/'- 3 -'!E44</f>
        <v>0</v>
      </c>
      <c r="H44" s="16">
        <f>IF('- 7 -'!C44=0,"",F44/'- 7 -'!C44)</f>
      </c>
    </row>
    <row r="45" spans="1:8" ht="12.75">
      <c r="A45" s="13">
        <v>39</v>
      </c>
      <c r="B45" s="14" t="s">
        <v>155</v>
      </c>
      <c r="C45" s="14">
        <v>954700</v>
      </c>
      <c r="D45" s="356">
        <f>C45/'- 3 -'!E45</f>
        <v>0.06198344424606395</v>
      </c>
      <c r="E45" s="14">
        <f>C45/'- 7 -'!D45</f>
        <v>444.04651162790697</v>
      </c>
      <c r="F45" s="14">
        <v>72200</v>
      </c>
      <c r="G45" s="356">
        <f>F45/'- 3 -'!E45</f>
        <v>0.004687550722285343</v>
      </c>
      <c r="H45" s="14">
        <f>IF('- 7 -'!C45=0,"",F45/'- 7 -'!C45)</f>
        <v>3800</v>
      </c>
    </row>
    <row r="46" spans="1:8" ht="12.75">
      <c r="A46" s="15">
        <v>40</v>
      </c>
      <c r="B46" s="16" t="s">
        <v>156</v>
      </c>
      <c r="C46" s="16">
        <v>2710600</v>
      </c>
      <c r="D46" s="357">
        <f>C46/'- 3 -'!E46</f>
        <v>0.059943696358397226</v>
      </c>
      <c r="E46" s="16">
        <f>C46/'- 7 -'!D46</f>
        <v>373.20666391298363</v>
      </c>
      <c r="F46" s="16">
        <v>1738900</v>
      </c>
      <c r="G46" s="357">
        <f>F46/'- 3 -'!E46</f>
        <v>0.03845498915281374</v>
      </c>
      <c r="H46" s="16">
        <f>IF('- 7 -'!C46=0,"",F46/'- 7 -'!C46)</f>
        <v>5520.31746031746</v>
      </c>
    </row>
    <row r="47" spans="1:8" ht="12.75">
      <c r="A47" s="13">
        <v>41</v>
      </c>
      <c r="B47" s="14" t="s">
        <v>157</v>
      </c>
      <c r="C47" s="14">
        <v>759440</v>
      </c>
      <c r="D47" s="356">
        <f>C47/'- 3 -'!E47</f>
        <v>0.061362740218353876</v>
      </c>
      <c r="E47" s="14">
        <f>C47/'- 7 -'!D47</f>
        <v>464.34729440538064</v>
      </c>
      <c r="F47" s="14">
        <v>131000</v>
      </c>
      <c r="G47" s="356">
        <f>F47/'- 3 -'!E47</f>
        <v>0.01058479796771879</v>
      </c>
      <c r="H47" s="14">
        <f>IF('- 7 -'!C47=0,"",F47/'- 7 -'!C47)</f>
        <v>4366.666666666667</v>
      </c>
    </row>
    <row r="48" spans="1:8" ht="12.75">
      <c r="A48" s="15">
        <v>42</v>
      </c>
      <c r="B48" s="16" t="s">
        <v>158</v>
      </c>
      <c r="C48" s="16">
        <v>379943</v>
      </c>
      <c r="D48" s="357">
        <f>C48/'- 3 -'!E48</f>
        <v>0.047602235185058274</v>
      </c>
      <c r="E48" s="16">
        <f>C48/'- 7 -'!D48</f>
        <v>346.9799086757991</v>
      </c>
      <c r="F48" s="16">
        <v>0</v>
      </c>
      <c r="G48" s="357">
        <f>F48/'- 3 -'!E48</f>
        <v>0</v>
      </c>
      <c r="H48" s="16">
        <f>IF('- 7 -'!C48=0,"",F48/'- 7 -'!C48)</f>
      </c>
    </row>
    <row r="49" spans="1:8" ht="12.75">
      <c r="A49" s="13">
        <v>43</v>
      </c>
      <c r="B49" s="14" t="s">
        <v>159</v>
      </c>
      <c r="C49" s="14">
        <v>304400</v>
      </c>
      <c r="D49" s="356">
        <f>C49/'- 3 -'!E49</f>
        <v>0.04807411373223477</v>
      </c>
      <c r="E49" s="14">
        <f>C49/'- 7 -'!D49</f>
        <v>384.1009463722398</v>
      </c>
      <c r="F49" s="14">
        <v>0</v>
      </c>
      <c r="G49" s="356">
        <f>F49/'- 3 -'!E49</f>
        <v>0</v>
      </c>
      <c r="H49" s="14">
        <f>IF('- 7 -'!C49=0,"",F49/'- 7 -'!C49)</f>
      </c>
    </row>
    <row r="50" spans="1:8" ht="12.75">
      <c r="A50" s="15">
        <v>44</v>
      </c>
      <c r="B50" s="16" t="s">
        <v>160</v>
      </c>
      <c r="C50" s="16">
        <v>436368</v>
      </c>
      <c r="D50" s="357">
        <f>C50/'- 3 -'!E50</f>
        <v>0.04656549489230619</v>
      </c>
      <c r="E50" s="16">
        <f>C50/'- 7 -'!D50</f>
        <v>347.8421681944998</v>
      </c>
      <c r="F50" s="16">
        <v>0</v>
      </c>
      <c r="G50" s="357">
        <f>F50/'- 3 -'!E50</f>
        <v>0</v>
      </c>
      <c r="H50" s="16">
        <f>IF('- 7 -'!C50=0,"",F50/'- 7 -'!C50)</f>
      </c>
    </row>
    <row r="51" spans="1:8" ht="12.75">
      <c r="A51" s="13">
        <v>45</v>
      </c>
      <c r="B51" s="14" t="s">
        <v>161</v>
      </c>
      <c r="C51" s="14">
        <v>881180</v>
      </c>
      <c r="D51" s="356">
        <f>C51/'- 3 -'!E51</f>
        <v>0.0738287113237733</v>
      </c>
      <c r="E51" s="14">
        <f>C51/'- 7 -'!D51</f>
        <v>465.1253628925838</v>
      </c>
      <c r="F51" s="14">
        <v>0</v>
      </c>
      <c r="G51" s="356">
        <f>F51/'- 3 -'!E51</f>
        <v>0</v>
      </c>
      <c r="H51" s="14">
        <f>IF('- 7 -'!C51=0,"",F51/'- 7 -'!C51)</f>
      </c>
    </row>
    <row r="52" spans="1:8" ht="12.75">
      <c r="A52" s="15">
        <v>46</v>
      </c>
      <c r="B52" s="16" t="s">
        <v>162</v>
      </c>
      <c r="C52" s="16">
        <v>771804</v>
      </c>
      <c r="D52" s="357">
        <f>C52/'- 3 -'!E52</f>
        <v>0.07353754139680968</v>
      </c>
      <c r="E52" s="16">
        <f>C52/'- 7 -'!D52</f>
        <v>515.3949916527546</v>
      </c>
      <c r="F52" s="16">
        <v>0</v>
      </c>
      <c r="G52" s="357">
        <f>F52/'- 3 -'!E52</f>
        <v>0</v>
      </c>
      <c r="H52" s="16">
        <f>IF('- 7 -'!C52=0,"",F52/'- 7 -'!C52)</f>
      </c>
    </row>
    <row r="53" spans="1:8" ht="12.75">
      <c r="A53" s="13">
        <v>47</v>
      </c>
      <c r="B53" s="14" t="s">
        <v>163</v>
      </c>
      <c r="C53" s="14">
        <v>586321</v>
      </c>
      <c r="D53" s="356">
        <f>C53/'- 3 -'!E53</f>
        <v>0.06406572560549667</v>
      </c>
      <c r="E53" s="14">
        <f>C53/'- 7 -'!D53</f>
        <v>405.61812521618816</v>
      </c>
      <c r="F53" s="14">
        <v>0</v>
      </c>
      <c r="G53" s="356">
        <f>F53/'- 3 -'!E53</f>
        <v>0</v>
      </c>
      <c r="H53" s="14">
        <f>IF('- 7 -'!C53=0,"",F53/'- 7 -'!C53)</f>
      </c>
    </row>
    <row r="54" spans="1:8" ht="12.75">
      <c r="A54" s="15">
        <v>48</v>
      </c>
      <c r="B54" s="16" t="s">
        <v>164</v>
      </c>
      <c r="C54" s="16">
        <v>2555360</v>
      </c>
      <c r="D54" s="357">
        <f>C54/'- 3 -'!E54</f>
        <v>0.04454492534293802</v>
      </c>
      <c r="E54" s="16">
        <f>C54/'- 7 -'!D54</f>
        <v>488.33511695459407</v>
      </c>
      <c r="F54" s="16">
        <v>179911</v>
      </c>
      <c r="G54" s="357">
        <f>F54/'- 3 -'!E54</f>
        <v>0.0031362007949460435</v>
      </c>
      <c r="H54" s="16">
        <f>IF('- 7 -'!C54=0,"",F54/'- 7 -'!C54)</f>
        <v>3911.108695652174</v>
      </c>
    </row>
    <row r="55" spans="1:8" ht="12.75">
      <c r="A55" s="13">
        <v>49</v>
      </c>
      <c r="B55" s="14" t="s">
        <v>165</v>
      </c>
      <c r="C55" s="14">
        <v>2181971</v>
      </c>
      <c r="D55" s="356">
        <f>C55/'- 3 -'!E55</f>
        <v>0.05934777721124951</v>
      </c>
      <c r="E55" s="14">
        <f>C55/'- 7 -'!D55</f>
        <v>510.22354729334734</v>
      </c>
      <c r="F55" s="14">
        <v>163674</v>
      </c>
      <c r="G55" s="356">
        <f>F55/'- 3 -'!E55</f>
        <v>0.00445179522884312</v>
      </c>
      <c r="H55" s="14">
        <f>IF('- 7 -'!C55=0,"",F55/'- 7 -'!C55)</f>
        <v>5845.5</v>
      </c>
    </row>
    <row r="56" spans="1:8" ht="12.75">
      <c r="A56" s="15">
        <v>50</v>
      </c>
      <c r="B56" s="16" t="s">
        <v>355</v>
      </c>
      <c r="C56" s="16">
        <v>814100</v>
      </c>
      <c r="D56" s="357">
        <f>C56/'- 3 -'!E56</f>
        <v>0.05579237369445434</v>
      </c>
      <c r="E56" s="16">
        <f>C56/'- 7 -'!D56</f>
        <v>450.2765486725664</v>
      </c>
      <c r="F56" s="16">
        <v>0</v>
      </c>
      <c r="G56" s="357">
        <f>F56/'- 3 -'!E56</f>
        <v>0</v>
      </c>
      <c r="H56" s="16">
        <f>IF('- 7 -'!C56=0,"",F56/'- 7 -'!C56)</f>
      </c>
    </row>
    <row r="57" spans="1:8" ht="12.75">
      <c r="A57" s="13">
        <v>2264</v>
      </c>
      <c r="B57" s="14" t="s">
        <v>166</v>
      </c>
      <c r="C57" s="14">
        <v>88166</v>
      </c>
      <c r="D57" s="356">
        <f>C57/'- 3 -'!E57</f>
        <v>0.04616646969405799</v>
      </c>
      <c r="E57" s="14">
        <f>C57/'- 7 -'!D57</f>
        <v>480.46866485013624</v>
      </c>
      <c r="F57" s="14">
        <v>0</v>
      </c>
      <c r="G57" s="356">
        <f>F57/'- 3 -'!E57</f>
        <v>0</v>
      </c>
      <c r="H57" s="14">
        <f>IF('- 7 -'!C57=0,"",F57/'- 7 -'!C57)</f>
      </c>
    </row>
    <row r="58" spans="1:8" ht="12.75">
      <c r="A58" s="15">
        <v>2309</v>
      </c>
      <c r="B58" s="16" t="s">
        <v>167</v>
      </c>
      <c r="C58" s="16">
        <v>160340</v>
      </c>
      <c r="D58" s="357">
        <f>C58/'- 3 -'!E58</f>
        <v>0.07963291579939101</v>
      </c>
      <c r="E58" s="16">
        <f>C58/'- 7 -'!D58</f>
        <v>614.3295019157088</v>
      </c>
      <c r="F58" s="16">
        <v>0</v>
      </c>
      <c r="G58" s="357">
        <f>F58/'- 3 -'!E58</f>
        <v>0</v>
      </c>
      <c r="H58" s="16">
        <f>IF('- 7 -'!C58=0,"",F58/'- 7 -'!C58)</f>
      </c>
    </row>
    <row r="59" spans="1:8" ht="12.75">
      <c r="A59" s="13">
        <v>2312</v>
      </c>
      <c r="B59" s="14" t="s">
        <v>168</v>
      </c>
      <c r="C59" s="14">
        <v>131466</v>
      </c>
      <c r="D59" s="356">
        <f>C59/'- 3 -'!E59</f>
        <v>0.07641643837527443</v>
      </c>
      <c r="E59" s="14">
        <f>C59/'- 7 -'!D59</f>
        <v>712.5528455284552</v>
      </c>
      <c r="F59" s="14">
        <v>0</v>
      </c>
      <c r="G59" s="356">
        <f>F59/'- 3 -'!E59</f>
        <v>0</v>
      </c>
      <c r="H59" s="14">
        <f>IF('- 7 -'!C59=0,"",F59/'- 7 -'!C59)</f>
      </c>
    </row>
    <row r="60" spans="1:8" ht="12.75">
      <c r="A60" s="15">
        <v>2355</v>
      </c>
      <c r="B60" s="16" t="s">
        <v>169</v>
      </c>
      <c r="C60" s="16">
        <v>1486883</v>
      </c>
      <c r="D60" s="357">
        <f>C60/'- 3 -'!E60</f>
        <v>0.060443553189837365</v>
      </c>
      <c r="E60" s="16">
        <f>C60/'- 7 -'!D60</f>
        <v>431.2180621211682</v>
      </c>
      <c r="F60" s="16">
        <v>595869</v>
      </c>
      <c r="G60" s="357">
        <f>F60/'- 3 -'!E60</f>
        <v>0.024222779866119395</v>
      </c>
      <c r="H60" s="16">
        <f>IF('- 7 -'!C60=0,"",F60/'- 7 -'!C60)</f>
        <v>4548.618320610687</v>
      </c>
    </row>
    <row r="61" spans="1:8" ht="12.75">
      <c r="A61" s="13">
        <v>2439</v>
      </c>
      <c r="B61" s="14" t="s">
        <v>170</v>
      </c>
      <c r="C61" s="14">
        <v>50465</v>
      </c>
      <c r="D61" s="356">
        <f>C61/'- 3 -'!E61</f>
        <v>0.03956583813483511</v>
      </c>
      <c r="E61" s="14">
        <f>C61/'- 7 -'!D61</f>
        <v>380.8679245283019</v>
      </c>
      <c r="F61" s="14">
        <v>0</v>
      </c>
      <c r="G61" s="356">
        <f>F61/'- 3 -'!E61</f>
        <v>0</v>
      </c>
      <c r="H61" s="14">
        <f>IF('- 7 -'!C61=0,"",F61/'- 7 -'!C61)</f>
      </c>
    </row>
    <row r="62" spans="1:8" ht="12.75">
      <c r="A62" s="15">
        <v>2460</v>
      </c>
      <c r="B62" s="16" t="s">
        <v>171</v>
      </c>
      <c r="C62" s="16">
        <v>195985</v>
      </c>
      <c r="D62" s="357">
        <f>C62/'- 3 -'!E62</f>
        <v>0.06714666502213269</v>
      </c>
      <c r="E62" s="16">
        <f>C62/'- 7 -'!D62</f>
        <v>632.6178179470626</v>
      </c>
      <c r="F62" s="16">
        <v>0</v>
      </c>
      <c r="G62" s="357">
        <f>F62/'- 3 -'!E62</f>
        <v>0</v>
      </c>
      <c r="H62" s="16">
        <f>IF('- 7 -'!C62=0,"",F62/'- 7 -'!C62)</f>
      </c>
    </row>
    <row r="63" spans="1:8" ht="12.75">
      <c r="A63" s="13">
        <v>3000</v>
      </c>
      <c r="B63" s="14" t="s">
        <v>381</v>
      </c>
      <c r="C63" s="14">
        <v>0</v>
      </c>
      <c r="D63" s="356">
        <f>C63/'- 3 -'!E63</f>
        <v>0</v>
      </c>
      <c r="E63" s="14">
        <f>C63/'- 7 -'!D63</f>
        <v>0</v>
      </c>
      <c r="F63" s="14">
        <v>2483233</v>
      </c>
      <c r="G63" s="356">
        <f>F63/'- 3 -'!E63</f>
        <v>0.48827963547829806</v>
      </c>
      <c r="H63" s="14">
        <f>IF('- 7 -'!C63=0,"",F63/'- 7 -'!C63)</f>
        <v>4345.875043752188</v>
      </c>
    </row>
    <row r="64" spans="1:8" ht="4.5" customHeight="1">
      <c r="A64" s="17"/>
      <c r="B64" s="17"/>
      <c r="C64" s="17"/>
      <c r="D64" s="197"/>
      <c r="E64" s="17"/>
      <c r="F64" s="17"/>
      <c r="G64" s="197"/>
      <c r="H64" s="17"/>
    </row>
    <row r="65" spans="1:8" ht="12.75">
      <c r="A65" s="19"/>
      <c r="B65" s="20" t="s">
        <v>172</v>
      </c>
      <c r="C65" s="20">
        <f>SUM(C11:C63)</f>
        <v>83055840.65</v>
      </c>
      <c r="D65" s="102">
        <f>C65/'- 3 -'!E65</f>
        <v>0.0639889119616086</v>
      </c>
      <c r="E65" s="20">
        <f>C65/'- 7 -'!D65</f>
        <v>462.71062869902227</v>
      </c>
      <c r="F65" s="20">
        <f>SUM(F11:F63)</f>
        <v>20686994.8595</v>
      </c>
      <c r="G65" s="102">
        <f>F65/'- 3 -'!E65</f>
        <v>0.01593793142607599</v>
      </c>
      <c r="H65" s="20">
        <f>F65/'- 7 -'!C65</f>
        <v>4910.101672026868</v>
      </c>
    </row>
    <row r="66" spans="1:8" ht="4.5" customHeight="1">
      <c r="A66" s="17"/>
      <c r="B66" s="17"/>
      <c r="C66" s="17"/>
      <c r="D66" s="197"/>
      <c r="E66" s="17"/>
      <c r="F66" s="17"/>
      <c r="G66" s="197"/>
      <c r="H66" s="17"/>
    </row>
    <row r="67" spans="1:8" ht="12.75">
      <c r="A67" s="15">
        <v>2155</v>
      </c>
      <c r="B67" s="16" t="s">
        <v>173</v>
      </c>
      <c r="C67" s="16">
        <v>31316</v>
      </c>
      <c r="D67" s="357">
        <f>C67/'- 3 -'!E67</f>
        <v>0.02505504493202591</v>
      </c>
      <c r="E67" s="16">
        <f>C67/'- 7 -'!D67</f>
        <v>220.53521126760563</v>
      </c>
      <c r="F67" s="16">
        <v>0</v>
      </c>
      <c r="G67" s="357">
        <f>F67/'- 3 -'!E67</f>
        <v>0</v>
      </c>
      <c r="H67" s="16">
        <f>IF('- 7 -'!C67=0,"",F67/'- 7 -'!C67)</f>
      </c>
    </row>
    <row r="68" spans="1:8" ht="12.75">
      <c r="A68" s="13">
        <v>2408</v>
      </c>
      <c r="B68" s="14" t="s">
        <v>175</v>
      </c>
      <c r="C68" s="14">
        <v>169246</v>
      </c>
      <c r="D68" s="356">
        <f>C68/'- 3 -'!E68</f>
        <v>0.07148405244962737</v>
      </c>
      <c r="E68" s="14">
        <f>C68/'- 7 -'!D68</f>
        <v>632.6953271028037</v>
      </c>
      <c r="F68" s="14">
        <v>0</v>
      </c>
      <c r="G68" s="356">
        <f>F68/'- 3 -'!E68</f>
        <v>0</v>
      </c>
      <c r="H68" s="14">
        <f>IF('- 7 -'!C68=0,"",F68/'- 7 -'!C68)</f>
      </c>
    </row>
    <row r="69" spans="3:8" ht="6.75" customHeight="1">
      <c r="C69" s="90"/>
      <c r="D69" s="90"/>
      <c r="E69" s="90"/>
      <c r="F69" s="90"/>
      <c r="G69" s="90"/>
      <c r="H69" s="90"/>
    </row>
    <row r="70" spans="1:8" ht="12" customHeight="1">
      <c r="A70" s="391" t="s">
        <v>369</v>
      </c>
      <c r="B70" s="55" t="s">
        <v>385</v>
      </c>
      <c r="D70" s="90"/>
      <c r="E70" s="90"/>
      <c r="F70" s="90"/>
      <c r="G70" s="90"/>
      <c r="H70" s="90"/>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80"/>
      <c r="D1" s="80"/>
      <c r="E1" s="80"/>
      <c r="F1" s="80"/>
      <c r="G1" s="80"/>
      <c r="H1" s="80"/>
      <c r="I1" s="81"/>
      <c r="J1" s="81"/>
      <c r="K1" s="81"/>
    </row>
    <row r="2" spans="1:11" ht="12.75">
      <c r="A2" s="8"/>
      <c r="B2" s="83"/>
      <c r="C2" s="84" t="s">
        <v>0</v>
      </c>
      <c r="D2" s="84"/>
      <c r="E2" s="84"/>
      <c r="F2" s="198"/>
      <c r="G2" s="198"/>
      <c r="H2" s="198"/>
      <c r="I2" s="198"/>
      <c r="J2" s="83"/>
      <c r="K2" s="85" t="s">
        <v>452</v>
      </c>
    </row>
    <row r="3" spans="1:11" ht="12.75">
      <c r="A3" s="9"/>
      <c r="B3" s="86"/>
      <c r="C3" s="87" t="str">
        <f>YEAR</f>
        <v>OPERATING FUND BUDGET 2001/2002</v>
      </c>
      <c r="D3" s="87"/>
      <c r="E3" s="87"/>
      <c r="F3" s="201"/>
      <c r="G3" s="201"/>
      <c r="H3" s="201"/>
      <c r="I3" s="201"/>
      <c r="J3" s="86"/>
      <c r="K3" s="88"/>
    </row>
    <row r="4" spans="1:11" ht="12.75">
      <c r="A4" s="10"/>
      <c r="I4" s="81"/>
      <c r="J4" s="81"/>
      <c r="K4" s="81"/>
    </row>
    <row r="5" spans="1:11" ht="16.5">
      <c r="A5" s="10"/>
      <c r="C5" s="333" t="s">
        <v>341</v>
      </c>
      <c r="D5" s="174"/>
      <c r="E5" s="174"/>
      <c r="F5" s="174"/>
      <c r="G5" s="174"/>
      <c r="H5" s="174"/>
      <c r="I5" s="174"/>
      <c r="J5" s="334"/>
      <c r="K5" s="335"/>
    </row>
    <row r="6" spans="1:11" ht="16.5">
      <c r="A6" s="10"/>
      <c r="C6" s="389" t="s">
        <v>427</v>
      </c>
      <c r="D6" s="36"/>
      <c r="E6" s="36"/>
      <c r="F6" s="36"/>
      <c r="G6" s="36"/>
      <c r="H6" s="37"/>
      <c r="I6" s="91"/>
      <c r="J6" s="92"/>
      <c r="K6" s="93"/>
    </row>
    <row r="7" spans="3:11" ht="12.75">
      <c r="C7" s="41" t="s">
        <v>40</v>
      </c>
      <c r="D7" s="42"/>
      <c r="E7" s="43"/>
      <c r="F7" s="41" t="s">
        <v>41</v>
      </c>
      <c r="G7" s="42"/>
      <c r="H7" s="43"/>
      <c r="I7" s="41" t="s">
        <v>42</v>
      </c>
      <c r="J7" s="42"/>
      <c r="K7" s="43"/>
    </row>
    <row r="8" spans="1:11" ht="12.75">
      <c r="A8" s="94"/>
      <c r="B8" s="45"/>
      <c r="C8" s="49"/>
      <c r="D8" s="50"/>
      <c r="E8" s="48" t="s">
        <v>78</v>
      </c>
      <c r="F8" s="49"/>
      <c r="G8" s="50"/>
      <c r="H8" s="48" t="s">
        <v>78</v>
      </c>
      <c r="I8" s="95"/>
      <c r="J8" s="47"/>
      <c r="K8" s="48" t="s">
        <v>78</v>
      </c>
    </row>
    <row r="9" spans="1:11" ht="12.75">
      <c r="A9" s="51" t="s">
        <v>105</v>
      </c>
      <c r="B9" s="52" t="s">
        <v>106</v>
      </c>
      <c r="C9" s="53" t="s">
        <v>107</v>
      </c>
      <c r="D9" s="53" t="s">
        <v>108</v>
      </c>
      <c r="E9" s="53" t="s">
        <v>109</v>
      </c>
      <c r="F9" s="53" t="s">
        <v>107</v>
      </c>
      <c r="G9" s="53" t="s">
        <v>108</v>
      </c>
      <c r="H9" s="53" t="s">
        <v>109</v>
      </c>
      <c r="I9" s="96" t="s">
        <v>107</v>
      </c>
      <c r="J9" s="53" t="s">
        <v>108</v>
      </c>
      <c r="K9" s="53" t="s">
        <v>109</v>
      </c>
    </row>
    <row r="10" spans="1:11" ht="4.5" customHeight="1">
      <c r="A10" s="77"/>
      <c r="B10" s="77"/>
      <c r="C10" s="90"/>
      <c r="D10" s="90"/>
      <c r="E10" s="90"/>
      <c r="F10" s="90"/>
      <c r="G10" s="90"/>
      <c r="H10" s="90"/>
      <c r="I10" s="90"/>
      <c r="J10" s="90"/>
      <c r="K10" s="90"/>
    </row>
    <row r="11" spans="1:11" ht="12.75">
      <c r="A11" s="13">
        <v>1</v>
      </c>
      <c r="B11" s="14" t="s">
        <v>121</v>
      </c>
      <c r="C11" s="14">
        <v>85949100</v>
      </c>
      <c r="D11" s="356">
        <f>C11/'- 3 -'!E11</f>
        <v>0.3584345815633833</v>
      </c>
      <c r="E11" s="14">
        <f>C11/'- 6 -'!C11</f>
        <v>3716.396419769101</v>
      </c>
      <c r="F11" s="14">
        <v>0</v>
      </c>
      <c r="G11" s="356">
        <f>F11/'- 3 -'!E11</f>
        <v>0</v>
      </c>
      <c r="H11" s="14">
        <f>IF('- 6 -'!D11=0,"",F11/'- 6 -'!D11)</f>
      </c>
      <c r="I11" s="14">
        <v>2851400</v>
      </c>
      <c r="J11" s="356">
        <f>I11/'- 3 -'!E11</f>
        <v>0.011891228248694067</v>
      </c>
      <c r="K11" s="14">
        <f>IF('- 6 -'!E11=0,"",I11/'- 6 -'!E11)</f>
        <v>3776.6887417218545</v>
      </c>
    </row>
    <row r="12" spans="1:11" ht="12.75">
      <c r="A12" s="15">
        <v>2</v>
      </c>
      <c r="B12" s="16" t="s">
        <v>122</v>
      </c>
      <c r="C12" s="16">
        <v>24619163</v>
      </c>
      <c r="D12" s="357">
        <f>C12/'- 3 -'!E12</f>
        <v>0.4076625108625386</v>
      </c>
      <c r="E12" s="16">
        <f>C12/'- 6 -'!C12</f>
        <v>3905.5099386074844</v>
      </c>
      <c r="F12" s="16">
        <v>0</v>
      </c>
      <c r="G12" s="357">
        <f>F12/'- 3 -'!E12</f>
        <v>0</v>
      </c>
      <c r="H12" s="16">
        <f>IF('- 6 -'!D12=0,"",F12/'- 6 -'!D12)</f>
      </c>
      <c r="I12" s="16">
        <v>2620964</v>
      </c>
      <c r="J12" s="357">
        <f>I12/'- 3 -'!E12</f>
        <v>0.04339988183677579</v>
      </c>
      <c r="K12" s="16">
        <f>IF('- 6 -'!E12=0,"",I12/'- 6 -'!E12)</f>
        <v>3888.6706231454004</v>
      </c>
    </row>
    <row r="13" spans="1:11" ht="12.75">
      <c r="A13" s="13">
        <v>3</v>
      </c>
      <c r="B13" s="14" t="s">
        <v>123</v>
      </c>
      <c r="C13" s="14">
        <v>12837742</v>
      </c>
      <c r="D13" s="356">
        <f>C13/'- 3 -'!E13</f>
        <v>0.3083346070785134</v>
      </c>
      <c r="E13" s="14">
        <f>C13/'- 6 -'!C13</f>
        <v>3758.121194379391</v>
      </c>
      <c r="F13" s="14">
        <v>0</v>
      </c>
      <c r="G13" s="356">
        <f>F13/'- 3 -'!E13</f>
        <v>0</v>
      </c>
      <c r="H13" s="14">
        <f>IF('- 6 -'!D13=0,"",F13/'- 6 -'!D13)</f>
      </c>
      <c r="I13" s="14">
        <v>570227</v>
      </c>
      <c r="J13" s="356">
        <f>I13/'- 3 -'!E13</f>
        <v>0.013695610800603365</v>
      </c>
      <c r="K13" s="14">
        <f>IF('- 6 -'!E13=0,"",I13/'- 6 -'!E13)</f>
        <v>3296.1098265895953</v>
      </c>
    </row>
    <row r="14" spans="1:11" ht="12.75">
      <c r="A14" s="15">
        <v>4</v>
      </c>
      <c r="B14" s="16" t="s">
        <v>124</v>
      </c>
      <c r="C14" s="16">
        <v>14089198</v>
      </c>
      <c r="D14" s="357">
        <f>C14/'- 3 -'!E14</f>
        <v>0.33906476859485657</v>
      </c>
      <c r="E14" s="16">
        <f>C14/'- 6 -'!C14</f>
        <v>3767.7696956731024</v>
      </c>
      <c r="F14" s="16">
        <v>1513715</v>
      </c>
      <c r="G14" s="357">
        <f>F14/'- 3 -'!E14</f>
        <v>0.03642843447821255</v>
      </c>
      <c r="H14" s="16">
        <f>IF('- 6 -'!D14=0,"",F14/'- 6 -'!D14)</f>
        <v>3124.282765737874</v>
      </c>
      <c r="I14" s="16">
        <v>5102992</v>
      </c>
      <c r="J14" s="357">
        <f>I14/'- 3 -'!E14</f>
        <v>0.12280647923475874</v>
      </c>
      <c r="K14" s="16">
        <f>IF('- 6 -'!E14=0,"",I14/'- 6 -'!E14)</f>
        <v>3611.4593064401984</v>
      </c>
    </row>
    <row r="15" spans="1:11" ht="12.75">
      <c r="A15" s="13">
        <v>5</v>
      </c>
      <c r="B15" s="14" t="s">
        <v>125</v>
      </c>
      <c r="C15" s="14">
        <v>21581703</v>
      </c>
      <c r="D15" s="356">
        <f>C15/'- 3 -'!E15</f>
        <v>0.4193855771000431</v>
      </c>
      <c r="E15" s="14">
        <f>C15/'- 6 -'!C15</f>
        <v>4056.939865029983</v>
      </c>
      <c r="F15" s="14">
        <v>0</v>
      </c>
      <c r="G15" s="356">
        <f>F15/'- 3 -'!E15</f>
        <v>0</v>
      </c>
      <c r="H15" s="14">
        <f>IF('- 6 -'!D15=0,"",F15/'- 6 -'!D15)</f>
      </c>
      <c r="I15" s="14">
        <v>2981601</v>
      </c>
      <c r="J15" s="356">
        <f>I15/'- 3 -'!E15</f>
        <v>0.057939841729221536</v>
      </c>
      <c r="K15" s="14">
        <f>IF('- 6 -'!E15=0,"",I15/'- 6 -'!E15)</f>
        <v>3938.7067371202115</v>
      </c>
    </row>
    <row r="16" spans="1:11" ht="12.75">
      <c r="A16" s="15">
        <v>6</v>
      </c>
      <c r="B16" s="16" t="s">
        <v>126</v>
      </c>
      <c r="C16" s="16">
        <v>25327068</v>
      </c>
      <c r="D16" s="357">
        <f>C16/'- 3 -'!E16</f>
        <v>0.43996640095039574</v>
      </c>
      <c r="E16" s="16">
        <f>C16/'- 6 -'!C16</f>
        <v>3659.980924855491</v>
      </c>
      <c r="F16" s="16">
        <v>0</v>
      </c>
      <c r="G16" s="357">
        <f>F16/'- 3 -'!E16</f>
        <v>0</v>
      </c>
      <c r="H16" s="16">
        <f>IF('- 6 -'!D16=0,"",F16/'- 6 -'!D16)</f>
      </c>
      <c r="I16" s="16">
        <v>6087684</v>
      </c>
      <c r="J16" s="357">
        <f>I16/'- 3 -'!E16</f>
        <v>0.10575153900969939</v>
      </c>
      <c r="K16" s="16">
        <f>IF('- 6 -'!E16=0,"",I16/'- 6 -'!E16)</f>
        <v>3303.138361367336</v>
      </c>
    </row>
    <row r="17" spans="1:11" ht="12.75">
      <c r="A17" s="13">
        <v>9</v>
      </c>
      <c r="B17" s="14" t="s">
        <v>127</v>
      </c>
      <c r="C17" s="14">
        <v>25404591</v>
      </c>
      <c r="D17" s="356">
        <f>C17/'- 3 -'!E17</f>
        <v>0.30850175426235643</v>
      </c>
      <c r="E17" s="14">
        <f>C17/'- 6 -'!C17</f>
        <v>3390.895755472504</v>
      </c>
      <c r="F17" s="14">
        <v>0</v>
      </c>
      <c r="G17" s="356">
        <f>F17/'- 3 -'!E17</f>
        <v>0</v>
      </c>
      <c r="H17" s="14">
        <f>IF('- 6 -'!D17=0,"",F17/'- 6 -'!D17)</f>
      </c>
      <c r="I17" s="14">
        <v>0</v>
      </c>
      <c r="J17" s="356">
        <f>I17/'- 3 -'!E17</f>
        <v>0</v>
      </c>
      <c r="K17" s="14">
        <f>IF('- 6 -'!E17=0,"",I17/'- 6 -'!E17)</f>
      </c>
    </row>
    <row r="18" spans="1:11" ht="12.75">
      <c r="A18" s="15">
        <v>10</v>
      </c>
      <c r="B18" s="16" t="s">
        <v>128</v>
      </c>
      <c r="C18" s="16">
        <v>16965956</v>
      </c>
      <c r="D18" s="357">
        <f>C18/'- 3 -'!E18</f>
        <v>0.27877476153489844</v>
      </c>
      <c r="E18" s="16">
        <f>C18/'- 6 -'!C18</f>
        <v>3717.750849128958</v>
      </c>
      <c r="F18" s="16">
        <v>0</v>
      </c>
      <c r="G18" s="357">
        <f>F18/'- 3 -'!E18</f>
        <v>0</v>
      </c>
      <c r="H18" s="16">
        <f>IF('- 6 -'!D18=0,"",F18/'- 6 -'!D18)</f>
      </c>
      <c r="I18" s="16">
        <v>738518</v>
      </c>
      <c r="J18" s="357">
        <f>I18/'- 3 -'!E18</f>
        <v>0.012134899992622293</v>
      </c>
      <c r="K18" s="16">
        <f>IF('- 6 -'!E18=0,"",I18/'- 6 -'!E18)</f>
        <v>3856.490861618799</v>
      </c>
    </row>
    <row r="19" spans="1:11" ht="12.75">
      <c r="A19" s="13">
        <v>11</v>
      </c>
      <c r="B19" s="14" t="s">
        <v>129</v>
      </c>
      <c r="C19" s="14">
        <v>12167970</v>
      </c>
      <c r="D19" s="356">
        <f>C19/'- 3 -'!E19</f>
        <v>0.3747448453439178</v>
      </c>
      <c r="E19" s="14">
        <f>C19/'- 6 -'!C19</f>
        <v>3920.0934278350514</v>
      </c>
      <c r="F19" s="14">
        <v>0</v>
      </c>
      <c r="G19" s="356">
        <f>F19/'- 3 -'!E19</f>
        <v>0</v>
      </c>
      <c r="H19" s="14">
        <f>IF('- 6 -'!D19=0,"",F19/'- 6 -'!D19)</f>
      </c>
      <c r="I19" s="14">
        <v>582300</v>
      </c>
      <c r="J19" s="356">
        <f>I19/'- 3 -'!E19</f>
        <v>0.017933469875728105</v>
      </c>
      <c r="K19" s="14">
        <f>IF('- 6 -'!E19=0,"",I19/'- 6 -'!E19)</f>
        <v>3253.072625698324</v>
      </c>
    </row>
    <row r="20" spans="1:11" ht="12.75">
      <c r="A20" s="15">
        <v>12</v>
      </c>
      <c r="B20" s="16" t="s">
        <v>130</v>
      </c>
      <c r="C20" s="16">
        <v>18903013</v>
      </c>
      <c r="D20" s="357">
        <f>C20/'- 3 -'!E20</f>
        <v>0.36652696136192275</v>
      </c>
      <c r="E20" s="16">
        <f>C20/'- 6 -'!C20</f>
        <v>3726.126628688573</v>
      </c>
      <c r="F20" s="16">
        <v>0</v>
      </c>
      <c r="G20" s="357">
        <f>F20/'- 3 -'!E20</f>
        <v>0</v>
      </c>
      <c r="H20" s="16">
        <f>IF('- 6 -'!D20=0,"",F20/'- 6 -'!D20)</f>
      </c>
      <c r="I20" s="16">
        <v>3364914</v>
      </c>
      <c r="J20" s="357">
        <f>I20/'- 3 -'!E20</f>
        <v>0.06524524443083189</v>
      </c>
      <c r="K20" s="16">
        <f>IF('- 6 -'!E20=0,"",I20/'- 6 -'!E20)</f>
        <v>3045.171040723982</v>
      </c>
    </row>
    <row r="21" spans="1:11" ht="12.75">
      <c r="A21" s="13">
        <v>13</v>
      </c>
      <c r="B21" s="14" t="s">
        <v>131</v>
      </c>
      <c r="C21" s="14">
        <v>6909669</v>
      </c>
      <c r="D21" s="356">
        <f>C21/'- 3 -'!E21</f>
        <v>0.329088397663751</v>
      </c>
      <c r="E21" s="14">
        <f>C21/'- 6 -'!C21</f>
        <v>3886.20303712036</v>
      </c>
      <c r="F21" s="14">
        <v>0</v>
      </c>
      <c r="G21" s="356">
        <f>F21/'- 3 -'!E21</f>
        <v>0</v>
      </c>
      <c r="H21" s="14">
        <f>IF('- 6 -'!D21=0,"",F21/'- 6 -'!D21)</f>
      </c>
      <c r="I21" s="14">
        <v>0</v>
      </c>
      <c r="J21" s="356">
        <f>I21/'- 3 -'!E21</f>
        <v>0</v>
      </c>
      <c r="K21" s="14">
        <f>IF('- 6 -'!E21=0,"",I21/'- 6 -'!E21)</f>
      </c>
    </row>
    <row r="22" spans="1:11" ht="12.75">
      <c r="A22" s="15">
        <v>14</v>
      </c>
      <c r="B22" s="16" t="s">
        <v>132</v>
      </c>
      <c r="C22" s="16">
        <v>5317704</v>
      </c>
      <c r="D22" s="357">
        <f>C22/'- 3 -'!E22</f>
        <v>0.22668520717828133</v>
      </c>
      <c r="E22" s="16">
        <f>C22/'- 6 -'!C22</f>
        <v>3437.4298642533936</v>
      </c>
      <c r="F22" s="16">
        <v>0</v>
      </c>
      <c r="G22" s="357">
        <f>F22/'- 3 -'!E22</f>
        <v>0</v>
      </c>
      <c r="H22" s="16">
        <f>IF('- 6 -'!D22=0,"",F22/'- 6 -'!D22)</f>
      </c>
      <c r="I22" s="16">
        <v>2259268</v>
      </c>
      <c r="J22" s="357">
        <f>I22/'- 3 -'!E22</f>
        <v>0.09630897745554498</v>
      </c>
      <c r="K22" s="16">
        <f>IF('- 6 -'!E22=0,"",I22/'- 6 -'!E22)</f>
        <v>3513.636080870918</v>
      </c>
    </row>
    <row r="23" spans="1:11" ht="12.75">
      <c r="A23" s="13">
        <v>15</v>
      </c>
      <c r="B23" s="14" t="s">
        <v>133</v>
      </c>
      <c r="C23" s="14">
        <v>18691407</v>
      </c>
      <c r="D23" s="356">
        <f>C23/'- 3 -'!E23</f>
        <v>0.5559451373125738</v>
      </c>
      <c r="E23" s="14">
        <f>C23/'- 6 -'!C23</f>
        <v>3141.940998487141</v>
      </c>
      <c r="F23" s="14">
        <v>0</v>
      </c>
      <c r="G23" s="356">
        <f>F23/'- 3 -'!E23</f>
        <v>0</v>
      </c>
      <c r="H23" s="14">
        <f>IF('- 6 -'!D23=0,"",F23/'- 6 -'!D23)</f>
      </c>
      <c r="I23" s="14">
        <v>0</v>
      </c>
      <c r="J23" s="356">
        <f>I23/'- 3 -'!E23</f>
        <v>0</v>
      </c>
      <c r="K23" s="14">
        <f>IF('- 6 -'!E23=0,"",I23/'- 6 -'!E23)</f>
      </c>
    </row>
    <row r="24" spans="1:11" ht="12.75">
      <c r="A24" s="15">
        <v>16</v>
      </c>
      <c r="B24" s="16" t="s">
        <v>134</v>
      </c>
      <c r="C24" s="16">
        <v>3029351</v>
      </c>
      <c r="D24" s="357">
        <f>C24/'- 3 -'!E24</f>
        <v>0.5089881701265115</v>
      </c>
      <c r="E24" s="16">
        <f>C24/'- 6 -'!C24</f>
        <v>3837.050031665611</v>
      </c>
      <c r="F24" s="16">
        <v>0</v>
      </c>
      <c r="G24" s="357">
        <f>F24/'- 3 -'!E24</f>
        <v>0</v>
      </c>
      <c r="H24" s="16">
        <f>IF('- 6 -'!D24=0,"",F24/'- 6 -'!D24)</f>
      </c>
      <c r="I24" s="16">
        <v>0</v>
      </c>
      <c r="J24" s="357">
        <f>I24/'- 3 -'!E24</f>
        <v>0</v>
      </c>
      <c r="K24" s="16">
        <f>IF('- 6 -'!E24=0,"",I24/'- 6 -'!E24)</f>
      </c>
    </row>
    <row r="25" spans="1:11" ht="12.75">
      <c r="A25" s="13">
        <v>17</v>
      </c>
      <c r="B25" s="14" t="s">
        <v>135</v>
      </c>
      <c r="C25" s="14">
        <v>114306</v>
      </c>
      <c r="D25" s="356">
        <f>C25/'- 3 -'!E25</f>
        <v>0.02790254200051945</v>
      </c>
      <c r="E25" s="14">
        <f>C25/'- 6 -'!C25</f>
        <v>3687.2903225806454</v>
      </c>
      <c r="F25" s="14">
        <v>678997</v>
      </c>
      <c r="G25" s="356">
        <f>F25/'- 3 -'!E25</f>
        <v>0.16574582533486176</v>
      </c>
      <c r="H25" s="14">
        <f>IF('- 6 -'!D25=0,"",F25/'- 6 -'!D25)</f>
        <v>3631</v>
      </c>
      <c r="I25" s="14">
        <v>1121788</v>
      </c>
      <c r="J25" s="356">
        <f>I25/'- 3 -'!E25</f>
        <v>0.27383284154531445</v>
      </c>
      <c r="K25" s="14">
        <f>IF('- 6 -'!E25=0,"",I25/'- 6 -'!E25)</f>
        <v>3922.335664335664</v>
      </c>
    </row>
    <row r="26" spans="1:11" ht="12.75">
      <c r="A26" s="15">
        <v>18</v>
      </c>
      <c r="B26" s="16" t="s">
        <v>136</v>
      </c>
      <c r="C26" s="16">
        <v>4009983.2025</v>
      </c>
      <c r="D26" s="357">
        <f>C26/'- 3 -'!E26</f>
        <v>0.4346645383280062</v>
      </c>
      <c r="E26" s="16">
        <f>C26/'- 6 -'!C26</f>
        <v>3104.9037572590014</v>
      </c>
      <c r="F26" s="16">
        <v>0</v>
      </c>
      <c r="G26" s="357">
        <f>F26/'- 3 -'!E26</f>
        <v>0</v>
      </c>
      <c r="H26" s="16">
        <f>IF('- 6 -'!D26=0,"",F26/'- 6 -'!D26)</f>
      </c>
      <c r="I26" s="16">
        <v>0</v>
      </c>
      <c r="J26" s="357">
        <f>I26/'- 3 -'!E26</f>
        <v>0</v>
      </c>
      <c r="K26" s="16">
        <f>IF('- 6 -'!E26=0,"",I26/'- 6 -'!E26)</f>
      </c>
    </row>
    <row r="27" spans="1:11" ht="12.75">
      <c r="A27" s="13">
        <v>19</v>
      </c>
      <c r="B27" s="14" t="s">
        <v>137</v>
      </c>
      <c r="C27" s="14">
        <v>6502500</v>
      </c>
      <c r="D27" s="356">
        <f>C27/'- 3 -'!E27</f>
        <v>0.5333196637277015</v>
      </c>
      <c r="E27" s="14">
        <f>C27/'- 6 -'!C27</f>
        <v>3643.8778369291117</v>
      </c>
      <c r="F27" s="14">
        <v>0</v>
      </c>
      <c r="G27" s="356">
        <f>F27/'- 3 -'!E27</f>
        <v>0</v>
      </c>
      <c r="H27" s="14">
        <f>IF('- 6 -'!D27=0,"",F27/'- 6 -'!D27)</f>
      </c>
      <c r="I27" s="14">
        <v>0</v>
      </c>
      <c r="J27" s="356">
        <f>I27/'- 3 -'!E27</f>
        <v>0</v>
      </c>
      <c r="K27" s="14">
        <f>IF('- 6 -'!E27=0,"",I27/'- 6 -'!E27)</f>
      </c>
    </row>
    <row r="28" spans="1:11" ht="12.75">
      <c r="A28" s="15">
        <v>20</v>
      </c>
      <c r="B28" s="16" t="s">
        <v>138</v>
      </c>
      <c r="C28" s="16">
        <v>2185359</v>
      </c>
      <c r="D28" s="357">
        <f>C28/'- 3 -'!E28</f>
        <v>0.27756444883168374</v>
      </c>
      <c r="E28" s="16">
        <f>C28/'- 6 -'!C28</f>
        <v>4679.569593147751</v>
      </c>
      <c r="F28" s="16">
        <v>0</v>
      </c>
      <c r="G28" s="357">
        <f>F28/'- 3 -'!E28</f>
        <v>0</v>
      </c>
      <c r="H28" s="16">
        <f>IF('- 6 -'!D28=0,"",F28/'- 6 -'!D28)</f>
      </c>
      <c r="I28" s="16">
        <v>465246</v>
      </c>
      <c r="J28" s="357">
        <f>I28/'- 3 -'!E28</f>
        <v>0.05909132072174207</v>
      </c>
      <c r="K28" s="16">
        <f>IF('- 6 -'!E28=0,"",I28/'- 6 -'!E28)</f>
        <v>4081.1052631578946</v>
      </c>
    </row>
    <row r="29" spans="1:11" ht="12.75">
      <c r="A29" s="13">
        <v>21</v>
      </c>
      <c r="B29" s="14" t="s">
        <v>139</v>
      </c>
      <c r="C29" s="14">
        <v>11829000</v>
      </c>
      <c r="D29" s="356">
        <f>C29/'- 3 -'!E29</f>
        <v>0.5213999206594084</v>
      </c>
      <c r="E29" s="14">
        <f>C29/'- 6 -'!C29</f>
        <v>3476.3570106092225</v>
      </c>
      <c r="F29" s="14">
        <v>0</v>
      </c>
      <c r="G29" s="356">
        <f>F29/'- 3 -'!E29</f>
        <v>0</v>
      </c>
      <c r="H29" s="14">
        <f>IF('- 6 -'!D29=0,"",F29/'- 6 -'!D29)</f>
      </c>
      <c r="I29" s="14">
        <v>0</v>
      </c>
      <c r="J29" s="356">
        <f>I29/'- 3 -'!E29</f>
        <v>0</v>
      </c>
      <c r="K29" s="14">
        <f>IF('- 6 -'!E29=0,"",I29/'- 6 -'!E29)</f>
      </c>
    </row>
    <row r="30" spans="1:11" ht="12.75">
      <c r="A30" s="15">
        <v>22</v>
      </c>
      <c r="B30" s="16" t="s">
        <v>140</v>
      </c>
      <c r="C30" s="16">
        <v>6041296</v>
      </c>
      <c r="D30" s="357">
        <f>C30/'- 3 -'!E30</f>
        <v>0.491127019092857</v>
      </c>
      <c r="E30" s="16">
        <f>C30/'- 6 -'!C30</f>
        <v>3616.4597425920383</v>
      </c>
      <c r="F30" s="16">
        <v>0</v>
      </c>
      <c r="G30" s="357">
        <f>F30/'- 3 -'!E30</f>
        <v>0</v>
      </c>
      <c r="H30" s="16">
        <f>IF('- 6 -'!D30=0,"",F30/'- 6 -'!D30)</f>
      </c>
      <c r="I30" s="16">
        <v>0</v>
      </c>
      <c r="J30" s="357">
        <f>I30/'- 3 -'!E30</f>
        <v>0</v>
      </c>
      <c r="K30" s="16">
        <f>IF('- 6 -'!E30=0,"",I30/'- 6 -'!E30)</f>
      </c>
    </row>
    <row r="31" spans="1:11" ht="12.75">
      <c r="A31" s="13">
        <v>23</v>
      </c>
      <c r="B31" s="14" t="s">
        <v>141</v>
      </c>
      <c r="C31" s="14">
        <v>4981003</v>
      </c>
      <c r="D31" s="356">
        <f>C31/'- 3 -'!E31</f>
        <v>0.4912140682204314</v>
      </c>
      <c r="E31" s="14">
        <f>C31/'- 6 -'!C31</f>
        <v>3569.332139018273</v>
      </c>
      <c r="F31" s="14">
        <v>0</v>
      </c>
      <c r="G31" s="356">
        <f>F31/'- 3 -'!E31</f>
        <v>0</v>
      </c>
      <c r="H31" s="14">
        <f>IF('- 6 -'!D31=0,"",F31/'- 6 -'!D31)</f>
      </c>
      <c r="I31" s="14">
        <v>0</v>
      </c>
      <c r="J31" s="356">
        <f>I31/'- 3 -'!E31</f>
        <v>0</v>
      </c>
      <c r="K31" s="14">
        <f>IF('- 6 -'!E31=0,"",I31/'- 6 -'!E31)</f>
      </c>
    </row>
    <row r="32" spans="1:11" ht="12.75">
      <c r="A32" s="15">
        <v>24</v>
      </c>
      <c r="B32" s="16" t="s">
        <v>142</v>
      </c>
      <c r="C32" s="16">
        <v>10157159</v>
      </c>
      <c r="D32" s="357">
        <f>C32/'- 3 -'!E32</f>
        <v>0.4438999176719923</v>
      </c>
      <c r="E32" s="16">
        <f>C32/'- 6 -'!C32</f>
        <v>3486.2395743950574</v>
      </c>
      <c r="F32" s="16">
        <v>0</v>
      </c>
      <c r="G32" s="357">
        <f>F32/'- 3 -'!E32</f>
        <v>0</v>
      </c>
      <c r="H32" s="16">
        <f>IF('- 6 -'!D32=0,"",F32/'- 6 -'!D32)</f>
      </c>
      <c r="I32" s="16">
        <v>0</v>
      </c>
      <c r="J32" s="357">
        <f>I32/'- 3 -'!E32</f>
        <v>0</v>
      </c>
      <c r="K32" s="16">
        <f>IF('- 6 -'!E32=0,"",I32/'- 6 -'!E32)</f>
      </c>
    </row>
    <row r="33" spans="1:11" ht="12.75">
      <c r="A33" s="13">
        <v>25</v>
      </c>
      <c r="B33" s="14" t="s">
        <v>143</v>
      </c>
      <c r="C33" s="14">
        <v>5607602</v>
      </c>
      <c r="D33" s="356">
        <f>C33/'- 3 -'!E33</f>
        <v>0.5373425947823474</v>
      </c>
      <c r="E33" s="14">
        <f>C33/'- 6 -'!C33</f>
        <v>3821.193867120954</v>
      </c>
      <c r="F33" s="14">
        <v>0</v>
      </c>
      <c r="G33" s="356">
        <f>F33/'- 3 -'!E33</f>
        <v>0</v>
      </c>
      <c r="H33" s="14">
        <f>IF('- 6 -'!D33=0,"",F33/'- 6 -'!D33)</f>
      </c>
      <c r="I33" s="14">
        <v>0</v>
      </c>
      <c r="J33" s="356">
        <f>I33/'- 3 -'!E33</f>
        <v>0</v>
      </c>
      <c r="K33" s="14">
        <f>IF('- 6 -'!E33=0,"",I33/'- 6 -'!E33)</f>
      </c>
    </row>
    <row r="34" spans="1:11" ht="12.75">
      <c r="A34" s="15">
        <v>26</v>
      </c>
      <c r="B34" s="16" t="s">
        <v>144</v>
      </c>
      <c r="C34" s="16">
        <v>9164700</v>
      </c>
      <c r="D34" s="357">
        <f>C34/'- 3 -'!E34</f>
        <v>0.5583720469742434</v>
      </c>
      <c r="E34" s="16">
        <f>C34/'- 6 -'!C34</f>
        <v>3392.448639644642</v>
      </c>
      <c r="F34" s="16">
        <v>0</v>
      </c>
      <c r="G34" s="357">
        <f>F34/'- 3 -'!E34</f>
        <v>0</v>
      </c>
      <c r="H34" s="16">
        <f>IF('- 6 -'!D34=0,"",F34/'- 6 -'!D34)</f>
      </c>
      <c r="I34" s="16">
        <v>0</v>
      </c>
      <c r="J34" s="357">
        <f>I34/'- 3 -'!E34</f>
        <v>0</v>
      </c>
      <c r="K34" s="16">
        <f>IF('- 6 -'!E34=0,"",I34/'- 6 -'!E34)</f>
      </c>
    </row>
    <row r="35" spans="1:11" ht="12.75">
      <c r="A35" s="13">
        <v>28</v>
      </c>
      <c r="B35" s="14" t="s">
        <v>145</v>
      </c>
      <c r="C35" s="14">
        <v>1775407</v>
      </c>
      <c r="D35" s="356">
        <f>C35/'- 3 -'!E35</f>
        <v>0.2852402642502688</v>
      </c>
      <c r="E35" s="14">
        <f>C35/'- 6 -'!C35</f>
        <v>4653.753604193971</v>
      </c>
      <c r="F35" s="14">
        <v>0</v>
      </c>
      <c r="G35" s="356">
        <f>F35/'- 3 -'!E35</f>
        <v>0</v>
      </c>
      <c r="H35" s="14">
        <f>IF('- 6 -'!D35=0,"",F35/'- 6 -'!D35)</f>
      </c>
      <c r="I35" s="14">
        <v>243433</v>
      </c>
      <c r="J35" s="356">
        <f>I35/'- 3 -'!E35</f>
        <v>0.03911040862587322</v>
      </c>
      <c r="K35" s="14">
        <f>IF('- 6 -'!E35=0,"",I35/'- 6 -'!E35)</f>
        <v>4023.685950413223</v>
      </c>
    </row>
    <row r="36" spans="1:11" ht="12.75">
      <c r="A36" s="15">
        <v>30</v>
      </c>
      <c r="B36" s="16" t="s">
        <v>146</v>
      </c>
      <c r="C36" s="16">
        <v>4897126</v>
      </c>
      <c r="D36" s="357">
        <f>C36/'- 3 -'!E36</f>
        <v>0.5224095893029654</v>
      </c>
      <c r="E36" s="16">
        <f>C36/'- 6 -'!C36</f>
        <v>3738.2641221374047</v>
      </c>
      <c r="F36" s="16">
        <v>0</v>
      </c>
      <c r="G36" s="357">
        <f>F36/'- 3 -'!E36</f>
        <v>0</v>
      </c>
      <c r="H36" s="16">
        <f>IF('- 6 -'!D36=0,"",F36/'- 6 -'!D36)</f>
      </c>
      <c r="I36" s="16">
        <v>0</v>
      </c>
      <c r="J36" s="357">
        <f>I36/'- 3 -'!E36</f>
        <v>0</v>
      </c>
      <c r="K36" s="16">
        <f>IF('- 6 -'!E36=0,"",I36/'- 6 -'!E36)</f>
      </c>
    </row>
    <row r="37" spans="1:11" ht="12.75">
      <c r="A37" s="13">
        <v>31</v>
      </c>
      <c r="B37" s="14" t="s">
        <v>147</v>
      </c>
      <c r="C37" s="14">
        <v>5882559</v>
      </c>
      <c r="D37" s="356">
        <f>C37/'- 3 -'!E37</f>
        <v>0.5394059982262362</v>
      </c>
      <c r="E37" s="14">
        <f>C37/'- 6 -'!C37</f>
        <v>3656.034182722188</v>
      </c>
      <c r="F37" s="14">
        <v>0</v>
      </c>
      <c r="G37" s="356">
        <f>F37/'- 3 -'!E37</f>
        <v>0</v>
      </c>
      <c r="H37" s="14">
        <f>IF('- 6 -'!D37=0,"",F37/'- 6 -'!D37)</f>
      </c>
      <c r="I37" s="14">
        <v>0</v>
      </c>
      <c r="J37" s="356">
        <f>I37/'- 3 -'!E37</f>
        <v>0</v>
      </c>
      <c r="K37" s="14">
        <f>IF('- 6 -'!E37=0,"",I37/'- 6 -'!E37)</f>
      </c>
    </row>
    <row r="38" spans="1:11" ht="12.75">
      <c r="A38" s="15">
        <v>32</v>
      </c>
      <c r="B38" s="16" t="s">
        <v>148</v>
      </c>
      <c r="C38" s="16">
        <v>2997052</v>
      </c>
      <c r="D38" s="357">
        <f>C38/'- 3 -'!E38</f>
        <v>0.45552492599178307</v>
      </c>
      <c r="E38" s="16">
        <f>C38/'- 6 -'!C38</f>
        <v>3889.7495133030498</v>
      </c>
      <c r="F38" s="16">
        <v>192281</v>
      </c>
      <c r="G38" s="357">
        <f>F38/'- 3 -'!E38</f>
        <v>0.029224981179714612</v>
      </c>
      <c r="H38" s="16">
        <f>IF('- 6 -'!D38=0,"",F38/'- 6 -'!D38)</f>
        <v>4225.956043956044</v>
      </c>
      <c r="I38" s="16">
        <v>0</v>
      </c>
      <c r="J38" s="357">
        <f>I38/'- 3 -'!E38</f>
        <v>0</v>
      </c>
      <c r="K38" s="16">
        <f>IF('- 6 -'!E38=0,"",I38/'- 6 -'!E38)</f>
      </c>
    </row>
    <row r="39" spans="1:11" ht="12.75">
      <c r="A39" s="13">
        <v>33</v>
      </c>
      <c r="B39" s="14" t="s">
        <v>149</v>
      </c>
      <c r="C39" s="14">
        <v>4121768</v>
      </c>
      <c r="D39" s="356">
        <f>C39/'- 3 -'!E39</f>
        <v>0.3174846773440057</v>
      </c>
      <c r="E39" s="14">
        <f>C39/'- 6 -'!C39</f>
        <v>3326.6892655367233</v>
      </c>
      <c r="F39" s="14">
        <v>0</v>
      </c>
      <c r="G39" s="356">
        <f>F39/'- 3 -'!E39</f>
        <v>0</v>
      </c>
      <c r="H39" s="14">
        <f>IF('- 6 -'!D39=0,"",F39/'- 6 -'!D39)</f>
      </c>
      <c r="I39" s="14">
        <v>356213</v>
      </c>
      <c r="J39" s="356">
        <f>I39/'- 3 -'!E39</f>
        <v>0.027437781401267684</v>
      </c>
      <c r="K39" s="14">
        <f>IF('- 6 -'!E39=0,"",I39/'- 6 -'!E39)</f>
        <v>3329.0934579439254</v>
      </c>
    </row>
    <row r="40" spans="1:11" ht="12.75">
      <c r="A40" s="15">
        <v>34</v>
      </c>
      <c r="B40" s="16" t="s">
        <v>150</v>
      </c>
      <c r="C40" s="16">
        <v>3078295</v>
      </c>
      <c r="D40" s="357">
        <f>C40/'- 3 -'!E40</f>
        <v>0.532310834202276</v>
      </c>
      <c r="E40" s="16">
        <f>C40/'- 6 -'!C40</f>
        <v>4179.626612355736</v>
      </c>
      <c r="F40" s="16">
        <v>0</v>
      </c>
      <c r="G40" s="357">
        <f>F40/'- 3 -'!E40</f>
        <v>0</v>
      </c>
      <c r="H40" s="16">
        <f>IF('- 6 -'!D40=0,"",F40/'- 6 -'!D40)</f>
      </c>
      <c r="I40" s="16">
        <v>0</v>
      </c>
      <c r="J40" s="357">
        <f>I40/'- 3 -'!E40</f>
        <v>0</v>
      </c>
      <c r="K40" s="16">
        <f>IF('- 6 -'!E40=0,"",I40/'- 6 -'!E40)</f>
      </c>
    </row>
    <row r="41" spans="1:11" ht="12.75">
      <c r="A41" s="13">
        <v>35</v>
      </c>
      <c r="B41" s="14" t="s">
        <v>151</v>
      </c>
      <c r="C41" s="14">
        <v>5640866</v>
      </c>
      <c r="D41" s="356">
        <f>C41/'- 3 -'!E41</f>
        <v>0.39997016283589765</v>
      </c>
      <c r="E41" s="14">
        <f>C41/'- 6 -'!C41</f>
        <v>3791.923904275343</v>
      </c>
      <c r="F41" s="14">
        <v>0</v>
      </c>
      <c r="G41" s="356">
        <f>F41/'- 3 -'!E41</f>
        <v>0</v>
      </c>
      <c r="H41" s="14">
        <f>IF('- 6 -'!D41=0,"",F41/'- 6 -'!D41)</f>
      </c>
      <c r="I41" s="14">
        <v>0</v>
      </c>
      <c r="J41" s="356">
        <f>I41/'- 3 -'!E41</f>
        <v>0</v>
      </c>
      <c r="K41" s="14">
        <f>IF('- 6 -'!E41=0,"",I41/'- 6 -'!E41)</f>
      </c>
    </row>
    <row r="42" spans="1:11" ht="12.75">
      <c r="A42" s="15">
        <v>36</v>
      </c>
      <c r="B42" s="16" t="s">
        <v>152</v>
      </c>
      <c r="C42" s="16">
        <v>3797435</v>
      </c>
      <c r="D42" s="357">
        <f>C42/'- 3 -'!E42</f>
        <v>0.5001214930808209</v>
      </c>
      <c r="E42" s="16">
        <f>C42/'- 6 -'!C42</f>
        <v>3606.301044634378</v>
      </c>
      <c r="F42" s="16">
        <v>0</v>
      </c>
      <c r="G42" s="357">
        <f>F42/'- 3 -'!E42</f>
        <v>0</v>
      </c>
      <c r="H42" s="16">
        <f>IF('- 6 -'!D42=0,"",F42/'- 6 -'!D42)</f>
      </c>
      <c r="I42" s="16">
        <v>0</v>
      </c>
      <c r="J42" s="357">
        <f>I42/'- 3 -'!E42</f>
        <v>0</v>
      </c>
      <c r="K42" s="16">
        <f>IF('- 6 -'!E42=0,"",I42/'- 6 -'!E42)</f>
      </c>
    </row>
    <row r="43" spans="1:11" ht="12.75">
      <c r="A43" s="13">
        <v>37</v>
      </c>
      <c r="B43" s="14" t="s">
        <v>153</v>
      </c>
      <c r="C43" s="14">
        <v>3468034</v>
      </c>
      <c r="D43" s="356">
        <f>C43/'- 3 -'!E43</f>
        <v>0.5049380212127217</v>
      </c>
      <c r="E43" s="14">
        <f>C43/'- 6 -'!C43</f>
        <v>3727.8662796947224</v>
      </c>
      <c r="F43" s="14">
        <v>0</v>
      </c>
      <c r="G43" s="356">
        <f>F43/'- 3 -'!E43</f>
        <v>0</v>
      </c>
      <c r="H43" s="14">
        <f>IF('- 6 -'!D43=0,"",F43/'- 6 -'!D43)</f>
      </c>
      <c r="I43" s="14">
        <v>0</v>
      </c>
      <c r="J43" s="356">
        <f>I43/'- 3 -'!E43</f>
        <v>0</v>
      </c>
      <c r="K43" s="14">
        <f>IF('- 6 -'!E43=0,"",I43/'- 6 -'!E43)</f>
      </c>
    </row>
    <row r="44" spans="1:11" ht="12.75">
      <c r="A44" s="15">
        <v>38</v>
      </c>
      <c r="B44" s="16" t="s">
        <v>154</v>
      </c>
      <c r="C44" s="16">
        <v>4397778</v>
      </c>
      <c r="D44" s="357">
        <f>C44/'- 3 -'!E44</f>
        <v>0.4818759265732159</v>
      </c>
      <c r="E44" s="16">
        <f>C44/'- 6 -'!C44</f>
        <v>3544.308510638298</v>
      </c>
      <c r="F44" s="16">
        <v>0</v>
      </c>
      <c r="G44" s="357">
        <f>F44/'- 3 -'!E44</f>
        <v>0</v>
      </c>
      <c r="H44" s="16">
        <f>IF('- 6 -'!D44=0,"",F44/'- 6 -'!D44)</f>
      </c>
      <c r="I44" s="16">
        <v>0</v>
      </c>
      <c r="J44" s="357">
        <f>I44/'- 3 -'!E44</f>
        <v>0</v>
      </c>
      <c r="K44" s="16">
        <f>IF('- 6 -'!E44=0,"",I44/'- 6 -'!E44)</f>
      </c>
    </row>
    <row r="45" spans="1:11" ht="12.75">
      <c r="A45" s="13">
        <v>39</v>
      </c>
      <c r="B45" s="14" t="s">
        <v>155</v>
      </c>
      <c r="C45" s="14">
        <v>8516400</v>
      </c>
      <c r="D45" s="356">
        <f>C45/'- 3 -'!E45</f>
        <v>0.5529232267489044</v>
      </c>
      <c r="E45" s="14">
        <f>C45/'- 6 -'!C45</f>
        <v>3996.4335992491788</v>
      </c>
      <c r="F45" s="14">
        <v>0</v>
      </c>
      <c r="G45" s="356">
        <f>F45/'- 3 -'!E45</f>
        <v>0</v>
      </c>
      <c r="H45" s="14">
        <f>IF('- 6 -'!D45=0,"",F45/'- 6 -'!D45)</f>
      </c>
      <c r="I45" s="14">
        <v>0</v>
      </c>
      <c r="J45" s="356">
        <f>I45/'- 3 -'!E45</f>
        <v>0</v>
      </c>
      <c r="K45" s="14">
        <f>IF('- 6 -'!E45=0,"",I45/'- 6 -'!E45)</f>
      </c>
    </row>
    <row r="46" spans="1:11" ht="12.75">
      <c r="A46" s="15">
        <v>40</v>
      </c>
      <c r="B46" s="16" t="s">
        <v>156</v>
      </c>
      <c r="C46" s="16">
        <v>19616600</v>
      </c>
      <c r="D46" s="357">
        <f>C46/'- 3 -'!E46</f>
        <v>0.43381226074822365</v>
      </c>
      <c r="E46" s="16">
        <f>C46/'- 6 -'!C46</f>
        <v>3411.2859751325973</v>
      </c>
      <c r="F46" s="16">
        <v>0</v>
      </c>
      <c r="G46" s="357">
        <f>F46/'- 3 -'!E46</f>
        <v>0</v>
      </c>
      <c r="H46" s="16">
        <f>IF('- 6 -'!D46=0,"",F46/'- 6 -'!D46)</f>
      </c>
      <c r="I46" s="16">
        <v>0</v>
      </c>
      <c r="J46" s="357">
        <f>I46/'- 3 -'!E46</f>
        <v>0</v>
      </c>
      <c r="K46" s="16">
        <f>IF('- 6 -'!E46=0,"",I46/'- 6 -'!E46)</f>
      </c>
    </row>
    <row r="47" spans="1:11" ht="12.75">
      <c r="A47" s="13">
        <v>41</v>
      </c>
      <c r="B47" s="14" t="s">
        <v>157</v>
      </c>
      <c r="C47" s="14">
        <v>6207000</v>
      </c>
      <c r="D47" s="356">
        <f>C47/'- 3 -'!E47</f>
        <v>0.5015255037071032</v>
      </c>
      <c r="E47" s="14">
        <f>C47/'- 6 -'!C47</f>
        <v>3866.085331672376</v>
      </c>
      <c r="F47" s="14">
        <v>0</v>
      </c>
      <c r="G47" s="356">
        <f>F47/'- 3 -'!E47</f>
        <v>0</v>
      </c>
      <c r="H47" s="14">
        <f>IF('- 6 -'!D47=0,"",F47/'- 6 -'!D47)</f>
      </c>
      <c r="I47" s="14">
        <v>0</v>
      </c>
      <c r="J47" s="356">
        <f>I47/'- 3 -'!E47</f>
        <v>0</v>
      </c>
      <c r="K47" s="14">
        <f>IF('- 6 -'!E47=0,"",I47/'- 6 -'!E47)</f>
      </c>
    </row>
    <row r="48" spans="1:11" ht="12.75">
      <c r="A48" s="15">
        <v>42</v>
      </c>
      <c r="B48" s="16" t="s">
        <v>158</v>
      </c>
      <c r="C48" s="16">
        <v>4146557</v>
      </c>
      <c r="D48" s="357">
        <f>C48/'- 3 -'!E48</f>
        <v>0.5195131415034615</v>
      </c>
      <c r="E48" s="16">
        <f>C48/'- 6 -'!C48</f>
        <v>3786.8100456621005</v>
      </c>
      <c r="F48" s="16">
        <v>0</v>
      </c>
      <c r="G48" s="357">
        <f>F48/'- 3 -'!E48</f>
        <v>0</v>
      </c>
      <c r="H48" s="16">
        <f>IF('- 6 -'!D48=0,"",F48/'- 6 -'!D48)</f>
      </c>
      <c r="I48" s="16">
        <v>0</v>
      </c>
      <c r="J48" s="357">
        <f>I48/'- 3 -'!E48</f>
        <v>0</v>
      </c>
      <c r="K48" s="16">
        <f>IF('- 6 -'!E48=0,"",I48/'- 6 -'!E48)</f>
      </c>
    </row>
    <row r="49" spans="1:11" ht="12.75">
      <c r="A49" s="13">
        <v>43</v>
      </c>
      <c r="B49" s="14" t="s">
        <v>159</v>
      </c>
      <c r="C49" s="14">
        <v>3446390</v>
      </c>
      <c r="D49" s="356">
        <f>C49/'- 3 -'!E49</f>
        <v>0.5442908831328402</v>
      </c>
      <c r="E49" s="14">
        <f>C49/'- 6 -'!C49</f>
        <v>4348.7570977917985</v>
      </c>
      <c r="F49" s="14">
        <v>0</v>
      </c>
      <c r="G49" s="356">
        <f>F49/'- 3 -'!E49</f>
        <v>0</v>
      </c>
      <c r="H49" s="14">
        <f>IF('- 6 -'!D49=0,"",F49/'- 6 -'!D49)</f>
      </c>
      <c r="I49" s="14">
        <v>0</v>
      </c>
      <c r="J49" s="356">
        <f>I49/'- 3 -'!E49</f>
        <v>0</v>
      </c>
      <c r="K49" s="14">
        <f>IF('- 6 -'!E49=0,"",I49/'- 6 -'!E49)</f>
      </c>
    </row>
    <row r="50" spans="1:11" ht="12.75">
      <c r="A50" s="15">
        <v>44</v>
      </c>
      <c r="B50" s="16" t="s">
        <v>160</v>
      </c>
      <c r="C50" s="16">
        <v>4801934</v>
      </c>
      <c r="D50" s="357">
        <f>C50/'- 3 -'!E50</f>
        <v>0.5124217017521713</v>
      </c>
      <c r="E50" s="16">
        <f>C50/'- 6 -'!C50</f>
        <v>3827.767237943404</v>
      </c>
      <c r="F50" s="16">
        <v>0</v>
      </c>
      <c r="G50" s="357">
        <f>F50/'- 3 -'!E50</f>
        <v>0</v>
      </c>
      <c r="H50" s="16">
        <f>IF('- 6 -'!D50=0,"",F50/'- 6 -'!D50)</f>
      </c>
      <c r="I50" s="16">
        <v>0</v>
      </c>
      <c r="J50" s="357">
        <f>I50/'- 3 -'!E50</f>
        <v>0</v>
      </c>
      <c r="K50" s="16">
        <f>IF('- 6 -'!E50=0,"",I50/'- 6 -'!E50)</f>
      </c>
    </row>
    <row r="51" spans="1:11" ht="12.75">
      <c r="A51" s="13">
        <v>45</v>
      </c>
      <c r="B51" s="14" t="s">
        <v>161</v>
      </c>
      <c r="C51" s="14">
        <v>4253550</v>
      </c>
      <c r="D51" s="356">
        <f>C51/'- 3 -'!E51</f>
        <v>0.3563790769777298</v>
      </c>
      <c r="E51" s="14">
        <f>C51/'- 6 -'!C51</f>
        <v>3294.771494965143</v>
      </c>
      <c r="F51" s="14">
        <v>0</v>
      </c>
      <c r="G51" s="356">
        <f>F51/'- 3 -'!E51</f>
        <v>0</v>
      </c>
      <c r="H51" s="14">
        <f>IF('- 6 -'!D51=0,"",F51/'- 6 -'!D51)</f>
      </c>
      <c r="I51" s="14">
        <v>0</v>
      </c>
      <c r="J51" s="356">
        <f>I51/'- 3 -'!E51</f>
        <v>0</v>
      </c>
      <c r="K51" s="14">
        <f>IF('- 6 -'!E51=0,"",I51/'- 6 -'!E51)</f>
      </c>
    </row>
    <row r="52" spans="1:11" ht="12.75">
      <c r="A52" s="15">
        <v>46</v>
      </c>
      <c r="B52" s="16" t="s">
        <v>162</v>
      </c>
      <c r="C52" s="16">
        <v>4193707</v>
      </c>
      <c r="D52" s="357">
        <f>C52/'- 3 -'!E52</f>
        <v>0.39957670874806367</v>
      </c>
      <c r="E52" s="16">
        <f>C52/'- 6 -'!C52</f>
        <v>3879.4699352451435</v>
      </c>
      <c r="F52" s="16">
        <v>0</v>
      </c>
      <c r="G52" s="357">
        <f>F52/'- 3 -'!E52</f>
        <v>0</v>
      </c>
      <c r="H52" s="16">
        <f>IF('- 6 -'!D52=0,"",F52/'- 6 -'!D52)</f>
      </c>
      <c r="I52" s="16">
        <v>0</v>
      </c>
      <c r="J52" s="357">
        <f>I52/'- 3 -'!E52</f>
        <v>0</v>
      </c>
      <c r="K52" s="16">
        <f>IF('- 6 -'!E52=0,"",I52/'- 6 -'!E52)</f>
      </c>
    </row>
    <row r="53" spans="1:11" ht="12.75">
      <c r="A53" s="13">
        <v>47</v>
      </c>
      <c r="B53" s="14" t="s">
        <v>163</v>
      </c>
      <c r="C53" s="14">
        <v>3174382</v>
      </c>
      <c r="D53" s="356">
        <f>C53/'- 3 -'!E53</f>
        <v>0.3468562207033822</v>
      </c>
      <c r="E53" s="14">
        <f>C53/'- 6 -'!C53</f>
        <v>3538.88740245262</v>
      </c>
      <c r="F53" s="14">
        <v>0</v>
      </c>
      <c r="G53" s="356">
        <f>F53/'- 3 -'!E53</f>
        <v>0</v>
      </c>
      <c r="H53" s="14">
        <f>IF('- 6 -'!D53=0,"",F53/'- 6 -'!D53)</f>
      </c>
      <c r="I53" s="14">
        <v>0</v>
      </c>
      <c r="J53" s="356">
        <f>I53/'- 3 -'!E53</f>
        <v>0</v>
      </c>
      <c r="K53" s="14">
        <f>IF('- 6 -'!E53=0,"",I53/'- 6 -'!E53)</f>
      </c>
    </row>
    <row r="54" spans="1:11" ht="12.75">
      <c r="A54" s="15">
        <v>48</v>
      </c>
      <c r="B54" s="16" t="s">
        <v>164</v>
      </c>
      <c r="C54" s="16">
        <v>23391683</v>
      </c>
      <c r="D54" s="357">
        <f>C54/'- 3 -'!E54</f>
        <v>0.40776280949872906</v>
      </c>
      <c r="E54" s="16">
        <f>C54/'- 6 -'!C54</f>
        <v>4509.848654276239</v>
      </c>
      <c r="F54" s="16">
        <v>0</v>
      </c>
      <c r="G54" s="357">
        <f>F54/'- 3 -'!E54</f>
        <v>0</v>
      </c>
      <c r="H54" s="16">
        <f>IF('- 6 -'!D54=0,"",F54/'- 6 -'!D54)</f>
      </c>
      <c r="I54" s="16">
        <v>0</v>
      </c>
      <c r="J54" s="357">
        <f>I54/'- 3 -'!E54</f>
        <v>0</v>
      </c>
      <c r="K54" s="16">
        <f>IF('- 6 -'!E54=0,"",I54/'- 6 -'!E54)</f>
      </c>
    </row>
    <row r="55" spans="1:11" ht="12.75">
      <c r="A55" s="13">
        <v>49</v>
      </c>
      <c r="B55" s="14" t="s">
        <v>165</v>
      </c>
      <c r="C55" s="14"/>
      <c r="D55" s="356"/>
      <c r="E55" s="14"/>
      <c r="F55" s="14">
        <v>18883669</v>
      </c>
      <c r="G55" s="356">
        <f>F55/'- 3 -'!E55</f>
        <v>0.5136199247116386</v>
      </c>
      <c r="H55" s="14">
        <f>IF('- 6 -'!D55=0,"",F55/'- 6 -'!D55)</f>
        <v>4444.7849829351535</v>
      </c>
      <c r="I55" s="14">
        <v>0</v>
      </c>
      <c r="J55" s="356">
        <f>I55/'- 3 -'!E55</f>
        <v>0</v>
      </c>
      <c r="K55" s="14">
        <f>IF('- 6 -'!E55=0,"",I55/'- 6 -'!E55)</f>
      </c>
    </row>
    <row r="56" spans="1:11" ht="12.75">
      <c r="A56" s="15">
        <v>50</v>
      </c>
      <c r="B56" s="16" t="s">
        <v>355</v>
      </c>
      <c r="C56" s="16">
        <v>7302100</v>
      </c>
      <c r="D56" s="357">
        <f>C56/'- 3 -'!E56</f>
        <v>0.5004317552564489</v>
      </c>
      <c r="E56" s="16">
        <f>C56/'- 6 -'!C56</f>
        <v>4038.772123893805</v>
      </c>
      <c r="F56" s="16">
        <v>0</v>
      </c>
      <c r="G56" s="357">
        <f>F56/'- 3 -'!E56</f>
        <v>0</v>
      </c>
      <c r="H56" s="16">
        <f>IF('- 6 -'!D56=0,"",F56/'- 6 -'!D56)</f>
      </c>
      <c r="I56" s="16">
        <v>0</v>
      </c>
      <c r="J56" s="357">
        <f>I56/'- 3 -'!E56</f>
        <v>0</v>
      </c>
      <c r="K56" s="16">
        <f>IF('- 6 -'!E56=0,"",I56/'- 6 -'!E56)</f>
      </c>
    </row>
    <row r="57" spans="1:11" ht="12.75">
      <c r="A57" s="13">
        <v>2264</v>
      </c>
      <c r="B57" s="14" t="s">
        <v>166</v>
      </c>
      <c r="C57" s="14">
        <v>983723</v>
      </c>
      <c r="D57" s="356">
        <f>C57/'- 3 -'!E57</f>
        <v>0.5151080696282899</v>
      </c>
      <c r="E57" s="14">
        <f>C57/'- 6 -'!C57</f>
        <v>5360.888283378747</v>
      </c>
      <c r="F57" s="14">
        <v>0</v>
      </c>
      <c r="G57" s="356">
        <f>F57/'- 3 -'!E57</f>
        <v>0</v>
      </c>
      <c r="H57" s="14">
        <f>IF('- 6 -'!D57=0,"",F57/'- 6 -'!D57)</f>
      </c>
      <c r="I57" s="14">
        <v>0</v>
      </c>
      <c r="J57" s="356">
        <f>I57/'- 3 -'!E57</f>
        <v>0</v>
      </c>
      <c r="K57" s="14">
        <f>IF('- 6 -'!E57=0,"",I57/'- 6 -'!E57)</f>
      </c>
    </row>
    <row r="58" spans="1:11" ht="12.75">
      <c r="A58" s="15">
        <v>2309</v>
      </c>
      <c r="B58" s="16" t="s">
        <v>167</v>
      </c>
      <c r="C58" s="16">
        <v>1117895</v>
      </c>
      <c r="D58" s="357">
        <f>C58/'- 3 -'!E58</f>
        <v>0.5552029338128989</v>
      </c>
      <c r="E58" s="16">
        <f>C58/'- 6 -'!C58</f>
        <v>4283.122605363985</v>
      </c>
      <c r="F58" s="16">
        <v>0</v>
      </c>
      <c r="G58" s="357">
        <f>F58/'- 3 -'!E58</f>
        <v>0</v>
      </c>
      <c r="H58" s="16">
        <f>IF('- 6 -'!D58=0,"",F58/'- 6 -'!D58)</f>
      </c>
      <c r="I58" s="16">
        <v>0</v>
      </c>
      <c r="J58" s="357">
        <f>I58/'- 3 -'!E58</f>
        <v>0</v>
      </c>
      <c r="K58" s="16">
        <f>IF('- 6 -'!E58=0,"",I58/'- 6 -'!E58)</f>
      </c>
    </row>
    <row r="59" spans="1:11" ht="12.75">
      <c r="A59" s="13">
        <v>2312</v>
      </c>
      <c r="B59" s="14" t="s">
        <v>168</v>
      </c>
      <c r="C59" s="14">
        <v>923340</v>
      </c>
      <c r="D59" s="356">
        <f>C59/'- 3 -'!E59</f>
        <v>0.5367041988759519</v>
      </c>
      <c r="E59" s="14">
        <f>C59/'- 6 -'!C59</f>
        <v>5004.552845528456</v>
      </c>
      <c r="F59" s="14">
        <v>0</v>
      </c>
      <c r="G59" s="356">
        <f>F59/'- 3 -'!E59</f>
        <v>0</v>
      </c>
      <c r="H59" s="14">
        <f>IF('- 6 -'!D59=0,"",F59/'- 6 -'!D59)</f>
      </c>
      <c r="I59" s="14">
        <v>0</v>
      </c>
      <c r="J59" s="356">
        <f>I59/'- 3 -'!E59</f>
        <v>0</v>
      </c>
      <c r="K59" s="14">
        <f>IF('- 6 -'!E59=0,"",I59/'- 6 -'!E59)</f>
      </c>
    </row>
    <row r="60" spans="1:11" ht="12.75">
      <c r="A60" s="15">
        <v>2355</v>
      </c>
      <c r="B60" s="16" t="s">
        <v>169</v>
      </c>
      <c r="C60" s="16">
        <v>11191125</v>
      </c>
      <c r="D60" s="357">
        <f>C60/'- 3 -'!E60</f>
        <v>0.4549324722870722</v>
      </c>
      <c r="E60" s="16">
        <f>C60/'- 6 -'!C60</f>
        <v>3907.37928144967</v>
      </c>
      <c r="F60" s="16">
        <v>0</v>
      </c>
      <c r="G60" s="357">
        <f>F60/'- 3 -'!E60</f>
        <v>0</v>
      </c>
      <c r="H60" s="16">
        <f>IF('- 6 -'!D60=0,"",F60/'- 6 -'!D60)</f>
      </c>
      <c r="I60" s="16">
        <v>0</v>
      </c>
      <c r="J60" s="357">
        <f>I60/'- 3 -'!E60</f>
        <v>0</v>
      </c>
      <c r="K60" s="16">
        <f>IF('- 6 -'!E60=0,"",I60/'- 6 -'!E60)</f>
      </c>
    </row>
    <row r="61" spans="1:11" ht="12.75">
      <c r="A61" s="13">
        <v>2439</v>
      </c>
      <c r="B61" s="14" t="s">
        <v>170</v>
      </c>
      <c r="C61" s="14">
        <v>517455</v>
      </c>
      <c r="D61" s="356">
        <f>C61/'- 3 -'!E61</f>
        <v>0.4056978256625602</v>
      </c>
      <c r="E61" s="14">
        <f>C61/'- 6 -'!C61</f>
        <v>3905.3207547169814</v>
      </c>
      <c r="F61" s="14">
        <v>0</v>
      </c>
      <c r="G61" s="356">
        <f>F61/'- 3 -'!E61</f>
        <v>0</v>
      </c>
      <c r="H61" s="14">
        <f>IF('- 6 -'!D61=0,"",F61/'- 6 -'!D61)</f>
      </c>
      <c r="I61" s="14">
        <v>0</v>
      </c>
      <c r="J61" s="356">
        <f>I61/'- 3 -'!E61</f>
        <v>0</v>
      </c>
      <c r="K61" s="14">
        <f>IF('- 6 -'!E61=0,"",I61/'- 6 -'!E61)</f>
      </c>
    </row>
    <row r="62" spans="1:11" ht="12.75">
      <c r="A62" s="15">
        <v>2460</v>
      </c>
      <c r="B62" s="16" t="s">
        <v>171</v>
      </c>
      <c r="C62" s="16">
        <v>1620250</v>
      </c>
      <c r="D62" s="357">
        <f>C62/'- 3 -'!E62</f>
        <v>0.5551158711233537</v>
      </c>
      <c r="E62" s="16">
        <f>C62/'- 6 -'!C62</f>
        <v>5229.987088444157</v>
      </c>
      <c r="F62" s="16">
        <v>0</v>
      </c>
      <c r="G62" s="357">
        <f>F62/'- 3 -'!E62</f>
        <v>0</v>
      </c>
      <c r="H62" s="16">
        <f>IF('- 6 -'!D62=0,"",F62/'- 6 -'!D62)</f>
      </c>
      <c r="I62" s="16">
        <v>0</v>
      </c>
      <c r="J62" s="357">
        <f>I62/'- 3 -'!E62</f>
        <v>0</v>
      </c>
      <c r="K62" s="16">
        <f>IF('- 6 -'!E62=0,"",I62/'- 6 -'!E62)</f>
      </c>
    </row>
    <row r="63" spans="1:11" ht="12.75">
      <c r="A63" s="13">
        <v>3000</v>
      </c>
      <c r="B63" s="14" t="s">
        <v>381</v>
      </c>
      <c r="C63" s="14">
        <v>184604</v>
      </c>
      <c r="D63" s="356">
        <f>C63/'- 3 -'!E63</f>
        <v>0.03629879831165087</v>
      </c>
      <c r="E63" s="14">
        <f>C63/'- 6 -'!C63</f>
        <v>2771.831831831832</v>
      </c>
      <c r="F63" s="14">
        <v>0</v>
      </c>
      <c r="G63" s="356">
        <f>F63/'- 3 -'!E63</f>
        <v>0</v>
      </c>
      <c r="H63" s="14">
        <f>IF('- 6 -'!D63=0,"",F63/'- 6 -'!D63)</f>
      </c>
      <c r="I63" s="14">
        <v>0</v>
      </c>
      <c r="J63" s="356">
        <f>I63/'- 3 -'!E63</f>
        <v>0</v>
      </c>
      <c r="K63" s="14">
        <f>IF('- 6 -'!E63=0,"",I63/'- 6 -'!E63)</f>
      </c>
    </row>
    <row r="64" spans="1:11" ht="4.5" customHeight="1">
      <c r="A64" s="17"/>
      <c r="B64" s="17"/>
      <c r="C64" s="17"/>
      <c r="D64" s="197"/>
      <c r="E64" s="17"/>
      <c r="F64" s="17"/>
      <c r="G64" s="197"/>
      <c r="H64" s="17"/>
      <c r="I64" s="17"/>
      <c r="J64" s="197"/>
      <c r="K64" s="17"/>
    </row>
    <row r="65" spans="1:11" ht="12.75">
      <c r="A65" s="19"/>
      <c r="B65" s="20" t="s">
        <v>172</v>
      </c>
      <c r="C65" s="20">
        <f>SUM(C11:C63)</f>
        <v>498031558.2025</v>
      </c>
      <c r="D65" s="102">
        <f>C65/'- 3 -'!E65</f>
        <v>0.38369965655055366</v>
      </c>
      <c r="E65" s="20">
        <f>C65/'- 6 -'!C65</f>
        <v>3719.4263350251417</v>
      </c>
      <c r="F65" s="20">
        <f>SUM(F11:F63)</f>
        <v>21268662</v>
      </c>
      <c r="G65" s="102">
        <f>F65/'- 3 -'!E65</f>
        <v>0.0163860666463462</v>
      </c>
      <c r="H65" s="20">
        <f>F65/'- 6 -'!D65</f>
        <v>4283.28708085792</v>
      </c>
      <c r="I65" s="20">
        <f>SUM(I11:I63)</f>
        <v>29346548</v>
      </c>
      <c r="J65" s="102">
        <f>I65/'- 3 -'!E65</f>
        <v>0.022609531872206996</v>
      </c>
      <c r="K65" s="20">
        <f>I65/'- 6 -'!E65</f>
        <v>3535.302734610288</v>
      </c>
    </row>
    <row r="66" spans="1:11" ht="4.5" customHeight="1">
      <c r="A66" s="17"/>
      <c r="B66" s="17"/>
      <c r="C66" s="17"/>
      <c r="D66" s="197"/>
      <c r="E66" s="17"/>
      <c r="F66" s="17"/>
      <c r="G66" s="197"/>
      <c r="H66" s="17"/>
      <c r="I66" s="17"/>
      <c r="J66" s="197"/>
      <c r="K66" s="17"/>
    </row>
    <row r="67" spans="1:11" ht="12.75">
      <c r="A67" s="15">
        <v>2155</v>
      </c>
      <c r="B67" s="16" t="s">
        <v>173</v>
      </c>
      <c r="C67" s="16">
        <v>817945</v>
      </c>
      <c r="D67" s="357">
        <f>C67/'- 3 -'!E67</f>
        <v>0.6544146355513454</v>
      </c>
      <c r="E67" s="16">
        <f>C67/'- 6 -'!C67</f>
        <v>5760.1760563380285</v>
      </c>
      <c r="F67" s="16">
        <v>0</v>
      </c>
      <c r="G67" s="357">
        <f>F67/'- 3 -'!E67</f>
        <v>0</v>
      </c>
      <c r="H67" s="16">
        <f>IF('- 6 -'!D67=0,"",F67/'- 6 -'!D67)</f>
      </c>
      <c r="I67" s="16">
        <v>0</v>
      </c>
      <c r="J67" s="357">
        <f>I67/'- 3 -'!E67</f>
        <v>0</v>
      </c>
      <c r="K67" s="16">
        <f>IF('- 6 -'!E67=0,"",I67/'- 6 -'!E67)</f>
      </c>
    </row>
    <row r="68" spans="1:11" ht="12.75">
      <c r="A68" s="13">
        <v>2408</v>
      </c>
      <c r="B68" s="14" t="s">
        <v>175</v>
      </c>
      <c r="C68" s="14">
        <v>1341764</v>
      </c>
      <c r="D68" s="356">
        <f>C68/'- 3 -'!E68</f>
        <v>0.5667178435592086</v>
      </c>
      <c r="E68" s="14">
        <f>C68/'- 6 -'!C68</f>
        <v>5015.940186915888</v>
      </c>
      <c r="F68" s="14">
        <v>0</v>
      </c>
      <c r="G68" s="356">
        <f>F68/'- 3 -'!E68</f>
        <v>0</v>
      </c>
      <c r="H68" s="14">
        <f>IF('- 6 -'!D68=0,"",F68/'- 6 -'!D68)</f>
      </c>
      <c r="I68" s="14">
        <v>0</v>
      </c>
      <c r="J68" s="356">
        <f>I68/'- 3 -'!E68</f>
        <v>0</v>
      </c>
      <c r="K68" s="14">
        <f>IF('- 6 -'!E68=0,"",I68/'- 6 -'!E68)</f>
      </c>
    </row>
    <row r="69" spans="9:11" ht="6.75" customHeight="1">
      <c r="I69" s="90"/>
      <c r="J69" s="90"/>
      <c r="K69" s="90"/>
    </row>
    <row r="70" spans="1:11" ht="12" customHeight="1">
      <c r="A70" s="391" t="s">
        <v>369</v>
      </c>
      <c r="B70" s="55" t="s">
        <v>354</v>
      </c>
      <c r="C70" s="55"/>
      <c r="D70" s="55"/>
      <c r="E70" s="55"/>
      <c r="F70" s="55"/>
      <c r="G70" s="55"/>
      <c r="H70" s="55"/>
      <c r="I70" s="17"/>
      <c r="J70" s="90"/>
      <c r="K70" s="90"/>
    </row>
    <row r="71" spans="1:8" ht="12" customHeight="1">
      <c r="A71" s="6"/>
      <c r="B71" s="6"/>
      <c r="C71" s="6"/>
      <c r="D71" s="6"/>
      <c r="E71" s="6"/>
      <c r="F71" s="6"/>
      <c r="G71" s="6"/>
      <c r="H71" s="6"/>
    </row>
    <row r="72" spans="1:8" ht="12" customHeight="1">
      <c r="A72" s="6"/>
      <c r="B72" s="6"/>
      <c r="C72" s="6"/>
      <c r="D72" s="6"/>
      <c r="E72" s="6"/>
      <c r="F72" s="6"/>
      <c r="G72" s="6"/>
      <c r="H72" s="6"/>
    </row>
    <row r="73" spans="1:8" ht="12" customHeight="1">
      <c r="A73" s="6"/>
      <c r="B73" s="6"/>
      <c r="C73" s="6"/>
      <c r="D73" s="6"/>
      <c r="E73" s="6"/>
      <c r="F73" s="6"/>
      <c r="G73" s="6"/>
      <c r="H73" s="6"/>
    </row>
    <row r="74" spans="1:8" ht="12" customHeight="1">
      <c r="A74" s="6"/>
      <c r="B74" s="6"/>
      <c r="C74" s="6"/>
      <c r="D74" s="6"/>
      <c r="E74" s="6"/>
      <c r="F74" s="6"/>
      <c r="G74" s="6"/>
      <c r="H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0.83203125" style="82" customWidth="1"/>
    <col min="7" max="8" width="13.83203125" style="82" customWidth="1"/>
    <col min="9" max="9" width="14.83203125" style="82" customWidth="1"/>
    <col min="10" max="10" width="13.83203125" style="82" customWidth="1"/>
    <col min="11" max="16384" width="15.83203125" style="82" customWidth="1"/>
  </cols>
  <sheetData>
    <row r="1" spans="1:10" ht="6.75" customHeight="1">
      <c r="A1" s="17"/>
      <c r="B1" s="80"/>
      <c r="C1" s="81"/>
      <c r="D1" s="81"/>
      <c r="E1" s="81"/>
      <c r="F1" s="81"/>
      <c r="G1" s="81"/>
      <c r="H1" s="81"/>
      <c r="I1" s="81"/>
      <c r="J1" s="81"/>
    </row>
    <row r="2" spans="1:10" ht="12.75">
      <c r="A2" s="8"/>
      <c r="B2" s="83"/>
      <c r="C2" s="84" t="s">
        <v>0</v>
      </c>
      <c r="D2" s="84"/>
      <c r="E2" s="84"/>
      <c r="F2" s="84"/>
      <c r="G2" s="84"/>
      <c r="H2" s="84"/>
      <c r="I2" s="242"/>
      <c r="J2" s="85" t="s">
        <v>453</v>
      </c>
    </row>
    <row r="3" spans="1:10" ht="12.75">
      <c r="A3" s="9"/>
      <c r="B3" s="86"/>
      <c r="C3" s="87" t="str">
        <f>YEAR</f>
        <v>OPERATING FUND BUDGET 2001/2002</v>
      </c>
      <c r="D3" s="87"/>
      <c r="E3" s="87"/>
      <c r="F3" s="87"/>
      <c r="G3" s="87"/>
      <c r="H3" s="87"/>
      <c r="I3" s="88"/>
      <c r="J3" s="243"/>
    </row>
    <row r="4" spans="1:10" ht="12.75">
      <c r="A4" s="10"/>
      <c r="C4" s="81"/>
      <c r="D4" s="81"/>
      <c r="E4" s="81"/>
      <c r="F4" s="81"/>
      <c r="G4" s="81"/>
      <c r="H4" s="81"/>
      <c r="I4" s="81"/>
      <c r="J4" s="81"/>
    </row>
    <row r="5" spans="1:10" ht="16.5">
      <c r="A5" s="10"/>
      <c r="C5" s="333" t="s">
        <v>341</v>
      </c>
      <c r="D5" s="244"/>
      <c r="E5" s="244"/>
      <c r="F5" s="244"/>
      <c r="G5" s="244"/>
      <c r="H5" s="244"/>
      <c r="I5" s="244"/>
      <c r="J5" s="89"/>
    </row>
    <row r="6" spans="1:10" ht="16.5">
      <c r="A6" s="10"/>
      <c r="C6" s="38" t="s">
        <v>428</v>
      </c>
      <c r="D6" s="39"/>
      <c r="E6" s="39"/>
      <c r="F6" s="39"/>
      <c r="G6" s="39"/>
      <c r="H6" s="39"/>
      <c r="I6" s="39"/>
      <c r="J6" s="40"/>
    </row>
    <row r="7" spans="3:10" ht="12.75">
      <c r="C7" s="95"/>
      <c r="D7" s="50"/>
      <c r="E7" s="50"/>
      <c r="F7" s="245" t="s">
        <v>318</v>
      </c>
      <c r="G7" s="246" t="s">
        <v>319</v>
      </c>
      <c r="H7" s="246"/>
      <c r="I7" s="246"/>
      <c r="J7" s="247"/>
    </row>
    <row r="8" spans="1:10" ht="12.75">
      <c r="A8" s="94"/>
      <c r="B8" s="45"/>
      <c r="C8" s="248"/>
      <c r="D8" s="249"/>
      <c r="E8" s="48" t="s">
        <v>78</v>
      </c>
      <c r="F8" s="250" t="s">
        <v>320</v>
      </c>
      <c r="G8" s="249"/>
      <c r="H8" s="251"/>
      <c r="I8" s="252" t="s">
        <v>90</v>
      </c>
      <c r="J8" s="249"/>
    </row>
    <row r="9" spans="1:10" ht="12.75">
      <c r="A9" s="51" t="s">
        <v>105</v>
      </c>
      <c r="B9" s="52" t="s">
        <v>106</v>
      </c>
      <c r="C9" s="96" t="s">
        <v>107</v>
      </c>
      <c r="D9" s="53" t="s">
        <v>108</v>
      </c>
      <c r="E9" s="53" t="s">
        <v>109</v>
      </c>
      <c r="F9" s="253" t="s">
        <v>113</v>
      </c>
      <c r="G9" s="53" t="s">
        <v>89</v>
      </c>
      <c r="H9" s="254" t="s">
        <v>41</v>
      </c>
      <c r="I9" s="53" t="s">
        <v>111</v>
      </c>
      <c r="J9" s="53" t="s">
        <v>59</v>
      </c>
    </row>
    <row r="10" spans="1:10" ht="4.5" customHeight="1">
      <c r="A10" s="77"/>
      <c r="B10" s="77"/>
      <c r="C10" s="90"/>
      <c r="D10" s="90"/>
      <c r="E10" s="90"/>
      <c r="F10" s="90"/>
      <c r="G10" s="90"/>
      <c r="H10" s="90"/>
      <c r="I10" s="90"/>
      <c r="J10" s="90"/>
    </row>
    <row r="11" spans="1:10" ht="12.75">
      <c r="A11" s="13">
        <v>1</v>
      </c>
      <c r="B11" s="14" t="s">
        <v>121</v>
      </c>
      <c r="C11" s="14">
        <v>17951100</v>
      </c>
      <c r="D11" s="356">
        <f>C11/'- 3 -'!E11</f>
        <v>0.07486169159540298</v>
      </c>
      <c r="E11" s="358">
        <f>IF(F11=0,"",C11/F11)</f>
        <v>3449.481168332052</v>
      </c>
      <c r="F11" s="344">
        <f>SUM('- 6 -'!F11:I11)</f>
        <v>5204</v>
      </c>
      <c r="G11" s="356">
        <f>IF(F11=0,"",'- 6 -'!F11/F11)</f>
        <v>0.6310530361260569</v>
      </c>
      <c r="H11" s="356">
        <f>IF(F11=0,"",'- 6 -'!G11/F11)</f>
        <v>0</v>
      </c>
      <c r="I11" s="356">
        <f>IF(F11=0,"",'- 6 -'!H11/F11)</f>
        <v>0.3103382013835511</v>
      </c>
      <c r="J11" s="356">
        <f>IF(F11=0,"",'- 6 -'!I11/F11)</f>
        <v>0.058608762490392007</v>
      </c>
    </row>
    <row r="12" spans="1:10" ht="12.75">
      <c r="A12" s="15">
        <v>2</v>
      </c>
      <c r="B12" s="16" t="s">
        <v>122</v>
      </c>
      <c r="C12" s="16">
        <v>5474939</v>
      </c>
      <c r="D12" s="357">
        <f>C12/'- 3 -'!E12</f>
        <v>0.0906581340543233</v>
      </c>
      <c r="E12" s="359">
        <f aca="true" t="shared" si="0" ref="E12:E63">IF(F12=0,"",C12/F12)</f>
        <v>3853.691138171324</v>
      </c>
      <c r="F12" s="345">
        <f>SUM('- 6 -'!F12:I12)</f>
        <v>1420.7</v>
      </c>
      <c r="G12" s="357">
        <f>IF(F12=0,"",'- 6 -'!F12/F12)</f>
        <v>0.7114098683747448</v>
      </c>
      <c r="H12" s="357">
        <f>IF(F12=0,"",'- 6 -'!G12/F12)</f>
        <v>0</v>
      </c>
      <c r="I12" s="357">
        <f>IF(F12=0,"",'- 6 -'!H12/F12)</f>
        <v>0.28859013162525515</v>
      </c>
      <c r="J12" s="357">
        <f>IF(F12=0,"",'- 6 -'!I12/F12)</f>
        <v>0</v>
      </c>
    </row>
    <row r="13" spans="1:10" ht="12.75">
      <c r="A13" s="13">
        <v>3</v>
      </c>
      <c r="B13" s="14" t="s">
        <v>123</v>
      </c>
      <c r="C13" s="14">
        <v>8535162</v>
      </c>
      <c r="D13" s="356">
        <f>C13/'- 3 -'!E13</f>
        <v>0.2049960048754258</v>
      </c>
      <c r="E13" s="358">
        <f t="shared" si="0"/>
        <v>3766.620476610768</v>
      </c>
      <c r="F13" s="344">
        <f>SUM('- 6 -'!F13:I13)</f>
        <v>2266</v>
      </c>
      <c r="G13" s="356">
        <f>IF(F13=0,"",'- 6 -'!F13/F13)</f>
        <v>0.6209179170344219</v>
      </c>
      <c r="H13" s="356">
        <f>IF(F13=0,"",'- 6 -'!G13/F13)</f>
        <v>0</v>
      </c>
      <c r="I13" s="356">
        <f>IF(F13=0,"",'- 6 -'!H13/F13)</f>
        <v>0.3790820829655781</v>
      </c>
      <c r="J13" s="356">
        <f>IF(F13=0,"",'- 6 -'!I13/F13)</f>
        <v>0</v>
      </c>
    </row>
    <row r="14" spans="1:10" ht="12.75">
      <c r="A14" s="15">
        <v>4</v>
      </c>
      <c r="B14" s="16" t="s">
        <v>124</v>
      </c>
      <c r="C14" s="16">
        <v>0</v>
      </c>
      <c r="D14" s="357">
        <f>C14/'- 3 -'!E14</f>
        <v>0</v>
      </c>
      <c r="E14" s="359">
        <f t="shared" si="0"/>
      </c>
      <c r="F14" s="345">
        <f>SUM('- 6 -'!F14:I14)</f>
        <v>0</v>
      </c>
      <c r="G14" s="357">
        <f>IF(F14=0,"",'- 6 -'!F14/F14)</f>
      </c>
      <c r="H14" s="357">
        <f>IF(F14=0,"",'- 6 -'!G14/F14)</f>
      </c>
      <c r="I14" s="357">
        <f>IF(F14=0,"",'- 6 -'!H14/F14)</f>
      </c>
      <c r="J14" s="357">
        <f>IF(F14=0,"",'- 6 -'!I14/F14)</f>
      </c>
    </row>
    <row r="15" spans="1:10" ht="12.75">
      <c r="A15" s="13">
        <v>5</v>
      </c>
      <c r="B15" s="14" t="s">
        <v>125</v>
      </c>
      <c r="C15" s="14">
        <v>3686630</v>
      </c>
      <c r="D15" s="356">
        <f>C15/'- 3 -'!E15</f>
        <v>0.07164028946669926</v>
      </c>
      <c r="E15" s="358">
        <f t="shared" si="0"/>
        <v>3621.4440078585462</v>
      </c>
      <c r="F15" s="344">
        <f>SUM('- 6 -'!F15:I15)</f>
        <v>1018</v>
      </c>
      <c r="G15" s="356">
        <f>IF(F15=0,"",'- 6 -'!F15/F15)</f>
        <v>0.8398821218074656</v>
      </c>
      <c r="H15" s="356">
        <f>IF(F15=0,"",'- 6 -'!G15/F15)</f>
        <v>0</v>
      </c>
      <c r="I15" s="356">
        <f>IF(F15=0,"",'- 6 -'!H15/F15)</f>
        <v>0.16011787819253437</v>
      </c>
      <c r="J15" s="356">
        <f>IF(F15=0,"",'- 6 -'!I15/F15)</f>
        <v>0</v>
      </c>
    </row>
    <row r="16" spans="1:10" ht="12.75">
      <c r="A16" s="15">
        <v>6</v>
      </c>
      <c r="B16" s="16" t="s">
        <v>126</v>
      </c>
      <c r="C16" s="16">
        <v>0</v>
      </c>
      <c r="D16" s="357">
        <f>C16/'- 3 -'!E16</f>
        <v>0</v>
      </c>
      <c r="E16" s="359">
        <f t="shared" si="0"/>
      </c>
      <c r="F16" s="345">
        <f>SUM('- 6 -'!F16:I16)</f>
        <v>0</v>
      </c>
      <c r="G16" s="357">
        <f>IF(F16=0,"",'- 6 -'!F16/F16)</f>
      </c>
      <c r="H16" s="357">
        <f>IF(F16=0,"",'- 6 -'!G16/F16)</f>
      </c>
      <c r="I16" s="357">
        <f>IF(F16=0,"",'- 6 -'!H16/F16)</f>
      </c>
      <c r="J16" s="357">
        <f>IF(F16=0,"",'- 6 -'!I16/F16)</f>
      </c>
    </row>
    <row r="17" spans="1:10" ht="12.75">
      <c r="A17" s="13">
        <v>9</v>
      </c>
      <c r="B17" s="14" t="s">
        <v>127</v>
      </c>
      <c r="C17" s="14">
        <v>17089950</v>
      </c>
      <c r="D17" s="356">
        <f>C17/'- 3 -'!E17</f>
        <v>0.20753255013064206</v>
      </c>
      <c r="E17" s="358">
        <f t="shared" si="0"/>
        <v>3619.601821455046</v>
      </c>
      <c r="F17" s="344">
        <f>SUM('- 6 -'!F17:I17)</f>
        <v>4721.5</v>
      </c>
      <c r="G17" s="356">
        <f>IF(F17=0,"",'- 6 -'!F17/F17)</f>
        <v>0.5964206290373821</v>
      </c>
      <c r="H17" s="356">
        <f>IF(F17=0,"",'- 6 -'!G17/F17)</f>
        <v>0</v>
      </c>
      <c r="I17" s="356">
        <f>IF(F17=0,"",'- 6 -'!H17/F17)</f>
        <v>0.25500370644922166</v>
      </c>
      <c r="J17" s="356">
        <f>IF(F17=0,"",'- 6 -'!I17/F17)</f>
        <v>0.14857566451339616</v>
      </c>
    </row>
    <row r="18" spans="1:10" ht="12.75">
      <c r="A18" s="15">
        <v>10</v>
      </c>
      <c r="B18" s="16" t="s">
        <v>128</v>
      </c>
      <c r="C18" s="16">
        <v>12986541</v>
      </c>
      <c r="D18" s="357">
        <f>C18/'- 3 -'!E18</f>
        <v>0.2133873193139356</v>
      </c>
      <c r="E18" s="359">
        <f t="shared" si="0"/>
        <v>3472.337165775401</v>
      </c>
      <c r="F18" s="345">
        <f>SUM('- 6 -'!F18:I18)</f>
        <v>3740</v>
      </c>
      <c r="G18" s="357">
        <f>IF(F18=0,"",'- 6 -'!F18/F18)</f>
        <v>0.7576203208556149</v>
      </c>
      <c r="H18" s="357">
        <f>IF(F18=0,"",'- 6 -'!G18/F18)</f>
        <v>0</v>
      </c>
      <c r="I18" s="357">
        <f>IF(F18=0,"",'- 6 -'!H18/F18)</f>
        <v>0.18716577540106952</v>
      </c>
      <c r="J18" s="357">
        <f>IF(F18=0,"",'- 6 -'!I18/F18)</f>
        <v>0.05521390374331551</v>
      </c>
    </row>
    <row r="19" spans="1:10" ht="12.75">
      <c r="A19" s="13">
        <v>11</v>
      </c>
      <c r="B19" s="14" t="s">
        <v>129</v>
      </c>
      <c r="C19" s="14">
        <v>3858765</v>
      </c>
      <c r="D19" s="356">
        <f>C19/'- 3 -'!E19</f>
        <v>0.11884088250903996</v>
      </c>
      <c r="E19" s="358">
        <f t="shared" si="0"/>
        <v>3569.6253469010176</v>
      </c>
      <c r="F19" s="344">
        <f>SUM('- 6 -'!F19:I19)</f>
        <v>1081</v>
      </c>
      <c r="G19" s="356">
        <f>IF(F19=0,"",'- 6 -'!F19/F19)</f>
        <v>0.8367252543940795</v>
      </c>
      <c r="H19" s="356">
        <f>IF(F19=0,"",'- 6 -'!G19/F19)</f>
        <v>0</v>
      </c>
      <c r="I19" s="356">
        <f>IF(F19=0,"",'- 6 -'!H19/F19)</f>
        <v>0.0545790934320074</v>
      </c>
      <c r="J19" s="356">
        <f>IF(F19=0,"",'- 6 -'!I19/F19)</f>
        <v>0.10869565217391304</v>
      </c>
    </row>
    <row r="20" spans="1:10" ht="12.75">
      <c r="A20" s="15">
        <v>12</v>
      </c>
      <c r="B20" s="16" t="s">
        <v>130</v>
      </c>
      <c r="C20" s="16">
        <v>4569602</v>
      </c>
      <c r="D20" s="357">
        <f>C20/'- 3 -'!E20</f>
        <v>0.08860398793003871</v>
      </c>
      <c r="E20" s="359">
        <f t="shared" si="0"/>
        <v>3328.187909686817</v>
      </c>
      <c r="F20" s="345">
        <f>SUM('- 6 -'!F20:I20)</f>
        <v>1373</v>
      </c>
      <c r="G20" s="357">
        <f>IF(F20=0,"",'- 6 -'!F20/F20)</f>
        <v>0.7465404224326293</v>
      </c>
      <c r="H20" s="357">
        <f>IF(F20=0,"",'- 6 -'!G20/F20)</f>
        <v>0</v>
      </c>
      <c r="I20" s="357">
        <f>IF(F20=0,"",'- 6 -'!H20/F20)</f>
        <v>0.14930808448652585</v>
      </c>
      <c r="J20" s="357">
        <f>IF(F20=0,"",'- 6 -'!I20/F20)</f>
        <v>0.10415149308084487</v>
      </c>
    </row>
    <row r="21" spans="1:10" ht="12.75">
      <c r="A21" s="13">
        <v>13</v>
      </c>
      <c r="B21" s="14" t="s">
        <v>131</v>
      </c>
      <c r="C21" s="14">
        <v>3227888</v>
      </c>
      <c r="D21" s="356">
        <f>C21/'- 3 -'!E21</f>
        <v>0.15373536558090553</v>
      </c>
      <c r="E21" s="358">
        <f t="shared" si="0"/>
        <v>3564.7575924903367</v>
      </c>
      <c r="F21" s="344">
        <f>SUM('- 6 -'!F21:I21)</f>
        <v>905.5</v>
      </c>
      <c r="G21" s="356">
        <f>IF(F21=0,"",'- 6 -'!F21/F21)</f>
        <v>0.6913307564881281</v>
      </c>
      <c r="H21" s="356">
        <f>IF(F21=0,"",'- 6 -'!G21/F21)</f>
        <v>0</v>
      </c>
      <c r="I21" s="356">
        <f>IF(F21=0,"",'- 6 -'!H21/F21)</f>
        <v>0.3086692435118719</v>
      </c>
      <c r="J21" s="356">
        <f>IF(F21=0,"",'- 6 -'!I21/F21)</f>
        <v>0</v>
      </c>
    </row>
    <row r="22" spans="1:10" ht="12.75">
      <c r="A22" s="15">
        <v>14</v>
      </c>
      <c r="B22" s="16" t="s">
        <v>132</v>
      </c>
      <c r="C22" s="16">
        <v>4344330</v>
      </c>
      <c r="D22" s="357">
        <f>C22/'- 3 -'!E22</f>
        <v>0.18519183205774956</v>
      </c>
      <c r="E22" s="359">
        <f t="shared" si="0"/>
        <v>3534.8494711147273</v>
      </c>
      <c r="F22" s="345">
        <f>SUM('- 6 -'!F22:I22)</f>
        <v>1229</v>
      </c>
      <c r="G22" s="357">
        <f>IF(F22=0,"",'- 6 -'!F22/F22)</f>
        <v>0.6403580146460537</v>
      </c>
      <c r="H22" s="357">
        <f>IF(F22=0,"",'- 6 -'!G22/F22)</f>
        <v>0</v>
      </c>
      <c r="I22" s="357">
        <f>IF(F22=0,"",'- 6 -'!H22/F22)</f>
        <v>0.3596419853539463</v>
      </c>
      <c r="J22" s="357">
        <f>IF(F22=0,"",'- 6 -'!I22/F22)</f>
        <v>0</v>
      </c>
    </row>
    <row r="23" spans="1:10" ht="12.75">
      <c r="A23" s="13">
        <v>15</v>
      </c>
      <c r="B23" s="14" t="s">
        <v>133</v>
      </c>
      <c r="C23" s="14">
        <v>0</v>
      </c>
      <c r="D23" s="356">
        <f>C23/'- 3 -'!E23</f>
        <v>0</v>
      </c>
      <c r="E23" s="358">
        <f t="shared" si="0"/>
      </c>
      <c r="F23" s="344">
        <f>SUM('- 6 -'!F23:I23)</f>
        <v>0</v>
      </c>
      <c r="G23" s="356">
        <f>IF(F23=0,"",'- 6 -'!F23/F23)</f>
      </c>
      <c r="H23" s="356">
        <f>IF(F23=0,"",'- 6 -'!G23/F23)</f>
      </c>
      <c r="I23" s="356">
        <f>IF(F23=0,"",'- 6 -'!H23/F23)</f>
      </c>
      <c r="J23" s="356">
        <f>IF(F23=0,"",'- 6 -'!I23/F23)</f>
      </c>
    </row>
    <row r="24" spans="1:10" ht="12.75">
      <c r="A24" s="15">
        <v>16</v>
      </c>
      <c r="B24" s="16" t="s">
        <v>134</v>
      </c>
      <c r="C24" s="16">
        <v>0</v>
      </c>
      <c r="D24" s="357">
        <f>C24/'- 3 -'!E24</f>
        <v>0</v>
      </c>
      <c r="E24" s="359">
        <f t="shared" si="0"/>
      </c>
      <c r="F24" s="345">
        <f>SUM('- 6 -'!F24:I24)</f>
        <v>0</v>
      </c>
      <c r="G24" s="357">
        <f>IF(F24=0,"",'- 6 -'!F24/F24)</f>
      </c>
      <c r="H24" s="357">
        <f>IF(F24=0,"",'- 6 -'!G24/F24)</f>
      </c>
      <c r="I24" s="357">
        <f>IF(F24=0,"",'- 6 -'!H24/F24)</f>
      </c>
      <c r="J24" s="357">
        <f>IF(F24=0,"",'- 6 -'!I24/F24)</f>
      </c>
    </row>
    <row r="25" spans="1:10" ht="12.75">
      <c r="A25" s="13">
        <v>17</v>
      </c>
      <c r="B25" s="14" t="s">
        <v>135</v>
      </c>
      <c r="C25" s="14">
        <v>0</v>
      </c>
      <c r="D25" s="356">
        <f>C25/'- 3 -'!E25</f>
        <v>0</v>
      </c>
      <c r="E25" s="358">
        <f t="shared" si="0"/>
      </c>
      <c r="F25" s="344">
        <f>SUM('- 6 -'!F25:I25)</f>
        <v>0</v>
      </c>
      <c r="G25" s="356">
        <f>IF(F25=0,"",'- 6 -'!F25/F25)</f>
      </c>
      <c r="H25" s="356">
        <f>IF(F25=0,"",'- 6 -'!G25/F25)</f>
      </c>
      <c r="I25" s="356">
        <f>IF(F25=0,"",'- 6 -'!H25/F25)</f>
      </c>
      <c r="J25" s="356">
        <f>IF(F25=0,"",'- 6 -'!I25/F25)</f>
      </c>
    </row>
    <row r="26" spans="1:10" ht="12.75">
      <c r="A26" s="15">
        <v>18</v>
      </c>
      <c r="B26" s="16" t="s">
        <v>136</v>
      </c>
      <c r="C26" s="16">
        <v>0</v>
      </c>
      <c r="D26" s="357">
        <f>C26/'- 3 -'!E26</f>
        <v>0</v>
      </c>
      <c r="E26" s="359">
        <f t="shared" si="0"/>
      </c>
      <c r="F26" s="345">
        <f>SUM('- 6 -'!F26:I26)</f>
        <v>0</v>
      </c>
      <c r="G26" s="357">
        <f>IF(F26=0,"",'- 6 -'!F26/F26)</f>
      </c>
      <c r="H26" s="357">
        <f>IF(F26=0,"",'- 6 -'!G26/F26)</f>
      </c>
      <c r="I26" s="357">
        <f>IF(F26=0,"",'- 6 -'!H26/F26)</f>
      </c>
      <c r="J26" s="357">
        <f>IF(F26=0,"",'- 6 -'!I26/F26)</f>
      </c>
    </row>
    <row r="27" spans="1:10" ht="12.75">
      <c r="A27" s="13">
        <v>19</v>
      </c>
      <c r="B27" s="14" t="s">
        <v>137</v>
      </c>
      <c r="C27" s="14">
        <v>0</v>
      </c>
      <c r="D27" s="356">
        <f>C27/'- 3 -'!E27</f>
        <v>0</v>
      </c>
      <c r="E27" s="358">
        <f t="shared" si="0"/>
      </c>
      <c r="F27" s="344">
        <f>SUM('- 6 -'!F27:I27)</f>
        <v>0</v>
      </c>
      <c r="G27" s="356">
        <f>IF(F27=0,"",'- 6 -'!F27/F27)</f>
      </c>
      <c r="H27" s="356">
        <f>IF(F27=0,"",'- 6 -'!G27/F27)</f>
      </c>
      <c r="I27" s="356">
        <f>IF(F27=0,"",'- 6 -'!H27/F27)</f>
      </c>
      <c r="J27" s="356">
        <f>IF(F27=0,"",'- 6 -'!I27/F27)</f>
      </c>
    </row>
    <row r="28" spans="1:10" ht="12.75">
      <c r="A28" s="15">
        <v>20</v>
      </c>
      <c r="B28" s="16" t="s">
        <v>138</v>
      </c>
      <c r="C28" s="16">
        <v>1663689</v>
      </c>
      <c r="D28" s="357">
        <f>C28/'- 3 -'!E28</f>
        <v>0.21130666417386576</v>
      </c>
      <c r="E28" s="359">
        <f t="shared" si="0"/>
        <v>4097.756157635468</v>
      </c>
      <c r="F28" s="345">
        <f>SUM('- 6 -'!F28:I28)</f>
        <v>406</v>
      </c>
      <c r="G28" s="357">
        <f>IF(F28=0,"",'- 6 -'!F28/F28)</f>
        <v>0.7364532019704434</v>
      </c>
      <c r="H28" s="357">
        <f>IF(F28=0,"",'- 6 -'!G28/F28)</f>
        <v>0</v>
      </c>
      <c r="I28" s="357">
        <f>IF(F28=0,"",'- 6 -'!H28/F28)</f>
        <v>0.26354679802955666</v>
      </c>
      <c r="J28" s="357">
        <f>IF(F28=0,"",'- 6 -'!I28/F28)</f>
        <v>0</v>
      </c>
    </row>
    <row r="29" spans="1:10" ht="12.75">
      <c r="A29" s="13">
        <v>21</v>
      </c>
      <c r="B29" s="14" t="s">
        <v>139</v>
      </c>
      <c r="C29" s="14">
        <v>0</v>
      </c>
      <c r="D29" s="356">
        <f>C29/'- 3 -'!E29</f>
        <v>0</v>
      </c>
      <c r="E29" s="358">
        <f t="shared" si="0"/>
      </c>
      <c r="F29" s="344">
        <f>SUM('- 6 -'!F29:I29)</f>
        <v>0</v>
      </c>
      <c r="G29" s="356">
        <f>IF(F29=0,"",'- 6 -'!F29/F29)</f>
      </c>
      <c r="H29" s="356">
        <f>IF(F29=0,"",'- 6 -'!G29/F29)</f>
      </c>
      <c r="I29" s="356">
        <f>IF(F29=0,"",'- 6 -'!H29/F29)</f>
      </c>
      <c r="J29" s="356">
        <f>IF(F29=0,"",'- 6 -'!I29/F29)</f>
      </c>
    </row>
    <row r="30" spans="1:10" ht="12.75">
      <c r="A30" s="15">
        <v>22</v>
      </c>
      <c r="B30" s="16" t="s">
        <v>140</v>
      </c>
      <c r="C30" s="16">
        <v>0</v>
      </c>
      <c r="D30" s="357">
        <f>C30/'- 3 -'!E30</f>
        <v>0</v>
      </c>
      <c r="E30" s="359">
        <f t="shared" si="0"/>
      </c>
      <c r="F30" s="345">
        <f>SUM('- 6 -'!F30:I30)</f>
        <v>0</v>
      </c>
      <c r="G30" s="357">
        <f>IF(F30=0,"",'- 6 -'!F30/F30)</f>
      </c>
      <c r="H30" s="357">
        <f>IF(F30=0,"",'- 6 -'!G30/F30)</f>
      </c>
      <c r="I30" s="357">
        <f>IF(F30=0,"",'- 6 -'!H30/F30)</f>
      </c>
      <c r="J30" s="357">
        <f>IF(F30=0,"",'- 6 -'!I30/F30)</f>
      </c>
    </row>
    <row r="31" spans="1:10" ht="12.75">
      <c r="A31" s="13">
        <v>23</v>
      </c>
      <c r="B31" s="14" t="s">
        <v>141</v>
      </c>
      <c r="C31" s="14">
        <v>0</v>
      </c>
      <c r="D31" s="356">
        <f>C31/'- 3 -'!E31</f>
        <v>0</v>
      </c>
      <c r="E31" s="358">
        <f t="shared" si="0"/>
      </c>
      <c r="F31" s="344">
        <f>SUM('- 6 -'!F31:I31)</f>
        <v>0</v>
      </c>
      <c r="G31" s="356">
        <f>IF(F31=0,"",'- 6 -'!F31/F31)</f>
      </c>
      <c r="H31" s="356">
        <f>IF(F31=0,"",'- 6 -'!G31/F31)</f>
      </c>
      <c r="I31" s="356">
        <f>IF(F31=0,"",'- 6 -'!H31/F31)</f>
      </c>
      <c r="J31" s="356">
        <f>IF(F31=0,"",'- 6 -'!I31/F31)</f>
      </c>
    </row>
    <row r="32" spans="1:10" ht="12.75">
      <c r="A32" s="15">
        <v>24</v>
      </c>
      <c r="B32" s="16" t="s">
        <v>142</v>
      </c>
      <c r="C32" s="16">
        <v>1805485</v>
      </c>
      <c r="D32" s="357">
        <f>C32/'- 3 -'!E32</f>
        <v>0.07890539498869881</v>
      </c>
      <c r="E32" s="359">
        <f t="shared" si="0"/>
        <v>3714.9897119341563</v>
      </c>
      <c r="F32" s="345">
        <f>SUM('- 6 -'!F32:I32)</f>
        <v>486</v>
      </c>
      <c r="G32" s="357">
        <f>IF(F32=0,"",'- 6 -'!F32/F32)</f>
        <v>0.5123456790123457</v>
      </c>
      <c r="H32" s="357">
        <f>IF(F32=0,"",'- 6 -'!G32/F32)</f>
        <v>0</v>
      </c>
      <c r="I32" s="357">
        <f>IF(F32=0,"",'- 6 -'!H32/F32)</f>
        <v>0.4876543209876543</v>
      </c>
      <c r="J32" s="357">
        <f>IF(F32=0,"",'- 6 -'!I32/F32)</f>
        <v>0</v>
      </c>
    </row>
    <row r="33" spans="1:10" ht="12.75">
      <c r="A33" s="13">
        <v>25</v>
      </c>
      <c r="B33" s="14" t="s">
        <v>143</v>
      </c>
      <c r="C33" s="14">
        <v>0</v>
      </c>
      <c r="D33" s="356">
        <f>C33/'- 3 -'!E33</f>
        <v>0</v>
      </c>
      <c r="E33" s="358">
        <f t="shared" si="0"/>
      </c>
      <c r="F33" s="344">
        <f>SUM('- 6 -'!F33:I33)</f>
        <v>0</v>
      </c>
      <c r="G33" s="356">
        <f>IF(F33=0,"",'- 6 -'!F33/F33)</f>
      </c>
      <c r="H33" s="356">
        <f>IF(F33=0,"",'- 6 -'!G33/F33)</f>
      </c>
      <c r="I33" s="356">
        <f>IF(F33=0,"",'- 6 -'!H33/F33)</f>
      </c>
      <c r="J33" s="356">
        <f>IF(F33=0,"",'- 6 -'!I33/F33)</f>
      </c>
    </row>
    <row r="34" spans="1:10" ht="12.75">
      <c r="A34" s="15">
        <v>26</v>
      </c>
      <c r="B34" s="16" t="s">
        <v>144</v>
      </c>
      <c r="C34" s="16">
        <v>0</v>
      </c>
      <c r="D34" s="357">
        <f>C34/'- 3 -'!E34</f>
        <v>0</v>
      </c>
      <c r="E34" s="359">
        <f t="shared" si="0"/>
      </c>
      <c r="F34" s="345">
        <f>SUM('- 6 -'!F34:I34)</f>
        <v>0</v>
      </c>
      <c r="G34" s="357">
        <f>IF(F34=0,"",'- 6 -'!F34/F34)</f>
      </c>
      <c r="H34" s="357">
        <f>IF(F34=0,"",'- 6 -'!G34/F34)</f>
      </c>
      <c r="I34" s="357">
        <f>IF(F34=0,"",'- 6 -'!H34/F34)</f>
      </c>
      <c r="J34" s="357">
        <f>IF(F34=0,"",'- 6 -'!I34/F34)</f>
      </c>
    </row>
    <row r="35" spans="1:10" ht="12.75">
      <c r="A35" s="13">
        <v>28</v>
      </c>
      <c r="B35" s="14" t="s">
        <v>145</v>
      </c>
      <c r="C35" s="14">
        <v>1615505</v>
      </c>
      <c r="D35" s="356">
        <f>C35/'- 3 -'!E35</f>
        <v>0.25955010490418845</v>
      </c>
      <c r="E35" s="358">
        <f t="shared" si="0"/>
        <v>4043.817271589487</v>
      </c>
      <c r="F35" s="344">
        <f>SUM('- 6 -'!F35:I35)</f>
        <v>399.5</v>
      </c>
      <c r="G35" s="356">
        <f>IF(F35=0,"",'- 6 -'!F35/F35)</f>
        <v>0.4405506883604506</v>
      </c>
      <c r="H35" s="356">
        <f>IF(F35=0,"",'- 6 -'!G35/F35)</f>
        <v>0.5594493116395495</v>
      </c>
      <c r="I35" s="356">
        <f>IF(F35=0,"",'- 6 -'!H35/F35)</f>
        <v>0</v>
      </c>
      <c r="J35" s="356">
        <f>IF(F35=0,"",'- 6 -'!I35/F35)</f>
        <v>0</v>
      </c>
    </row>
    <row r="36" spans="1:10" ht="12.75">
      <c r="A36" s="15">
        <v>30</v>
      </c>
      <c r="B36" s="16" t="s">
        <v>146</v>
      </c>
      <c r="C36" s="16">
        <v>0</v>
      </c>
      <c r="D36" s="357">
        <f>C36/'- 3 -'!E36</f>
        <v>0</v>
      </c>
      <c r="E36" s="359">
        <f t="shared" si="0"/>
      </c>
      <c r="F36" s="345">
        <f>SUM('- 6 -'!F36:I36)</f>
        <v>0</v>
      </c>
      <c r="G36" s="357">
        <f>IF(F36=0,"",'- 6 -'!F36/F36)</f>
      </c>
      <c r="H36" s="357">
        <f>IF(F36=0,"",'- 6 -'!G36/F36)</f>
      </c>
      <c r="I36" s="357">
        <f>IF(F36=0,"",'- 6 -'!H36/F36)</f>
      </c>
      <c r="J36" s="357">
        <f>IF(F36=0,"",'- 6 -'!I36/F36)</f>
      </c>
    </row>
    <row r="37" spans="1:10" ht="12.75">
      <c r="A37" s="13">
        <v>31</v>
      </c>
      <c r="B37" s="14" t="s">
        <v>147</v>
      </c>
      <c r="C37" s="14">
        <v>0</v>
      </c>
      <c r="D37" s="356">
        <f>C37/'- 3 -'!E37</f>
        <v>0</v>
      </c>
      <c r="E37" s="358">
        <f t="shared" si="0"/>
      </c>
      <c r="F37" s="344">
        <f>SUM('- 6 -'!F37:I37)</f>
        <v>0</v>
      </c>
      <c r="G37" s="356">
        <f>IF(F37=0,"",'- 6 -'!F37/F37)</f>
      </c>
      <c r="H37" s="356">
        <f>IF(F37=0,"",'- 6 -'!G37/F37)</f>
      </c>
      <c r="I37" s="356">
        <f>IF(F37=0,"",'- 6 -'!H37/F37)</f>
      </c>
      <c r="J37" s="356">
        <f>IF(F37=0,"",'- 6 -'!I37/F37)</f>
      </c>
    </row>
    <row r="38" spans="1:10" ht="12.75">
      <c r="A38" s="15">
        <v>32</v>
      </c>
      <c r="B38" s="16" t="s">
        <v>148</v>
      </c>
      <c r="C38" s="16">
        <v>0</v>
      </c>
      <c r="D38" s="357">
        <f>C38/'- 3 -'!E38</f>
        <v>0</v>
      </c>
      <c r="E38" s="359">
        <f t="shared" si="0"/>
      </c>
      <c r="F38" s="345">
        <f>SUM('- 6 -'!F38:I38)</f>
        <v>0</v>
      </c>
      <c r="G38" s="357">
        <f>IF(F38=0,"",'- 6 -'!F38/F38)</f>
      </c>
      <c r="H38" s="357">
        <f>IF(F38=0,"",'- 6 -'!G38/F38)</f>
      </c>
      <c r="I38" s="357">
        <f>IF(F38=0,"",'- 6 -'!H38/F38)</f>
      </c>
      <c r="J38" s="357">
        <f>IF(F38=0,"",'- 6 -'!I38/F38)</f>
      </c>
    </row>
    <row r="39" spans="1:10" ht="12.75">
      <c r="A39" s="13">
        <v>33</v>
      </c>
      <c r="B39" s="14" t="s">
        <v>149</v>
      </c>
      <c r="C39" s="14">
        <v>1129226</v>
      </c>
      <c r="D39" s="356">
        <f>C39/'- 3 -'!E39</f>
        <v>0.08698013868283275</v>
      </c>
      <c r="E39" s="358">
        <f t="shared" si="0"/>
        <v>3027.4155495978553</v>
      </c>
      <c r="F39" s="344">
        <f>SUM('- 6 -'!F39:I39)</f>
        <v>373</v>
      </c>
      <c r="G39" s="356">
        <f>IF(F39=0,"",'- 6 -'!F39/F39)</f>
        <v>0.5898123324396782</v>
      </c>
      <c r="H39" s="356">
        <f>IF(F39=0,"",'- 6 -'!G39/F39)</f>
        <v>0</v>
      </c>
      <c r="I39" s="356">
        <f>IF(F39=0,"",'- 6 -'!H39/F39)</f>
        <v>0.10723860589812333</v>
      </c>
      <c r="J39" s="356">
        <f>IF(F39=0,"",'- 6 -'!I39/F39)</f>
        <v>0.30294906166219837</v>
      </c>
    </row>
    <row r="40" spans="1:10" ht="12.75">
      <c r="A40" s="15">
        <v>34</v>
      </c>
      <c r="B40" s="16" t="s">
        <v>150</v>
      </c>
      <c r="C40" s="16">
        <v>0</v>
      </c>
      <c r="D40" s="357">
        <f>C40/'- 3 -'!E40</f>
        <v>0</v>
      </c>
      <c r="E40" s="359">
        <f t="shared" si="0"/>
      </c>
      <c r="F40" s="345">
        <f>SUM('- 6 -'!F40:I40)</f>
        <v>0</v>
      </c>
      <c r="G40" s="357">
        <f>IF(F40=0,"",'- 6 -'!F40/F40)</f>
      </c>
      <c r="H40" s="357">
        <f>IF(F40=0,"",'- 6 -'!G40/F40)</f>
      </c>
      <c r="I40" s="357">
        <f>IF(F40=0,"",'- 6 -'!H40/F40)</f>
      </c>
      <c r="J40" s="357">
        <f>IF(F40=0,"",'- 6 -'!I40/F40)</f>
      </c>
    </row>
    <row r="41" spans="1:10" ht="12.75">
      <c r="A41" s="13">
        <v>35</v>
      </c>
      <c r="B41" s="14" t="s">
        <v>151</v>
      </c>
      <c r="C41" s="14">
        <v>1074201</v>
      </c>
      <c r="D41" s="356">
        <f>C41/'- 3 -'!E41</f>
        <v>0.07616709010433577</v>
      </c>
      <c r="E41" s="358">
        <f t="shared" si="0"/>
        <v>3884.994575045208</v>
      </c>
      <c r="F41" s="344">
        <f>SUM('- 6 -'!F41:I41)</f>
        <v>276.5</v>
      </c>
      <c r="G41" s="356">
        <f>IF(F41=0,"",'- 6 -'!F41/F41)</f>
        <v>0.6383363471971067</v>
      </c>
      <c r="H41" s="356">
        <f>IF(F41=0,"",'- 6 -'!G41/F41)</f>
        <v>0</v>
      </c>
      <c r="I41" s="356">
        <f>IF(F41=0,"",'- 6 -'!H41/F41)</f>
        <v>0.3616636528028933</v>
      </c>
      <c r="J41" s="356">
        <f>IF(F41=0,"",'- 6 -'!I41/F41)</f>
        <v>0</v>
      </c>
    </row>
    <row r="42" spans="1:10" ht="12.75">
      <c r="A42" s="15">
        <v>36</v>
      </c>
      <c r="B42" s="16" t="s">
        <v>152</v>
      </c>
      <c r="C42" s="16">
        <v>0</v>
      </c>
      <c r="D42" s="357">
        <f>C42/'- 3 -'!E42</f>
        <v>0</v>
      </c>
      <c r="E42" s="359">
        <f t="shared" si="0"/>
      </c>
      <c r="F42" s="345">
        <f>SUM('- 6 -'!F42:I42)</f>
        <v>0</v>
      </c>
      <c r="G42" s="357">
        <f>IF(F42=0,"",'- 6 -'!F42/F42)</f>
      </c>
      <c r="H42" s="357">
        <f>IF(F42=0,"",'- 6 -'!G42/F42)</f>
      </c>
      <c r="I42" s="357">
        <f>IF(F42=0,"",'- 6 -'!H42/F42)</f>
      </c>
      <c r="J42" s="357">
        <f>IF(F42=0,"",'- 6 -'!I42/F42)</f>
      </c>
    </row>
    <row r="43" spans="1:10" ht="12.75">
      <c r="A43" s="13">
        <v>37</v>
      </c>
      <c r="B43" s="14" t="s">
        <v>153</v>
      </c>
      <c r="C43" s="14">
        <v>0</v>
      </c>
      <c r="D43" s="356">
        <f>C43/'- 3 -'!E43</f>
        <v>0</v>
      </c>
      <c r="E43" s="358">
        <f t="shared" si="0"/>
      </c>
      <c r="F43" s="344">
        <f>SUM('- 6 -'!F43:I43)</f>
        <v>0</v>
      </c>
      <c r="G43" s="356">
        <f>IF(F43=0,"",'- 6 -'!F43/F43)</f>
      </c>
      <c r="H43" s="356">
        <f>IF(F43=0,"",'- 6 -'!G43/F43)</f>
      </c>
      <c r="I43" s="356">
        <f>IF(F43=0,"",'- 6 -'!H43/F43)</f>
      </c>
      <c r="J43" s="356">
        <f>IF(F43=0,"",'- 6 -'!I43/F43)</f>
      </c>
    </row>
    <row r="44" spans="1:10" ht="12.75">
      <c r="A44" s="15">
        <v>38</v>
      </c>
      <c r="B44" s="16" t="s">
        <v>154</v>
      </c>
      <c r="C44" s="16">
        <v>0</v>
      </c>
      <c r="D44" s="357">
        <f>C44/'- 3 -'!E44</f>
        <v>0</v>
      </c>
      <c r="E44" s="359">
        <f t="shared" si="0"/>
      </c>
      <c r="F44" s="345">
        <f>SUM('- 6 -'!F44:I44)</f>
        <v>0</v>
      </c>
      <c r="G44" s="357">
        <f>IF(F44=0,"",'- 6 -'!F44/F44)</f>
      </c>
      <c r="H44" s="357">
        <f>IF(F44=0,"",'- 6 -'!G44/F44)</f>
      </c>
      <c r="I44" s="357">
        <f>IF(F44=0,"",'- 6 -'!H44/F44)</f>
      </c>
      <c r="J44" s="357">
        <f>IF(F44=0,"",'- 6 -'!I44/F44)</f>
      </c>
    </row>
    <row r="45" spans="1:10" ht="12.75">
      <c r="A45" s="13">
        <v>39</v>
      </c>
      <c r="B45" s="14" t="s">
        <v>155</v>
      </c>
      <c r="C45" s="14">
        <v>0</v>
      </c>
      <c r="D45" s="356">
        <f>C45/'- 3 -'!E45</f>
        <v>0</v>
      </c>
      <c r="E45" s="358">
        <f t="shared" si="0"/>
      </c>
      <c r="F45" s="344">
        <f>SUM('- 6 -'!F45:I45)</f>
        <v>0</v>
      </c>
      <c r="G45" s="356">
        <f>IF(F45=0,"",'- 6 -'!F45/F45)</f>
      </c>
      <c r="H45" s="356">
        <f>IF(F45=0,"",'- 6 -'!G45/F45)</f>
      </c>
      <c r="I45" s="356">
        <f>IF(F45=0,"",'- 6 -'!H45/F45)</f>
      </c>
      <c r="J45" s="356">
        <f>IF(F45=0,"",'- 6 -'!I45/F45)</f>
      </c>
    </row>
    <row r="46" spans="1:10" ht="12.75">
      <c r="A46" s="15">
        <v>40</v>
      </c>
      <c r="B46" s="16" t="s">
        <v>156</v>
      </c>
      <c r="C46" s="16">
        <v>3683100</v>
      </c>
      <c r="D46" s="357">
        <f>C46/'- 3 -'!E46</f>
        <v>0.08145009520313319</v>
      </c>
      <c r="E46" s="359">
        <f t="shared" si="0"/>
        <v>3075.6576200417535</v>
      </c>
      <c r="F46" s="345">
        <f>SUM('- 6 -'!F46:I46)</f>
        <v>1197.5</v>
      </c>
      <c r="G46" s="357">
        <f>IF(F46=0,"",'- 6 -'!F46/F46)</f>
        <v>0.6438413361169102</v>
      </c>
      <c r="H46" s="357">
        <f>IF(F46=0,"",'- 6 -'!G46/F46)</f>
        <v>0</v>
      </c>
      <c r="I46" s="357">
        <f>IF(F46=0,"",'- 6 -'!H46/F46)</f>
        <v>0.35615866388308975</v>
      </c>
      <c r="J46" s="357">
        <f>IF(F46=0,"",'- 6 -'!I46/F46)</f>
        <v>0</v>
      </c>
    </row>
    <row r="47" spans="1:10" ht="12.75">
      <c r="A47" s="13">
        <v>41</v>
      </c>
      <c r="B47" s="14" t="s">
        <v>157</v>
      </c>
      <c r="C47" s="14">
        <v>0</v>
      </c>
      <c r="D47" s="356">
        <f>C47/'- 3 -'!E47</f>
        <v>0</v>
      </c>
      <c r="E47" s="358">
        <f t="shared" si="0"/>
      </c>
      <c r="F47" s="344">
        <f>SUM('- 6 -'!F47:I47)</f>
        <v>0</v>
      </c>
      <c r="G47" s="356">
        <f>IF(F47=0,"",'- 6 -'!F47/F47)</f>
      </c>
      <c r="H47" s="356">
        <f>IF(F47=0,"",'- 6 -'!G47/F47)</f>
      </c>
      <c r="I47" s="356">
        <f>IF(F47=0,"",'- 6 -'!H47/F47)</f>
      </c>
      <c r="J47" s="356">
        <f>IF(F47=0,"",'- 6 -'!I47/F47)</f>
      </c>
    </row>
    <row r="48" spans="1:10" ht="12.75">
      <c r="A48" s="15">
        <v>42</v>
      </c>
      <c r="B48" s="16" t="s">
        <v>158</v>
      </c>
      <c r="C48" s="16">
        <v>0</v>
      </c>
      <c r="D48" s="357">
        <f>C48/'- 3 -'!E48</f>
        <v>0</v>
      </c>
      <c r="E48" s="359">
        <f t="shared" si="0"/>
      </c>
      <c r="F48" s="345">
        <f>SUM('- 6 -'!F48:I48)</f>
        <v>0</v>
      </c>
      <c r="G48" s="357">
        <f>IF(F48=0,"",'- 6 -'!F48/F48)</f>
      </c>
      <c r="H48" s="357">
        <f>IF(F48=0,"",'- 6 -'!G48/F48)</f>
      </c>
      <c r="I48" s="357">
        <f>IF(F48=0,"",'- 6 -'!H48/F48)</f>
      </c>
      <c r="J48" s="357">
        <f>IF(F48=0,"",'- 6 -'!I48/F48)</f>
      </c>
    </row>
    <row r="49" spans="1:10" ht="12.75">
      <c r="A49" s="13">
        <v>43</v>
      </c>
      <c r="B49" s="14" t="s">
        <v>159</v>
      </c>
      <c r="C49" s="14">
        <v>0</v>
      </c>
      <c r="D49" s="356">
        <f>C49/'- 3 -'!E49</f>
        <v>0</v>
      </c>
      <c r="E49" s="358">
        <f t="shared" si="0"/>
      </c>
      <c r="F49" s="344">
        <f>SUM('- 6 -'!F49:I49)</f>
        <v>0</v>
      </c>
      <c r="G49" s="356">
        <f>IF(F49=0,"",'- 6 -'!F49/F49)</f>
      </c>
      <c r="H49" s="356">
        <f>IF(F49=0,"",'- 6 -'!G49/F49)</f>
      </c>
      <c r="I49" s="356">
        <f>IF(F49=0,"",'- 6 -'!H49/F49)</f>
      </c>
      <c r="J49" s="356">
        <f>IF(F49=0,"",'- 6 -'!I49/F49)</f>
      </c>
    </row>
    <row r="50" spans="1:10" ht="12.75">
      <c r="A50" s="15">
        <v>44</v>
      </c>
      <c r="B50" s="16" t="s">
        <v>160</v>
      </c>
      <c r="C50" s="16">
        <v>0</v>
      </c>
      <c r="D50" s="357">
        <f>C50/'- 3 -'!E50</f>
        <v>0</v>
      </c>
      <c r="E50" s="359">
        <f t="shared" si="0"/>
      </c>
      <c r="F50" s="345">
        <f>SUM('- 6 -'!F50:I50)</f>
        <v>0</v>
      </c>
      <c r="G50" s="357">
        <f>IF(F50=0,"",'- 6 -'!F50/F50)</f>
      </c>
      <c r="H50" s="357">
        <f>IF(F50=0,"",'- 6 -'!G50/F50)</f>
      </c>
      <c r="I50" s="357">
        <f>IF(F50=0,"",'- 6 -'!H50/F50)</f>
      </c>
      <c r="J50" s="357">
        <f>IF(F50=0,"",'- 6 -'!I50/F50)</f>
      </c>
    </row>
    <row r="51" spans="1:10" ht="12.75">
      <c r="A51" s="13">
        <v>45</v>
      </c>
      <c r="B51" s="14" t="s">
        <v>161</v>
      </c>
      <c r="C51" s="14">
        <v>1824165</v>
      </c>
      <c r="D51" s="356">
        <f>C51/'- 3 -'!E51</f>
        <v>0.1528356875915601</v>
      </c>
      <c r="E51" s="358">
        <f t="shared" si="0"/>
        <v>3022.642916321458</v>
      </c>
      <c r="F51" s="344">
        <f>SUM('- 6 -'!F51:I51)</f>
        <v>603.5</v>
      </c>
      <c r="G51" s="356">
        <f>IF(F51=0,"",'- 6 -'!F51/F51)</f>
        <v>0</v>
      </c>
      <c r="H51" s="356">
        <f>IF(F51=0,"",'- 6 -'!G51/F51)</f>
        <v>0</v>
      </c>
      <c r="I51" s="356">
        <f>IF(F51=0,"",'- 6 -'!H51/F51)</f>
        <v>1</v>
      </c>
      <c r="J51" s="356">
        <f>IF(F51=0,"",'- 6 -'!I51/F51)</f>
        <v>0</v>
      </c>
    </row>
    <row r="52" spans="1:10" ht="12.75">
      <c r="A52" s="15">
        <v>46</v>
      </c>
      <c r="B52" s="16" t="s">
        <v>162</v>
      </c>
      <c r="C52" s="16">
        <v>1533577</v>
      </c>
      <c r="D52" s="357">
        <f>C52/'- 3 -'!E52</f>
        <v>0.14611932838219963</v>
      </c>
      <c r="E52" s="359">
        <f t="shared" si="0"/>
        <v>3682.0576230492197</v>
      </c>
      <c r="F52" s="345">
        <f>SUM('- 6 -'!F52:I52)</f>
        <v>416.5</v>
      </c>
      <c r="G52" s="357">
        <f>IF(F52=0,"",'- 6 -'!F52/F52)</f>
        <v>0.765906362545018</v>
      </c>
      <c r="H52" s="357">
        <f>IF(F52=0,"",'- 6 -'!G52/F52)</f>
        <v>0</v>
      </c>
      <c r="I52" s="357">
        <f>IF(F52=0,"",'- 6 -'!H52/F52)</f>
        <v>0.234093637454982</v>
      </c>
      <c r="J52" s="357">
        <f>IF(F52=0,"",'- 6 -'!I52/F52)</f>
        <v>0</v>
      </c>
    </row>
    <row r="53" spans="1:10" ht="12.75">
      <c r="A53" s="13">
        <v>47</v>
      </c>
      <c r="B53" s="14" t="s">
        <v>163</v>
      </c>
      <c r="C53" s="14">
        <v>1713997</v>
      </c>
      <c r="D53" s="356">
        <f>C53/'- 3 -'!E53</f>
        <v>0.18728386240752842</v>
      </c>
      <c r="E53" s="358">
        <f t="shared" si="0"/>
        <v>3124.880583409298</v>
      </c>
      <c r="F53" s="344">
        <f>SUM('- 6 -'!F53:I53)</f>
        <v>548.5</v>
      </c>
      <c r="G53" s="356">
        <f>IF(F53=0,"",'- 6 -'!F53/F53)</f>
        <v>0.8167730173199635</v>
      </c>
      <c r="H53" s="356">
        <f>IF(F53=0,"",'- 6 -'!G53/F53)</f>
        <v>0</v>
      </c>
      <c r="I53" s="356">
        <f>IF(F53=0,"",'- 6 -'!H53/F53)</f>
        <v>0.18322698268003645</v>
      </c>
      <c r="J53" s="356">
        <f>IF(F53=0,"",'- 6 -'!I53/F53)</f>
        <v>0</v>
      </c>
    </row>
    <row r="54" spans="1:10" ht="12.75">
      <c r="A54" s="15">
        <v>48</v>
      </c>
      <c r="B54" s="16" t="s">
        <v>164</v>
      </c>
      <c r="C54" s="16">
        <v>0</v>
      </c>
      <c r="D54" s="357">
        <f>C54/'- 3 -'!E54</f>
        <v>0</v>
      </c>
      <c r="E54" s="359">
        <f t="shared" si="0"/>
      </c>
      <c r="F54" s="345">
        <f>SUM('- 6 -'!F54:I54)</f>
        <v>0</v>
      </c>
      <c r="G54" s="357">
        <f>IF(F54=0,"",'- 6 -'!F54/F54)</f>
      </c>
      <c r="H54" s="357">
        <f>IF(F54=0,"",'- 6 -'!G54/F54)</f>
      </c>
      <c r="I54" s="357">
        <f>IF(F54=0,"",'- 6 -'!H54/F54)</f>
      </c>
      <c r="J54" s="357">
        <f>IF(F54=0,"",'- 6 -'!I54/F54)</f>
      </c>
    </row>
    <row r="55" spans="1:10" ht="12.75">
      <c r="A55" s="13">
        <v>49</v>
      </c>
      <c r="B55" s="14" t="s">
        <v>165</v>
      </c>
      <c r="C55" s="14">
        <v>0</v>
      </c>
      <c r="D55" s="356">
        <f>C55/'- 3 -'!E55</f>
        <v>0</v>
      </c>
      <c r="E55" s="358">
        <f t="shared" si="0"/>
      </c>
      <c r="F55" s="344">
        <f>SUM('- 6 -'!F55:I55)</f>
        <v>0</v>
      </c>
      <c r="G55" s="356">
        <f>IF(F55=0,"",'- 6 -'!F55/F55)</f>
      </c>
      <c r="H55" s="356">
        <f>IF(F55=0,"",'- 6 -'!G55/F55)</f>
      </c>
      <c r="I55" s="356">
        <f>IF(F55=0,"",'- 6 -'!H55/F55)</f>
      </c>
      <c r="J55" s="356">
        <f>IF(F55=0,"",'- 6 -'!I55/F55)</f>
      </c>
    </row>
    <row r="56" spans="1:10" ht="12.75">
      <c r="A56" s="15">
        <v>50</v>
      </c>
      <c r="B56" s="16" t="s">
        <v>355</v>
      </c>
      <c r="C56" s="16">
        <v>0</v>
      </c>
      <c r="D56" s="357">
        <f>C56/'- 3 -'!E56</f>
        <v>0</v>
      </c>
      <c r="E56" s="359">
        <f t="shared" si="0"/>
      </c>
      <c r="F56" s="345">
        <f>SUM('- 6 -'!F56:I56)</f>
        <v>0</v>
      </c>
      <c r="G56" s="357">
        <f>IF(F56=0,"",'- 6 -'!F56/F56)</f>
      </c>
      <c r="H56" s="357">
        <f>IF(F56=0,"",'- 6 -'!G56/F56)</f>
      </c>
      <c r="I56" s="357">
        <f>IF(F56=0,"",'- 6 -'!H56/F56)</f>
      </c>
      <c r="J56" s="357">
        <f>IF(F56=0,"",'- 6 -'!I56/F56)</f>
      </c>
    </row>
    <row r="57" spans="1:10" ht="12.75">
      <c r="A57" s="13">
        <v>2264</v>
      </c>
      <c r="B57" s="14" t="s">
        <v>166</v>
      </c>
      <c r="C57" s="14">
        <v>0</v>
      </c>
      <c r="D57" s="356">
        <f>C57/'- 3 -'!E57</f>
        <v>0</v>
      </c>
      <c r="E57" s="358">
        <f t="shared" si="0"/>
      </c>
      <c r="F57" s="344">
        <f>SUM('- 6 -'!F57:I57)</f>
        <v>0</v>
      </c>
      <c r="G57" s="356">
        <f>IF(F57=0,"",'- 6 -'!F57/F57)</f>
      </c>
      <c r="H57" s="356">
        <f>IF(F57=0,"",'- 6 -'!G57/F57)</f>
      </c>
      <c r="I57" s="356">
        <f>IF(F57=0,"",'- 6 -'!H57/F57)</f>
      </c>
      <c r="J57" s="356">
        <f>IF(F57=0,"",'- 6 -'!I57/F57)</f>
      </c>
    </row>
    <row r="58" spans="1:10" ht="12.75">
      <c r="A58" s="15">
        <v>2309</v>
      </c>
      <c r="B58" s="16" t="s">
        <v>167</v>
      </c>
      <c r="C58" s="16">
        <v>0</v>
      </c>
      <c r="D58" s="357">
        <f>C58/'- 3 -'!E58</f>
        <v>0</v>
      </c>
      <c r="E58" s="359">
        <f t="shared" si="0"/>
      </c>
      <c r="F58" s="345">
        <f>SUM('- 6 -'!F58:I58)</f>
        <v>0</v>
      </c>
      <c r="G58" s="357">
        <f>IF(F58=0,"",'- 6 -'!F58/F58)</f>
      </c>
      <c r="H58" s="357">
        <f>IF(F58=0,"",'- 6 -'!G58/F58)</f>
      </c>
      <c r="I58" s="357">
        <f>IF(F58=0,"",'- 6 -'!H58/F58)</f>
      </c>
      <c r="J58" s="357">
        <f>IF(F58=0,"",'- 6 -'!I58/F58)</f>
      </c>
    </row>
    <row r="59" spans="1:10" ht="12.75">
      <c r="A59" s="13">
        <v>2312</v>
      </c>
      <c r="B59" s="14" t="s">
        <v>168</v>
      </c>
      <c r="C59" s="14">
        <v>0</v>
      </c>
      <c r="D59" s="356">
        <f>C59/'- 3 -'!E59</f>
        <v>0</v>
      </c>
      <c r="E59" s="358">
        <f t="shared" si="0"/>
      </c>
      <c r="F59" s="344">
        <f>SUM('- 6 -'!F59:I59)</f>
        <v>0</v>
      </c>
      <c r="G59" s="356">
        <f>IF(F59=0,"",'- 6 -'!F59/F59)</f>
      </c>
      <c r="H59" s="356">
        <f>IF(F59=0,"",'- 6 -'!G59/F59)</f>
      </c>
      <c r="I59" s="356">
        <f>IF(F59=0,"",'- 6 -'!H59/F59)</f>
      </c>
      <c r="J59" s="356">
        <f>IF(F59=0,"",'- 6 -'!I59/F59)</f>
      </c>
    </row>
    <row r="60" spans="1:10" ht="12.75">
      <c r="A60" s="15">
        <v>2355</v>
      </c>
      <c r="B60" s="16" t="s">
        <v>169</v>
      </c>
      <c r="C60" s="16">
        <v>1575854</v>
      </c>
      <c r="D60" s="357">
        <f>C60/'- 3 -'!E60</f>
        <v>0.0640603296079234</v>
      </c>
      <c r="E60" s="359">
        <f t="shared" si="0"/>
        <v>3478.7064017660045</v>
      </c>
      <c r="F60" s="345">
        <f>SUM('- 6 -'!F60:I60)</f>
        <v>453</v>
      </c>
      <c r="G60" s="357">
        <f>IF(F60=0,"",'- 6 -'!F60/F60)</f>
        <v>0.5165562913907285</v>
      </c>
      <c r="H60" s="357">
        <f>IF(F60=0,"",'- 6 -'!G60/F60)</f>
        <v>0</v>
      </c>
      <c r="I60" s="357">
        <f>IF(F60=0,"",'- 6 -'!H60/F60)</f>
        <v>0.48344370860927155</v>
      </c>
      <c r="J60" s="357">
        <f>IF(F60=0,"",'- 6 -'!I60/F60)</f>
        <v>0</v>
      </c>
    </row>
    <row r="61" spans="1:10" ht="12.75">
      <c r="A61" s="13">
        <v>2439</v>
      </c>
      <c r="B61" s="14" t="s">
        <v>170</v>
      </c>
      <c r="C61" s="14">
        <v>0</v>
      </c>
      <c r="D61" s="356">
        <f>C61/'- 3 -'!E61</f>
        <v>0</v>
      </c>
      <c r="E61" s="358">
        <f t="shared" si="0"/>
      </c>
      <c r="F61" s="344">
        <f>SUM('- 6 -'!F61:I61)</f>
        <v>0</v>
      </c>
      <c r="G61" s="356">
        <f>IF(F61=0,"",'- 6 -'!F61/F61)</f>
      </c>
      <c r="H61" s="356">
        <f>IF(F61=0,"",'- 6 -'!G61/F61)</f>
      </c>
      <c r="I61" s="356">
        <f>IF(F61=0,"",'- 6 -'!H61/F61)</f>
      </c>
      <c r="J61" s="356">
        <f>IF(F61=0,"",'- 6 -'!I61/F61)</f>
      </c>
    </row>
    <row r="62" spans="1:10" ht="12.75">
      <c r="A62" s="15">
        <v>2460</v>
      </c>
      <c r="B62" s="16" t="s">
        <v>171</v>
      </c>
      <c r="C62" s="16">
        <v>0</v>
      </c>
      <c r="D62" s="357">
        <f>C62/'- 3 -'!E62</f>
        <v>0</v>
      </c>
      <c r="E62" s="359">
        <f t="shared" si="0"/>
      </c>
      <c r="F62" s="345">
        <f>SUM('- 6 -'!F62:I62)</f>
        <v>0</v>
      </c>
      <c r="G62" s="357">
        <f>IF(F62=0,"",'- 6 -'!F62/F62)</f>
      </c>
      <c r="H62" s="357">
        <f>IF(F62=0,"",'- 6 -'!G62/F62)</f>
      </c>
      <c r="I62" s="357">
        <f>IF(F62=0,"",'- 6 -'!H62/F62)</f>
      </c>
      <c r="J62" s="357">
        <f>IF(F62=0,"",'- 6 -'!I62/F62)</f>
      </c>
    </row>
    <row r="63" spans="1:10" ht="12.75">
      <c r="A63" s="13">
        <v>3000</v>
      </c>
      <c r="B63" s="14" t="s">
        <v>381</v>
      </c>
      <c r="C63" s="14">
        <v>0</v>
      </c>
      <c r="D63" s="356">
        <f>C63/'- 3 -'!E63</f>
        <v>0</v>
      </c>
      <c r="E63" s="358">
        <f t="shared" si="0"/>
      </c>
      <c r="F63" s="344">
        <f>SUM('- 6 -'!F63:I63)</f>
        <v>0</v>
      </c>
      <c r="G63" s="356">
        <f>IF(F63=0,"",'- 6 -'!F63/F63)</f>
      </c>
      <c r="H63" s="356">
        <f>IF(F63=0,"",'- 6 -'!G63/F63)</f>
      </c>
      <c r="I63" s="356">
        <f>IF(F63=0,"",'- 6 -'!H63/F63)</f>
      </c>
      <c r="J63" s="356">
        <f>IF(F63=0,"",'- 6 -'!I63/F63)</f>
      </c>
    </row>
    <row r="64" spans="1:10" ht="4.5" customHeight="1">
      <c r="A64" s="17"/>
      <c r="B64" s="17"/>
      <c r="C64" s="17"/>
      <c r="D64" s="197"/>
      <c r="E64" s="17"/>
      <c r="F64" s="17"/>
      <c r="G64" s="197"/>
      <c r="H64" s="197"/>
      <c r="I64" s="197"/>
      <c r="J64" s="197"/>
    </row>
    <row r="65" spans="1:10" ht="12.75">
      <c r="A65" s="19"/>
      <c r="B65" s="20" t="s">
        <v>172</v>
      </c>
      <c r="C65" s="20">
        <f>SUM(C11:C63)</f>
        <v>99343706</v>
      </c>
      <c r="D65" s="102">
        <f>C65/'- 3 -'!E65</f>
        <v>0.07653761141208708</v>
      </c>
      <c r="E65" s="360">
        <f>C65/F65</f>
        <v>3533.0120524775325</v>
      </c>
      <c r="F65" s="347">
        <f>SUM(F11:F63)</f>
        <v>28118.7</v>
      </c>
      <c r="G65" s="102">
        <f>'- 6 -'!F65/F65</f>
        <v>0.6558340179311277</v>
      </c>
      <c r="H65" s="102">
        <f>'- 6 -'!G65/F65</f>
        <v>0.007948447118821282</v>
      </c>
      <c r="I65" s="102">
        <f>'- 6 -'!H65/F65</f>
        <v>0.2797960076390445</v>
      </c>
      <c r="J65" s="102">
        <f>'- 6 -'!I65/F65</f>
        <v>0.05642152731100655</v>
      </c>
    </row>
    <row r="66" spans="1:10" ht="4.5" customHeight="1">
      <c r="A66" s="17"/>
      <c r="B66" s="17"/>
      <c r="C66" s="17"/>
      <c r="D66" s="197"/>
      <c r="E66" s="17"/>
      <c r="F66" s="17"/>
      <c r="G66" s="197"/>
      <c r="H66" s="197"/>
      <c r="I66" s="197"/>
      <c r="J66" s="197"/>
    </row>
    <row r="67" spans="1:10" ht="12.75">
      <c r="A67" s="15">
        <v>2155</v>
      </c>
      <c r="B67" s="16" t="s">
        <v>173</v>
      </c>
      <c r="C67" s="16">
        <v>0</v>
      </c>
      <c r="D67" s="357">
        <f>C67/'- 3 -'!E67</f>
        <v>0</v>
      </c>
      <c r="E67" s="359">
        <f>IF(F67=0,"",C67/F67)</f>
      </c>
      <c r="F67" s="345">
        <f>SUM('- 6 -'!F67:I67)</f>
        <v>0</v>
      </c>
      <c r="G67" s="357">
        <f>IF(F67=0,"",'- 6 -'!F67/F67)</f>
      </c>
      <c r="H67" s="357">
        <f>IF(F67=0,"",'- 6 -'!G67/F67)</f>
      </c>
      <c r="I67" s="357">
        <f>IF(F67=0,"",'- 6 -'!H67/F67)</f>
      </c>
      <c r="J67" s="357">
        <f>IF(F67=0,"",'- 6 -'!I67/F67)</f>
      </c>
    </row>
    <row r="68" spans="1:10" ht="12.75">
      <c r="A68" s="13">
        <v>2408</v>
      </c>
      <c r="B68" s="14" t="s">
        <v>175</v>
      </c>
      <c r="C68" s="14">
        <v>0</v>
      </c>
      <c r="D68" s="356">
        <f>C68/'- 3 -'!E68</f>
        <v>0</v>
      </c>
      <c r="E68" s="358">
        <f>IF(F68=0,"",C68/F68)</f>
      </c>
      <c r="F68" s="344">
        <f>SUM('- 6 -'!F68:I68)</f>
        <v>0</v>
      </c>
      <c r="G68" s="356">
        <f>IF(F68=0,"",'- 6 -'!F68/F68)</f>
      </c>
      <c r="H68" s="356">
        <f>IF(F68=0,"",'- 6 -'!G68/F68)</f>
      </c>
      <c r="I68" s="356">
        <f>IF(F68=0,"",'- 6 -'!H68/F68)</f>
      </c>
      <c r="J68" s="356">
        <f>IF(F68=0,"",'- 6 -'!I68/F68)</f>
      </c>
    </row>
    <row r="69" spans="3:10" ht="6.75" customHeight="1">
      <c r="C69" s="90"/>
      <c r="D69" s="90"/>
      <c r="E69" s="90"/>
      <c r="F69" s="90"/>
      <c r="G69" s="90"/>
      <c r="H69" s="90"/>
      <c r="I69" s="90"/>
      <c r="J69" s="90"/>
    </row>
    <row r="70" spans="1:10" ht="12" customHeight="1">
      <c r="A70" s="391" t="s">
        <v>369</v>
      </c>
      <c r="B70" s="55" t="s">
        <v>316</v>
      </c>
      <c r="D70" s="90"/>
      <c r="E70" s="90"/>
      <c r="F70" s="90"/>
      <c r="G70" s="90"/>
      <c r="H70" s="90"/>
      <c r="I70" s="90"/>
      <c r="J70" s="90"/>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1"/>
      <c r="D1" s="141"/>
      <c r="E1" s="141"/>
      <c r="F1" s="141"/>
      <c r="G1" s="141"/>
      <c r="H1" s="141"/>
      <c r="I1" s="141"/>
      <c r="J1" s="141"/>
      <c r="K1" s="141"/>
    </row>
    <row r="2" spans="1:11" ht="12.75">
      <c r="A2" s="8"/>
      <c r="B2" s="83"/>
      <c r="C2" s="199" t="s">
        <v>0</v>
      </c>
      <c r="D2" s="199"/>
      <c r="E2" s="199"/>
      <c r="F2" s="199"/>
      <c r="G2" s="199"/>
      <c r="H2" s="214"/>
      <c r="I2" s="214"/>
      <c r="J2" s="239"/>
      <c r="K2" s="219" t="s">
        <v>454</v>
      </c>
    </row>
    <row r="3" spans="1:11" ht="12.75">
      <c r="A3" s="9"/>
      <c r="B3" s="86"/>
      <c r="C3" s="202" t="str">
        <f>YEAR</f>
        <v>OPERATING FUND BUDGET 2001/2002</v>
      </c>
      <c r="D3" s="202"/>
      <c r="E3" s="202"/>
      <c r="F3" s="202"/>
      <c r="G3" s="202"/>
      <c r="H3" s="215"/>
      <c r="I3" s="215"/>
      <c r="J3" s="215"/>
      <c r="K3" s="220"/>
    </row>
    <row r="4" spans="1:11" ht="12.75">
      <c r="A4" s="10"/>
      <c r="C4" s="141"/>
      <c r="D4" s="141"/>
      <c r="E4" s="220"/>
      <c r="F4" s="141"/>
      <c r="G4" s="141"/>
      <c r="H4" s="141"/>
      <c r="I4" s="141"/>
      <c r="J4" s="141"/>
      <c r="K4" s="141"/>
    </row>
    <row r="5" spans="1:11" ht="16.5">
      <c r="A5" s="10"/>
      <c r="C5" s="336" t="s">
        <v>12</v>
      </c>
      <c r="D5" s="221"/>
      <c r="E5" s="234"/>
      <c r="F5" s="234"/>
      <c r="G5" s="234"/>
      <c r="H5" s="234"/>
      <c r="I5" s="234"/>
      <c r="J5" s="234"/>
      <c r="K5" s="235"/>
    </row>
    <row r="6" spans="1:11" ht="12.75">
      <c r="A6" s="10"/>
      <c r="C6" s="67" t="s">
        <v>15</v>
      </c>
      <c r="D6" s="65"/>
      <c r="E6" s="66"/>
      <c r="F6" s="225"/>
      <c r="G6" s="65"/>
      <c r="H6" s="66"/>
      <c r="I6" s="67" t="s">
        <v>16</v>
      </c>
      <c r="J6" s="65"/>
      <c r="K6" s="66"/>
    </row>
    <row r="7" spans="3:11" ht="16.5">
      <c r="C7" s="68" t="s">
        <v>43</v>
      </c>
      <c r="D7" s="69"/>
      <c r="E7" s="70"/>
      <c r="F7" s="68" t="s">
        <v>429</v>
      </c>
      <c r="G7" s="69"/>
      <c r="H7" s="70"/>
      <c r="I7" s="68" t="s">
        <v>44</v>
      </c>
      <c r="J7" s="69"/>
      <c r="K7" s="70"/>
    </row>
    <row r="8" spans="1:11" ht="12.75">
      <c r="A8" s="94"/>
      <c r="B8" s="45"/>
      <c r="C8" s="141"/>
      <c r="D8" s="228"/>
      <c r="E8" s="229" t="s">
        <v>78</v>
      </c>
      <c r="F8" s="73"/>
      <c r="G8" s="74"/>
      <c r="H8" s="229" t="s">
        <v>78</v>
      </c>
      <c r="I8" s="73"/>
      <c r="J8" s="74"/>
      <c r="K8" s="229"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2" ht="4.5" customHeight="1">
      <c r="A10" s="77"/>
      <c r="B10" s="77"/>
    </row>
    <row r="11" spans="1:11" ht="12.75">
      <c r="A11" s="13">
        <v>1</v>
      </c>
      <c r="B11" s="14" t="s">
        <v>121</v>
      </c>
      <c r="C11" s="14">
        <v>1420400</v>
      </c>
      <c r="D11" s="356">
        <f>C11/'- 3 -'!E11</f>
        <v>0.005923511469609684</v>
      </c>
      <c r="E11" s="14">
        <f>C11/'- 7 -'!G11</f>
        <v>46.3879817112998</v>
      </c>
      <c r="F11" s="14">
        <v>72300</v>
      </c>
      <c r="G11" s="356">
        <f>F11/'- 3 -'!E11</f>
        <v>0.00030151357311516486</v>
      </c>
      <c r="H11" s="14">
        <f>F11/'- 7 -'!G11</f>
        <v>2.3612018288700196</v>
      </c>
      <c r="I11" s="14">
        <v>6415900</v>
      </c>
      <c r="J11" s="356">
        <f>I11/'- 3 -'!E11</f>
        <v>0.026756306137615298</v>
      </c>
      <c r="K11" s="14">
        <f>I11/'- 7 -'!G11</f>
        <v>209.53298497713914</v>
      </c>
    </row>
    <row r="12" spans="1:11" ht="12.75">
      <c r="A12" s="15">
        <v>2</v>
      </c>
      <c r="B12" s="16" t="s">
        <v>122</v>
      </c>
      <c r="C12" s="16">
        <v>252395</v>
      </c>
      <c r="D12" s="357">
        <f>C12/'- 3 -'!E12</f>
        <v>0.004179345147889488</v>
      </c>
      <c r="E12" s="16">
        <f>C12/'- 7 -'!G12</f>
        <v>27.454830253124626</v>
      </c>
      <c r="F12" s="16">
        <v>293588</v>
      </c>
      <c r="G12" s="357">
        <f>F12/'- 3 -'!E12</f>
        <v>0.004861449645510327</v>
      </c>
      <c r="H12" s="16">
        <f>F12/'- 7 -'!G12</f>
        <v>31.935690898608737</v>
      </c>
      <c r="I12" s="16">
        <v>1221780</v>
      </c>
      <c r="J12" s="357">
        <f>I12/'- 3 -'!E12</f>
        <v>0.02023114687211878</v>
      </c>
      <c r="K12" s="16">
        <f>I12/'- 7 -'!G12</f>
        <v>132.90185030076904</v>
      </c>
    </row>
    <row r="13" spans="1:11" ht="12.75">
      <c r="A13" s="13">
        <v>3</v>
      </c>
      <c r="B13" s="14" t="s">
        <v>123</v>
      </c>
      <c r="C13" s="14">
        <v>215030</v>
      </c>
      <c r="D13" s="356">
        <f>C13/'- 3 -'!E13</f>
        <v>0.005164552345739051</v>
      </c>
      <c r="E13" s="14">
        <f>C13/'- 7 -'!G13</f>
        <v>36.72587532023911</v>
      </c>
      <c r="F13" s="14">
        <v>409900</v>
      </c>
      <c r="G13" s="356">
        <f>F13/'- 3 -'!E13</f>
        <v>0.009844905392356587</v>
      </c>
      <c r="H13" s="14">
        <f>F13/'- 7 -'!G13</f>
        <v>70.00853970964987</v>
      </c>
      <c r="I13" s="14">
        <v>700210</v>
      </c>
      <c r="J13" s="356">
        <f>I13/'- 3 -'!E13</f>
        <v>0.016817519406640658</v>
      </c>
      <c r="K13" s="14">
        <f>I13/'- 7 -'!G13</f>
        <v>119.59180187873612</v>
      </c>
    </row>
    <row r="14" spans="1:11" ht="12.75">
      <c r="A14" s="15">
        <v>4</v>
      </c>
      <c r="B14" s="16" t="s">
        <v>124</v>
      </c>
      <c r="C14" s="16">
        <v>225335</v>
      </c>
      <c r="D14" s="357">
        <f>C14/'- 3 -'!E14</f>
        <v>0.005422818220832868</v>
      </c>
      <c r="E14" s="16">
        <f>C14/'- 7 -'!G14</f>
        <v>38.25137075828821</v>
      </c>
      <c r="F14" s="16">
        <v>9720</v>
      </c>
      <c r="G14" s="357">
        <f>F14/'- 3 -'!E14</f>
        <v>0.00023391747001795318</v>
      </c>
      <c r="H14" s="16">
        <f>F14/'- 7 -'!G14</f>
        <v>1.650002546300226</v>
      </c>
      <c r="I14" s="16">
        <v>730296</v>
      </c>
      <c r="J14" s="357">
        <f>I14/'- 3 -'!E14</f>
        <v>0.017574999247348882</v>
      </c>
      <c r="K14" s="16">
        <f>I14/'- 7 -'!G14</f>
        <v>123.97019131202364</v>
      </c>
    </row>
    <row r="15" spans="1:11" ht="12.75">
      <c r="A15" s="13">
        <v>5</v>
      </c>
      <c r="B15" s="14" t="s">
        <v>125</v>
      </c>
      <c r="C15" s="14">
        <v>286185</v>
      </c>
      <c r="D15" s="356">
        <f>C15/'- 3 -'!E15</f>
        <v>0.005561278522940282</v>
      </c>
      <c r="E15" s="14">
        <f>C15/'- 7 -'!G15</f>
        <v>40.06117278161177</v>
      </c>
      <c r="F15" s="14">
        <v>0</v>
      </c>
      <c r="G15" s="356">
        <f>F15/'- 3 -'!E15</f>
        <v>0</v>
      </c>
      <c r="H15" s="14">
        <f>F15/'- 7 -'!G15</f>
        <v>0</v>
      </c>
      <c r="I15" s="14">
        <v>817595</v>
      </c>
      <c r="J15" s="356">
        <f>I15/'- 3 -'!E15</f>
        <v>0.01588788201325492</v>
      </c>
      <c r="K15" s="14">
        <f>I15/'- 7 -'!G15</f>
        <v>114.44979492419895</v>
      </c>
    </row>
    <row r="16" spans="1:11" ht="12.75">
      <c r="A16" s="15">
        <v>6</v>
      </c>
      <c r="B16" s="16" t="s">
        <v>126</v>
      </c>
      <c r="C16" s="16">
        <v>146412</v>
      </c>
      <c r="D16" s="357">
        <f>C16/'- 3 -'!E16</f>
        <v>0.002543380098160172</v>
      </c>
      <c r="E16" s="16">
        <f>C16/'- 7 -'!G16</f>
        <v>16.502705139765556</v>
      </c>
      <c r="F16" s="16">
        <v>146549</v>
      </c>
      <c r="G16" s="357">
        <f>F16/'- 3 -'!E16</f>
        <v>0.0025457599787262995</v>
      </c>
      <c r="H16" s="16">
        <f>F16/'- 7 -'!G16</f>
        <v>16.518146979260596</v>
      </c>
      <c r="I16" s="16">
        <v>1180287</v>
      </c>
      <c r="J16" s="357">
        <f>I16/'- 3 -'!E16</f>
        <v>0.020503226961705152</v>
      </c>
      <c r="K16" s="16">
        <f>I16/'- 7 -'!G16</f>
        <v>133.0350541027953</v>
      </c>
    </row>
    <row r="17" spans="1:11" ht="12.75">
      <c r="A17" s="13">
        <v>9</v>
      </c>
      <c r="B17" s="14" t="s">
        <v>127</v>
      </c>
      <c r="C17" s="14">
        <v>355800</v>
      </c>
      <c r="D17" s="356">
        <f>C17/'- 3 -'!E17</f>
        <v>0.004320672754249278</v>
      </c>
      <c r="E17" s="14">
        <f>C17/'- 7 -'!G17</f>
        <v>28.140941986000712</v>
      </c>
      <c r="F17" s="14">
        <v>0</v>
      </c>
      <c r="G17" s="356">
        <f>F17/'- 3 -'!E17</f>
        <v>0</v>
      </c>
      <c r="H17" s="14">
        <f>F17/'- 7 -'!G17</f>
        <v>0</v>
      </c>
      <c r="I17" s="14">
        <v>1351800</v>
      </c>
      <c r="J17" s="356">
        <f>I17/'- 3 -'!E17</f>
        <v>0.016415642015722803</v>
      </c>
      <c r="K17" s="14">
        <f>I17/'- 7 -'!G17</f>
        <v>106.91659746114604</v>
      </c>
    </row>
    <row r="18" spans="1:11" ht="12.75">
      <c r="A18" s="15">
        <v>10</v>
      </c>
      <c r="B18" s="16" t="s">
        <v>128</v>
      </c>
      <c r="C18" s="16">
        <v>203556</v>
      </c>
      <c r="D18" s="357">
        <f>C18/'- 3 -'!E18</f>
        <v>0.003344714283061785</v>
      </c>
      <c r="E18" s="16">
        <f>C18/'- 7 -'!G18</f>
        <v>23.47549302271941</v>
      </c>
      <c r="F18" s="16">
        <v>0</v>
      </c>
      <c r="G18" s="357">
        <f>F18/'- 3 -'!E18</f>
        <v>0</v>
      </c>
      <c r="H18" s="16">
        <f>F18/'- 7 -'!G18</f>
        <v>0</v>
      </c>
      <c r="I18" s="16">
        <v>1086887</v>
      </c>
      <c r="J18" s="357">
        <f>I18/'- 3 -'!E18</f>
        <v>0.01785909760937616</v>
      </c>
      <c r="K18" s="16">
        <f>I18/'- 7 -'!G18</f>
        <v>125.34736477914889</v>
      </c>
    </row>
    <row r="19" spans="1:11" ht="12.75">
      <c r="A19" s="13">
        <v>11</v>
      </c>
      <c r="B19" s="14" t="s">
        <v>129</v>
      </c>
      <c r="C19" s="14">
        <v>122835</v>
      </c>
      <c r="D19" s="356">
        <f>C19/'- 3 -'!E19</f>
        <v>0.003783028975073093</v>
      </c>
      <c r="E19" s="14">
        <f>C19/'- 7 -'!G19</f>
        <v>26.53596889176928</v>
      </c>
      <c r="F19" s="14">
        <v>0</v>
      </c>
      <c r="G19" s="356">
        <f>F19/'- 3 -'!E19</f>
        <v>0</v>
      </c>
      <c r="H19" s="14">
        <f>F19/'- 7 -'!G19</f>
        <v>0</v>
      </c>
      <c r="I19" s="14">
        <v>622385</v>
      </c>
      <c r="J19" s="356">
        <f>I19/'- 3 -'!E19</f>
        <v>0.019167993557625</v>
      </c>
      <c r="K19" s="14">
        <f>I19/'- 7 -'!G19</f>
        <v>134.45344566861093</v>
      </c>
    </row>
    <row r="20" spans="1:11" ht="12.75">
      <c r="A20" s="15">
        <v>12</v>
      </c>
      <c r="B20" s="16" t="s">
        <v>130</v>
      </c>
      <c r="C20" s="16">
        <v>104312</v>
      </c>
      <c r="D20" s="357">
        <f>C20/'- 3 -'!E20</f>
        <v>0.0020225961011392673</v>
      </c>
      <c r="E20" s="16">
        <f>C20/'- 7 -'!G20</f>
        <v>13.504045569292511</v>
      </c>
      <c r="F20" s="16">
        <v>0</v>
      </c>
      <c r="G20" s="357">
        <f>F20/'- 3 -'!E20</f>
        <v>0</v>
      </c>
      <c r="H20" s="16">
        <f>F20/'- 7 -'!G20</f>
        <v>0</v>
      </c>
      <c r="I20" s="16">
        <v>763179</v>
      </c>
      <c r="J20" s="357">
        <f>I20/'- 3 -'!E20</f>
        <v>0.014797941462836153</v>
      </c>
      <c r="K20" s="16">
        <f>I20/'- 7 -'!G20</f>
        <v>98.79979286685223</v>
      </c>
    </row>
    <row r="21" spans="1:11" ht="12.75">
      <c r="A21" s="13">
        <v>13</v>
      </c>
      <c r="B21" s="14" t="s">
        <v>131</v>
      </c>
      <c r="C21" s="14">
        <v>100190</v>
      </c>
      <c r="D21" s="356">
        <f>C21/'- 3 -'!E21</f>
        <v>0.004771772216864688</v>
      </c>
      <c r="E21" s="14">
        <f>C21/'- 7 -'!G21</f>
        <v>37.07308048103608</v>
      </c>
      <c r="F21" s="14">
        <v>143911</v>
      </c>
      <c r="G21" s="356">
        <f>F21/'- 3 -'!E21</f>
        <v>0.006854082358530932</v>
      </c>
      <c r="H21" s="14">
        <f>F21/'- 7 -'!G21</f>
        <v>53.251063829787235</v>
      </c>
      <c r="I21" s="14">
        <v>253916</v>
      </c>
      <c r="J21" s="356">
        <f>I21/'- 3 -'!E21</f>
        <v>0.0120933158420742</v>
      </c>
      <c r="K21" s="14">
        <f>I21/'- 7 -'!G21</f>
        <v>93.95596669750232</v>
      </c>
    </row>
    <row r="22" spans="1:11" ht="12.75">
      <c r="A22" s="15">
        <v>14</v>
      </c>
      <c r="B22" s="16" t="s">
        <v>132</v>
      </c>
      <c r="C22" s="16">
        <v>145182</v>
      </c>
      <c r="D22" s="357">
        <f>C22/'- 3 -'!E22</f>
        <v>0.006188876204571981</v>
      </c>
      <c r="E22" s="16">
        <f>C22/'- 7 -'!G22</f>
        <v>42.463293360631766</v>
      </c>
      <c r="F22" s="16">
        <v>0</v>
      </c>
      <c r="G22" s="357">
        <f>F22/'- 3 -'!E22</f>
        <v>0</v>
      </c>
      <c r="H22" s="16">
        <f>F22/'- 7 -'!G22</f>
        <v>0</v>
      </c>
      <c r="I22" s="16">
        <v>294496</v>
      </c>
      <c r="J22" s="357">
        <f>I22/'- 3 -'!E22</f>
        <v>0.012553892953269896</v>
      </c>
      <c r="K22" s="16">
        <f>I22/'- 7 -'!G22</f>
        <v>86.13512723018427</v>
      </c>
    </row>
    <row r="23" spans="1:11" ht="12.75">
      <c r="A23" s="13">
        <v>15</v>
      </c>
      <c r="B23" s="14" t="s">
        <v>133</v>
      </c>
      <c r="C23" s="14">
        <v>193041</v>
      </c>
      <c r="D23" s="356">
        <f>C23/'- 3 -'!E23</f>
        <v>0.0057416868217548605</v>
      </c>
      <c r="E23" s="14">
        <f>C23/'- 7 -'!G23</f>
        <v>31.23640776699029</v>
      </c>
      <c r="F23" s="14">
        <v>6000</v>
      </c>
      <c r="G23" s="356">
        <f>F23/'- 3 -'!E23</f>
        <v>0.00017846012469127886</v>
      </c>
      <c r="H23" s="14">
        <f>F23/'- 7 -'!G23</f>
        <v>0.970873786407767</v>
      </c>
      <c r="I23" s="14">
        <v>446014</v>
      </c>
      <c r="J23" s="356">
        <f>I23/'- 3 -'!E23</f>
        <v>0.013265952342342674</v>
      </c>
      <c r="K23" s="14">
        <f>I23/'- 7 -'!G23</f>
        <v>72.1705501618123</v>
      </c>
    </row>
    <row r="24" spans="1:11" ht="12.75">
      <c r="A24" s="15">
        <v>16</v>
      </c>
      <c r="B24" s="16" t="s">
        <v>134</v>
      </c>
      <c r="C24" s="16">
        <v>24590</v>
      </c>
      <c r="D24" s="357">
        <f>C24/'- 3 -'!E24</f>
        <v>0.004131584323972665</v>
      </c>
      <c r="E24" s="16">
        <f>C24/'- 7 -'!G24</f>
        <v>29.824135839902972</v>
      </c>
      <c r="F24" s="16">
        <v>0</v>
      </c>
      <c r="G24" s="357">
        <f>F24/'- 3 -'!E24</f>
        <v>0</v>
      </c>
      <c r="H24" s="16">
        <f>F24/'- 7 -'!G24</f>
        <v>0</v>
      </c>
      <c r="I24" s="16">
        <v>73217</v>
      </c>
      <c r="J24" s="357">
        <f>I24/'- 3 -'!E24</f>
        <v>0.012301838529821335</v>
      </c>
      <c r="K24" s="16">
        <f>I24/'- 7 -'!G24</f>
        <v>88.80169799878715</v>
      </c>
    </row>
    <row r="25" spans="1:11" ht="12.75">
      <c r="A25" s="13">
        <v>17</v>
      </c>
      <c r="B25" s="14" t="s">
        <v>135</v>
      </c>
      <c r="C25" s="14">
        <v>24000</v>
      </c>
      <c r="D25" s="356">
        <f>C25/'- 3 -'!E25</f>
        <v>0.0058584939374351904</v>
      </c>
      <c r="E25" s="14">
        <f>C25/'- 7 -'!G25</f>
        <v>45.714285714285715</v>
      </c>
      <c r="F25" s="14">
        <v>0</v>
      </c>
      <c r="G25" s="356">
        <f>F25/'- 3 -'!E25</f>
        <v>0</v>
      </c>
      <c r="H25" s="14">
        <f>F25/'- 7 -'!G25</f>
        <v>0</v>
      </c>
      <c r="I25" s="14">
        <v>73800</v>
      </c>
      <c r="J25" s="356">
        <f>I25/'- 3 -'!E25</f>
        <v>0.01801486885761321</v>
      </c>
      <c r="K25" s="14">
        <f>I25/'- 7 -'!G25</f>
        <v>140.57142857142858</v>
      </c>
    </row>
    <row r="26" spans="1:11" ht="12.75">
      <c r="A26" s="15">
        <v>18</v>
      </c>
      <c r="B26" s="16" t="s">
        <v>136</v>
      </c>
      <c r="C26" s="16">
        <v>136701.437</v>
      </c>
      <c r="D26" s="357">
        <f>C26/'- 3 -'!E26</f>
        <v>0.014817834390262642</v>
      </c>
      <c r="E26" s="16">
        <f>C26/'- 7 -'!G26</f>
        <v>99.67293984688298</v>
      </c>
      <c r="F26" s="16">
        <v>16000</v>
      </c>
      <c r="G26" s="357">
        <f>F26/'- 3 -'!E26</f>
        <v>0.001734329612381487</v>
      </c>
      <c r="H26" s="16">
        <f>F26/'- 7 -'!G26</f>
        <v>11.666059059423988</v>
      </c>
      <c r="I26" s="16">
        <v>202727.4035</v>
      </c>
      <c r="J26" s="357">
        <f>I26/'- 3 -'!E26</f>
        <v>0.02197475869570377</v>
      </c>
      <c r="K26" s="16">
        <f>I26/'- 7 -'!G26</f>
        <v>147.81436638716733</v>
      </c>
    </row>
    <row r="27" spans="1:11" ht="12.75">
      <c r="A27" s="13">
        <v>19</v>
      </c>
      <c r="B27" s="14" t="s">
        <v>137</v>
      </c>
      <c r="C27" s="14">
        <v>91000</v>
      </c>
      <c r="D27" s="356">
        <f>C27/'- 3 -'!E27</f>
        <v>0.007463604675005126</v>
      </c>
      <c r="E27" s="14">
        <f>C27/'- 7 -'!G27</f>
        <v>50.48543689320388</v>
      </c>
      <c r="F27" s="14">
        <v>0</v>
      </c>
      <c r="G27" s="356">
        <f>F27/'- 3 -'!E27</f>
        <v>0</v>
      </c>
      <c r="H27" s="14">
        <f>F27/'- 7 -'!G27</f>
        <v>0</v>
      </c>
      <c r="I27" s="14">
        <v>140000</v>
      </c>
      <c r="J27" s="356">
        <f>I27/'- 3 -'!E27</f>
        <v>0.011482468730777117</v>
      </c>
      <c r="K27" s="14">
        <f>I27/'- 7 -'!G27</f>
        <v>77.66990291262135</v>
      </c>
    </row>
    <row r="28" spans="1:11" ht="12.75">
      <c r="A28" s="15">
        <v>20</v>
      </c>
      <c r="B28" s="16" t="s">
        <v>138</v>
      </c>
      <c r="C28" s="16">
        <v>86705</v>
      </c>
      <c r="D28" s="357">
        <f>C28/'- 3 -'!E28</f>
        <v>0.011012481489746598</v>
      </c>
      <c r="E28" s="16">
        <f>C28/'- 7 -'!G28</f>
        <v>86.35956175298804</v>
      </c>
      <c r="F28" s="16">
        <v>0</v>
      </c>
      <c r="G28" s="357">
        <f>F28/'- 3 -'!E28</f>
        <v>0</v>
      </c>
      <c r="H28" s="16">
        <f>F28/'- 7 -'!G28</f>
        <v>0</v>
      </c>
      <c r="I28" s="16">
        <v>155722</v>
      </c>
      <c r="J28" s="357">
        <f>I28/'- 3 -'!E28</f>
        <v>0.019778393893619975</v>
      </c>
      <c r="K28" s="16">
        <f>I28/'- 7 -'!G28</f>
        <v>155.101593625498</v>
      </c>
    </row>
    <row r="29" spans="1:11" ht="12.75">
      <c r="A29" s="13">
        <v>21</v>
      </c>
      <c r="B29" s="14" t="s">
        <v>139</v>
      </c>
      <c r="C29" s="14">
        <v>93525</v>
      </c>
      <c r="D29" s="356">
        <f>C29/'- 3 -'!E29</f>
        <v>0.004122404901485432</v>
      </c>
      <c r="E29" s="14">
        <f>C29/'- 7 -'!G29</f>
        <v>27.368898513402787</v>
      </c>
      <c r="F29" s="14">
        <v>0</v>
      </c>
      <c r="G29" s="356">
        <f>F29/'- 3 -'!E29</f>
        <v>0</v>
      </c>
      <c r="H29" s="14">
        <f>F29/'- 7 -'!G29</f>
        <v>0</v>
      </c>
      <c r="I29" s="14">
        <v>275600</v>
      </c>
      <c r="J29" s="356">
        <f>I29/'- 3 -'!E29</f>
        <v>0.012147926125093666</v>
      </c>
      <c r="K29" s="14">
        <f>I29/'- 7 -'!G29</f>
        <v>80.65082523703617</v>
      </c>
    </row>
    <row r="30" spans="1:11" ht="12.75">
      <c r="A30" s="15">
        <v>22</v>
      </c>
      <c r="B30" s="16" t="s">
        <v>140</v>
      </c>
      <c r="C30" s="16">
        <v>103200</v>
      </c>
      <c r="D30" s="357">
        <f>C30/'- 3 -'!E30</f>
        <v>0.008389641621662445</v>
      </c>
      <c r="E30" s="16">
        <f>C30/'- 7 -'!G30</f>
        <v>61.047027506654835</v>
      </c>
      <c r="F30" s="16">
        <v>0</v>
      </c>
      <c r="G30" s="357">
        <f>F30/'- 3 -'!E30</f>
        <v>0</v>
      </c>
      <c r="H30" s="16">
        <f>F30/'- 7 -'!G30</f>
        <v>0</v>
      </c>
      <c r="I30" s="16">
        <v>153700</v>
      </c>
      <c r="J30" s="357">
        <f>I30/'- 3 -'!E30</f>
        <v>0.012495037957844164</v>
      </c>
      <c r="K30" s="16">
        <f>I30/'- 7 -'!G30</f>
        <v>90.91984619934931</v>
      </c>
    </row>
    <row r="31" spans="1:11" ht="12.75">
      <c r="A31" s="13">
        <v>23</v>
      </c>
      <c r="B31" s="14" t="s">
        <v>141</v>
      </c>
      <c r="C31" s="14">
        <v>77150</v>
      </c>
      <c r="D31" s="356">
        <f>C31/'- 3 -'!E31</f>
        <v>0.0076083402003986516</v>
      </c>
      <c r="E31" s="14">
        <f>C31/'- 7 -'!G31</f>
        <v>53.85689354275742</v>
      </c>
      <c r="F31" s="14">
        <v>0</v>
      </c>
      <c r="G31" s="356">
        <f>F31/'- 3 -'!E31</f>
        <v>0</v>
      </c>
      <c r="H31" s="14">
        <f>F31/'- 7 -'!G31</f>
        <v>0</v>
      </c>
      <c r="I31" s="14">
        <v>143500</v>
      </c>
      <c r="J31" s="356">
        <f>I31/'- 3 -'!E31</f>
        <v>0.014151611390242468</v>
      </c>
      <c r="K31" s="14">
        <f>I31/'- 7 -'!G31</f>
        <v>100.17452006980803</v>
      </c>
    </row>
    <row r="32" spans="1:11" ht="12.75">
      <c r="A32" s="15">
        <v>24</v>
      </c>
      <c r="B32" s="16" t="s">
        <v>142</v>
      </c>
      <c r="C32" s="16">
        <v>88377</v>
      </c>
      <c r="D32" s="357">
        <f>C32/'- 3 -'!E32</f>
        <v>0.003862353934215036</v>
      </c>
      <c r="E32" s="16">
        <f>C32/'- 7 -'!G32</f>
        <v>24.620977852068535</v>
      </c>
      <c r="F32" s="16">
        <v>6000</v>
      </c>
      <c r="G32" s="357">
        <f>F32/'- 3 -'!E32</f>
        <v>0.00026221894390271466</v>
      </c>
      <c r="H32" s="16">
        <f>F32/'- 7 -'!G32</f>
        <v>1.671541997492687</v>
      </c>
      <c r="I32" s="16">
        <v>323539</v>
      </c>
      <c r="J32" s="357">
        <f>I32/'- 3 -'!E32</f>
        <v>0.0141396758152234</v>
      </c>
      <c r="K32" s="16">
        <f>I32/'- 7 -'!G32</f>
        <v>90.13483772113108</v>
      </c>
    </row>
    <row r="33" spans="1:11" ht="12.75">
      <c r="A33" s="13">
        <v>25</v>
      </c>
      <c r="B33" s="14" t="s">
        <v>143</v>
      </c>
      <c r="C33" s="14">
        <v>71375</v>
      </c>
      <c r="D33" s="356">
        <f>C33/'- 3 -'!E33</f>
        <v>0.006839434700000115</v>
      </c>
      <c r="E33" s="14">
        <f>C33/'- 7 -'!G33</f>
        <v>48.63713798977854</v>
      </c>
      <c r="F33" s="14">
        <v>4000</v>
      </c>
      <c r="G33" s="356">
        <f>F33/'- 3 -'!E33</f>
        <v>0.00038329581506130244</v>
      </c>
      <c r="H33" s="14">
        <f>F33/'- 7 -'!G33</f>
        <v>2.72572402044293</v>
      </c>
      <c r="I33" s="14">
        <v>135700</v>
      </c>
      <c r="J33" s="356">
        <f>I33/'- 3 -'!E33</f>
        <v>0.013003310525954685</v>
      </c>
      <c r="K33" s="14">
        <f>I33/'- 7 -'!G33</f>
        <v>92.4701873935264</v>
      </c>
    </row>
    <row r="34" spans="1:11" ht="12.75">
      <c r="A34" s="15">
        <v>26</v>
      </c>
      <c r="B34" s="16" t="s">
        <v>144</v>
      </c>
      <c r="C34" s="16">
        <v>92900</v>
      </c>
      <c r="D34" s="357">
        <f>C34/'- 3 -'!E34</f>
        <v>0.005660061231017623</v>
      </c>
      <c r="E34" s="16">
        <f>C34/'- 7 -'!G34</f>
        <v>32.9257487152224</v>
      </c>
      <c r="F34" s="16">
        <v>26700</v>
      </c>
      <c r="G34" s="357">
        <f>F34/'- 3 -'!E34</f>
        <v>0.0016267344980427398</v>
      </c>
      <c r="H34" s="16">
        <f>F34/'- 7 -'!G34</f>
        <v>9.463051568314727</v>
      </c>
      <c r="I34" s="16">
        <v>221500</v>
      </c>
      <c r="J34" s="357">
        <f>I34/'- 3 -'!E34</f>
        <v>0.013495194431328348</v>
      </c>
      <c r="K34" s="16">
        <f>I34/'- 7 -'!G34</f>
        <v>78.5043416622364</v>
      </c>
    </row>
    <row r="35" spans="1:11" ht="12.75">
      <c r="A35" s="13">
        <v>28</v>
      </c>
      <c r="B35" s="14" t="s">
        <v>145</v>
      </c>
      <c r="C35" s="14">
        <v>73343</v>
      </c>
      <c r="D35" s="356">
        <f>C35/'- 3 -'!E35</f>
        <v>0.011783425829067625</v>
      </c>
      <c r="E35" s="14">
        <f>C35/'- 7 -'!G35</f>
        <v>87.15745692216281</v>
      </c>
      <c r="F35" s="14">
        <v>0</v>
      </c>
      <c r="G35" s="356">
        <f>F35/'- 3 -'!E35</f>
        <v>0</v>
      </c>
      <c r="H35" s="14">
        <f>F35/'- 7 -'!G35</f>
        <v>0</v>
      </c>
      <c r="I35" s="14">
        <v>73335</v>
      </c>
      <c r="J35" s="356">
        <f>I35/'- 3 -'!E35</f>
        <v>0.011782140533857005</v>
      </c>
      <c r="K35" s="14">
        <f>I35/'- 7 -'!G35</f>
        <v>87.14795008912655</v>
      </c>
    </row>
    <row r="36" spans="1:11" ht="12.75">
      <c r="A36" s="15">
        <v>30</v>
      </c>
      <c r="B36" s="16" t="s">
        <v>146</v>
      </c>
      <c r="C36" s="16">
        <v>84245</v>
      </c>
      <c r="D36" s="357">
        <f>C36/'- 3 -'!E36</f>
        <v>0.0089869845805128</v>
      </c>
      <c r="E36" s="16">
        <f>C36/'- 7 -'!G36</f>
        <v>63.53318250377074</v>
      </c>
      <c r="F36" s="16">
        <v>0</v>
      </c>
      <c r="G36" s="357">
        <f>F36/'- 3 -'!E36</f>
        <v>0</v>
      </c>
      <c r="H36" s="16">
        <f>F36/'- 7 -'!G36</f>
        <v>0</v>
      </c>
      <c r="I36" s="16">
        <v>170341</v>
      </c>
      <c r="J36" s="357">
        <f>I36/'- 3 -'!E36</f>
        <v>0.018171427864313975</v>
      </c>
      <c r="K36" s="16">
        <f>I36/'- 7 -'!G36</f>
        <v>128.46229260935144</v>
      </c>
    </row>
    <row r="37" spans="1:11" ht="12.75">
      <c r="A37" s="13">
        <v>31</v>
      </c>
      <c r="B37" s="14" t="s">
        <v>147</v>
      </c>
      <c r="C37" s="14">
        <v>85788</v>
      </c>
      <c r="D37" s="356">
        <f>C37/'- 3 -'!E37</f>
        <v>0.007866399941901536</v>
      </c>
      <c r="E37" s="14">
        <f>C37/'- 7 -'!G37</f>
        <v>51.835649546827796</v>
      </c>
      <c r="F37" s="14">
        <v>0</v>
      </c>
      <c r="G37" s="356">
        <f>F37/'- 3 -'!E37</f>
        <v>0</v>
      </c>
      <c r="H37" s="14">
        <f>F37/'- 7 -'!G37</f>
        <v>0</v>
      </c>
      <c r="I37" s="14">
        <v>147775</v>
      </c>
      <c r="J37" s="356">
        <f>I37/'- 3 -'!E37</f>
        <v>0.013550347967250659</v>
      </c>
      <c r="K37" s="14">
        <f>I37/'- 7 -'!G37</f>
        <v>89.29003021148036</v>
      </c>
    </row>
    <row r="38" spans="1:11" ht="12.75">
      <c r="A38" s="15">
        <v>32</v>
      </c>
      <c r="B38" s="16" t="s">
        <v>148</v>
      </c>
      <c r="C38" s="16">
        <v>77887</v>
      </c>
      <c r="D38" s="357">
        <f>C38/'- 3 -'!E38</f>
        <v>0.011838122899009429</v>
      </c>
      <c r="E38" s="16">
        <f>C38/'- 7 -'!G38</f>
        <v>95.44975490196079</v>
      </c>
      <c r="F38" s="16">
        <v>0</v>
      </c>
      <c r="G38" s="357">
        <f>F38/'- 3 -'!E38</f>
        <v>0</v>
      </c>
      <c r="H38" s="16">
        <f>F38/'- 7 -'!G38</f>
        <v>0</v>
      </c>
      <c r="I38" s="16">
        <v>62517</v>
      </c>
      <c r="J38" s="357">
        <f>I38/'- 3 -'!E38</f>
        <v>0.009502021252293354</v>
      </c>
      <c r="K38" s="16">
        <f>I38/'- 7 -'!G38</f>
        <v>76.61397058823529</v>
      </c>
    </row>
    <row r="39" spans="1:11" ht="12.75">
      <c r="A39" s="13">
        <v>33</v>
      </c>
      <c r="B39" s="14" t="s">
        <v>149</v>
      </c>
      <c r="C39" s="14">
        <v>114551</v>
      </c>
      <c r="D39" s="356">
        <f>C39/'- 3 -'!E39</f>
        <v>0.00882344355005745</v>
      </c>
      <c r="E39" s="14">
        <f>C39/'- 7 -'!G39</f>
        <v>62.27290024463169</v>
      </c>
      <c r="F39" s="14">
        <v>4200</v>
      </c>
      <c r="G39" s="356">
        <f>F39/'- 3 -'!E39</f>
        <v>0.0003235106014809237</v>
      </c>
      <c r="H39" s="14">
        <f>F39/'- 7 -'!G39</f>
        <v>2.283229138352813</v>
      </c>
      <c r="I39" s="14">
        <v>184583</v>
      </c>
      <c r="J39" s="356">
        <f>I39/'- 3 -'!E39</f>
        <v>0.014217751750750796</v>
      </c>
      <c r="K39" s="14">
        <f>I39/'- 7 -'!G39</f>
        <v>100.34411524870889</v>
      </c>
    </row>
    <row r="40" spans="1:11" ht="12.75">
      <c r="A40" s="15">
        <v>34</v>
      </c>
      <c r="B40" s="16" t="s">
        <v>150</v>
      </c>
      <c r="C40" s="16">
        <v>72570</v>
      </c>
      <c r="D40" s="357">
        <f>C40/'- 3 -'!E40</f>
        <v>0.012549088777410603</v>
      </c>
      <c r="E40" s="16">
        <f>C40/'- 7 -'!G40</f>
        <v>98.53360488798371</v>
      </c>
      <c r="F40" s="16">
        <v>0</v>
      </c>
      <c r="G40" s="357">
        <f>F40/'- 3 -'!E40</f>
        <v>0</v>
      </c>
      <c r="H40" s="16">
        <f>F40/'- 7 -'!G40</f>
        <v>0</v>
      </c>
      <c r="I40" s="16">
        <v>57350</v>
      </c>
      <c r="J40" s="357">
        <f>I40/'- 3 -'!E40</f>
        <v>0.009917186735352046</v>
      </c>
      <c r="K40" s="16">
        <f>I40/'- 7 -'!G40</f>
        <v>77.86829599456891</v>
      </c>
    </row>
    <row r="41" spans="1:11" ht="12.75">
      <c r="A41" s="13">
        <v>35</v>
      </c>
      <c r="B41" s="14" t="s">
        <v>151</v>
      </c>
      <c r="C41" s="14">
        <v>106388</v>
      </c>
      <c r="D41" s="356">
        <f>C41/'- 3 -'!E41</f>
        <v>0.0075435271257614485</v>
      </c>
      <c r="E41" s="14">
        <f>C41/'- 7 -'!G41</f>
        <v>55.726782253417845</v>
      </c>
      <c r="F41" s="14">
        <v>6575</v>
      </c>
      <c r="G41" s="356">
        <f>F41/'- 3 -'!E41</f>
        <v>0.00046620568909916084</v>
      </c>
      <c r="H41" s="14">
        <f>F41/'- 7 -'!G41</f>
        <v>3.444031218898958</v>
      </c>
      <c r="I41" s="14">
        <v>142578</v>
      </c>
      <c r="J41" s="356">
        <f>I41/'- 3 -'!E41</f>
        <v>0.010109608325533103</v>
      </c>
      <c r="K41" s="14">
        <f>I41/'- 7 -'!G41</f>
        <v>74.6833586506731</v>
      </c>
    </row>
    <row r="42" spans="1:11" ht="12.75">
      <c r="A42" s="15">
        <v>36</v>
      </c>
      <c r="B42" s="16" t="s">
        <v>152</v>
      </c>
      <c r="C42" s="16">
        <v>79437</v>
      </c>
      <c r="D42" s="357">
        <f>C42/'- 3 -'!E42</f>
        <v>0.010461838331890122</v>
      </c>
      <c r="E42" s="16">
        <f>C42/'- 7 -'!G42</f>
        <v>75.43874643874643</v>
      </c>
      <c r="F42" s="16">
        <v>0</v>
      </c>
      <c r="G42" s="357">
        <f>F42/'- 3 -'!E42</f>
        <v>0</v>
      </c>
      <c r="H42" s="16">
        <f>F42/'- 7 -'!G42</f>
        <v>0</v>
      </c>
      <c r="I42" s="16">
        <v>63533</v>
      </c>
      <c r="J42" s="357">
        <f>I42/'- 3 -'!E42</f>
        <v>0.008367284448556405</v>
      </c>
      <c r="K42" s="16">
        <f>I42/'- 7 -'!G42</f>
        <v>60.335232668566</v>
      </c>
    </row>
    <row r="43" spans="1:11" ht="12.75">
      <c r="A43" s="13">
        <v>37</v>
      </c>
      <c r="B43" s="14" t="s">
        <v>153</v>
      </c>
      <c r="C43" s="14">
        <v>74350</v>
      </c>
      <c r="D43" s="356">
        <f>C43/'- 3 -'!E43</f>
        <v>0.010825194296585863</v>
      </c>
      <c r="E43" s="14">
        <f>C43/'- 7 -'!G43</f>
        <v>76.93103626674944</v>
      </c>
      <c r="F43" s="14">
        <v>0</v>
      </c>
      <c r="G43" s="356">
        <f>F43/'- 3 -'!E43</f>
        <v>0</v>
      </c>
      <c r="H43" s="14">
        <f>F43/'- 7 -'!G43</f>
        <v>0</v>
      </c>
      <c r="I43" s="14">
        <v>89829</v>
      </c>
      <c r="J43" s="356">
        <f>I43/'- 3 -'!E43</f>
        <v>0.013078902198628265</v>
      </c>
      <c r="K43" s="14">
        <f>I43/'- 7 -'!G43</f>
        <v>92.9473847586528</v>
      </c>
    </row>
    <row r="44" spans="1:11" ht="12.75">
      <c r="A44" s="15">
        <v>38</v>
      </c>
      <c r="B44" s="16" t="s">
        <v>154</v>
      </c>
      <c r="C44" s="16">
        <v>78621</v>
      </c>
      <c r="D44" s="357">
        <f>C44/'- 3 -'!E44</f>
        <v>0.008614706613911116</v>
      </c>
      <c r="E44" s="16">
        <f>C44/'- 7 -'!G44</f>
        <v>63.36315280464217</v>
      </c>
      <c r="F44" s="16">
        <v>1500</v>
      </c>
      <c r="G44" s="357">
        <f>F44/'- 3 -'!E44</f>
        <v>0.00016435888529612542</v>
      </c>
      <c r="H44" s="16">
        <f>F44/'- 7 -'!G44</f>
        <v>1.2088974854932302</v>
      </c>
      <c r="I44" s="16">
        <v>131712</v>
      </c>
      <c r="J44" s="357">
        <f>I44/'- 3 -'!E44</f>
        <v>0.01443202500008218</v>
      </c>
      <c r="K44" s="16">
        <f>I44/'- 7 -'!G44</f>
        <v>106.15087040618955</v>
      </c>
    </row>
    <row r="45" spans="1:11" ht="12.75">
      <c r="A45" s="13">
        <v>39</v>
      </c>
      <c r="B45" s="14" t="s">
        <v>155</v>
      </c>
      <c r="C45" s="14">
        <v>93800</v>
      </c>
      <c r="D45" s="356">
        <f>C45/'- 3 -'!E45</f>
        <v>0.006089920467456582</v>
      </c>
      <c r="E45" s="14">
        <f>C45/'- 7 -'!G45</f>
        <v>43.627906976744185</v>
      </c>
      <c r="F45" s="14">
        <v>0</v>
      </c>
      <c r="G45" s="356">
        <f>F45/'- 3 -'!E45</f>
        <v>0</v>
      </c>
      <c r="H45" s="14">
        <f>F45/'- 7 -'!G45</f>
        <v>0</v>
      </c>
      <c r="I45" s="14">
        <v>142000</v>
      </c>
      <c r="J45" s="356">
        <f>I45/'- 3 -'!E45</f>
        <v>0.009219282583996104</v>
      </c>
      <c r="K45" s="14">
        <f>I45/'- 7 -'!G45</f>
        <v>66.04651162790698</v>
      </c>
    </row>
    <row r="46" spans="1:11" ht="12.75">
      <c r="A46" s="15">
        <v>40</v>
      </c>
      <c r="B46" s="16" t="s">
        <v>156</v>
      </c>
      <c r="C46" s="16">
        <v>170900</v>
      </c>
      <c r="D46" s="357">
        <f>C46/'- 3 -'!E46</f>
        <v>0.003779376413948973</v>
      </c>
      <c r="E46" s="16">
        <f>C46/'- 7 -'!G46</f>
        <v>22.924211938296445</v>
      </c>
      <c r="F46" s="16">
        <v>0</v>
      </c>
      <c r="G46" s="357">
        <f>F46/'- 3 -'!E46</f>
        <v>0</v>
      </c>
      <c r="H46" s="16">
        <f>F46/'- 7 -'!G46</f>
        <v>0</v>
      </c>
      <c r="I46" s="16">
        <v>754100</v>
      </c>
      <c r="J46" s="357">
        <f>I46/'- 3 -'!E46</f>
        <v>0.01667658135610837</v>
      </c>
      <c r="K46" s="16">
        <f>I46/'- 7 -'!G46</f>
        <v>101.15358819584172</v>
      </c>
    </row>
    <row r="47" spans="1:11" ht="12.75">
      <c r="A47" s="13">
        <v>41</v>
      </c>
      <c r="B47" s="14" t="s">
        <v>157</v>
      </c>
      <c r="C47" s="14">
        <v>87540</v>
      </c>
      <c r="D47" s="356">
        <f>C47/'- 3 -'!E47</f>
        <v>0.0070732306419397165</v>
      </c>
      <c r="E47" s="14">
        <f>C47/'- 7 -'!G47</f>
        <v>53.52491592785081</v>
      </c>
      <c r="F47" s="14">
        <v>0</v>
      </c>
      <c r="G47" s="356">
        <f>F47/'- 3 -'!E47</f>
        <v>0</v>
      </c>
      <c r="H47" s="14">
        <f>F47/'- 7 -'!G47</f>
        <v>0</v>
      </c>
      <c r="I47" s="14">
        <v>222810</v>
      </c>
      <c r="J47" s="356">
        <f>I47/'- 3 -'!E47</f>
        <v>0.018003044543415447</v>
      </c>
      <c r="K47" s="14">
        <f>I47/'- 7 -'!G47</f>
        <v>136.23356771629471</v>
      </c>
    </row>
    <row r="48" spans="1:11" ht="12.75">
      <c r="A48" s="15">
        <v>42</v>
      </c>
      <c r="B48" s="16" t="s">
        <v>158</v>
      </c>
      <c r="C48" s="16">
        <v>92438</v>
      </c>
      <c r="D48" s="357">
        <f>C48/'- 3 -'!E48</f>
        <v>0.011581356719393216</v>
      </c>
      <c r="E48" s="16">
        <f>C48/'- 7 -'!G48</f>
        <v>84.41826484018264</v>
      </c>
      <c r="F48" s="16">
        <v>3137</v>
      </c>
      <c r="G48" s="357">
        <f>F48/'- 3 -'!E48</f>
        <v>0.0003930279325465341</v>
      </c>
      <c r="H48" s="16">
        <f>F48/'- 7 -'!G48</f>
        <v>2.864840182648402</v>
      </c>
      <c r="I48" s="16">
        <v>82147</v>
      </c>
      <c r="J48" s="357">
        <f>I48/'- 3 -'!E48</f>
        <v>0.010292019628594242</v>
      </c>
      <c r="K48" s="16">
        <f>I48/'- 7 -'!G48</f>
        <v>75.02009132420092</v>
      </c>
    </row>
    <row r="49" spans="1:11" ht="12.75">
      <c r="A49" s="13">
        <v>43</v>
      </c>
      <c r="B49" s="14" t="s">
        <v>159</v>
      </c>
      <c r="C49" s="14">
        <v>86000</v>
      </c>
      <c r="D49" s="356">
        <f>C49/'- 3 -'!E49</f>
        <v>0.013582042644455289</v>
      </c>
      <c r="E49" s="14">
        <f>C49/'- 7 -'!G49</f>
        <v>108.5173501577287</v>
      </c>
      <c r="F49" s="14">
        <v>0</v>
      </c>
      <c r="G49" s="356">
        <f>F49/'- 3 -'!E49</f>
        <v>0</v>
      </c>
      <c r="H49" s="14">
        <f>F49/'- 7 -'!G49</f>
        <v>0</v>
      </c>
      <c r="I49" s="14">
        <v>93500</v>
      </c>
      <c r="J49" s="356">
        <f>I49/'- 3 -'!E49</f>
        <v>0.01476652310763453</v>
      </c>
      <c r="K49" s="14">
        <f>I49/'- 7 -'!G49</f>
        <v>117.98107255520505</v>
      </c>
    </row>
    <row r="50" spans="1:11" ht="12.75">
      <c r="A50" s="15">
        <v>44</v>
      </c>
      <c r="B50" s="16" t="s">
        <v>160</v>
      </c>
      <c r="C50" s="16">
        <v>97025</v>
      </c>
      <c r="D50" s="357">
        <f>C50/'- 3 -'!E50</f>
        <v>0.01035368574672297</v>
      </c>
      <c r="E50" s="16">
        <f>C50/'- 7 -'!G50</f>
        <v>77.3415703467517</v>
      </c>
      <c r="F50" s="16">
        <v>2000</v>
      </c>
      <c r="G50" s="357">
        <f>F50/'- 3 -'!E50</f>
        <v>0.00021342305069256312</v>
      </c>
      <c r="H50" s="16">
        <f>F50/'- 7 -'!G50</f>
        <v>1.5942606616181745</v>
      </c>
      <c r="I50" s="16">
        <v>115070</v>
      </c>
      <c r="J50" s="357">
        <f>I50/'- 3 -'!E50</f>
        <v>0.01227929522159662</v>
      </c>
      <c r="K50" s="16">
        <f>I50/'- 7 -'!G50</f>
        <v>91.72578716620167</v>
      </c>
    </row>
    <row r="51" spans="1:11" ht="12.75">
      <c r="A51" s="13">
        <v>45</v>
      </c>
      <c r="B51" s="14" t="s">
        <v>161</v>
      </c>
      <c r="C51" s="14">
        <v>71360</v>
      </c>
      <c r="D51" s="356">
        <f>C51/'- 3 -'!E51</f>
        <v>0.005978820263810417</v>
      </c>
      <c r="E51" s="14">
        <f>C51/'- 7 -'!G51</f>
        <v>37.195725827469374</v>
      </c>
      <c r="F51" s="14">
        <v>750</v>
      </c>
      <c r="G51" s="356">
        <f>F51/'- 3 -'!E51</f>
        <v>6.28379371897115E-05</v>
      </c>
      <c r="H51" s="14">
        <f>F51/'- 7 -'!G51</f>
        <v>0.39093041438623927</v>
      </c>
      <c r="I51" s="14">
        <v>141500</v>
      </c>
      <c r="J51" s="356">
        <f>I51/'- 3 -'!E51</f>
        <v>0.011855424149792237</v>
      </c>
      <c r="K51" s="14">
        <f>I51/'- 7 -'!G51</f>
        <v>73.75553818087047</v>
      </c>
    </row>
    <row r="52" spans="1:11" ht="12.75">
      <c r="A52" s="15">
        <v>46</v>
      </c>
      <c r="B52" s="16" t="s">
        <v>162</v>
      </c>
      <c r="C52" s="16">
        <v>115990</v>
      </c>
      <c r="D52" s="357">
        <f>C52/'- 3 -'!E52</f>
        <v>0.011051535657519209</v>
      </c>
      <c r="E52" s="16">
        <f>C52/'- 7 -'!G52</f>
        <v>76.84001324942034</v>
      </c>
      <c r="F52" s="16">
        <v>0</v>
      </c>
      <c r="G52" s="357">
        <f>F52/'- 3 -'!E52</f>
        <v>0</v>
      </c>
      <c r="H52" s="16">
        <f>F52/'- 7 -'!G52</f>
        <v>0</v>
      </c>
      <c r="I52" s="16">
        <v>73806</v>
      </c>
      <c r="J52" s="357">
        <f>I52/'- 3 -'!E52</f>
        <v>0.0070322410616334395</v>
      </c>
      <c r="K52" s="16">
        <f>I52/'- 7 -'!G52</f>
        <v>48.89433587280556</v>
      </c>
    </row>
    <row r="53" spans="1:11" ht="12.75">
      <c r="A53" s="13">
        <v>47</v>
      </c>
      <c r="B53" s="14" t="s">
        <v>163</v>
      </c>
      <c r="C53" s="14">
        <v>61826</v>
      </c>
      <c r="D53" s="356">
        <f>C53/'- 3 -'!E53</f>
        <v>0.006755561460847278</v>
      </c>
      <c r="E53" s="14">
        <f>C53/'- 7 -'!G53</f>
        <v>42.55058499655885</v>
      </c>
      <c r="F53" s="14">
        <v>0</v>
      </c>
      <c r="G53" s="356">
        <f>F53/'- 3 -'!E53</f>
        <v>0</v>
      </c>
      <c r="H53" s="14">
        <f>F53/'- 7 -'!G53</f>
        <v>0</v>
      </c>
      <c r="I53" s="14">
        <v>111532</v>
      </c>
      <c r="J53" s="356">
        <f>I53/'- 3 -'!E53</f>
        <v>0.012186802976922633</v>
      </c>
      <c r="K53" s="14">
        <f>I53/'- 7 -'!G53</f>
        <v>76.7598072952512</v>
      </c>
    </row>
    <row r="54" spans="1:11" ht="12.75">
      <c r="A54" s="15">
        <v>48</v>
      </c>
      <c r="B54" s="16" t="s">
        <v>164</v>
      </c>
      <c r="C54" s="16">
        <v>55181</v>
      </c>
      <c r="D54" s="357">
        <f>C54/'- 3 -'!E54</f>
        <v>0.000961912812812544</v>
      </c>
      <c r="E54" s="16">
        <f>C54/'- 7 -'!G54</f>
        <v>10.525101091020066</v>
      </c>
      <c r="F54" s="16">
        <v>0</v>
      </c>
      <c r="G54" s="357">
        <f>F54/'- 3 -'!E54</f>
        <v>0</v>
      </c>
      <c r="H54" s="16">
        <f>F54/'- 7 -'!G54</f>
        <v>0</v>
      </c>
      <c r="I54" s="16">
        <v>1479560</v>
      </c>
      <c r="J54" s="357">
        <f>I54/'- 3 -'!E54</f>
        <v>0.02579162612719827</v>
      </c>
      <c r="K54" s="16">
        <f>I54/'- 7 -'!G54</f>
        <v>282.207980468452</v>
      </c>
    </row>
    <row r="55" spans="1:11" ht="12.75">
      <c r="A55" s="13">
        <v>49</v>
      </c>
      <c r="B55" s="14" t="s">
        <v>165</v>
      </c>
      <c r="C55" s="14">
        <v>288071</v>
      </c>
      <c r="D55" s="356">
        <f>C55/'- 3 -'!E55</f>
        <v>0.00783528907076302</v>
      </c>
      <c r="E55" s="14">
        <f>C55/'- 7 -'!G55</f>
        <v>66.41406340057637</v>
      </c>
      <c r="F55" s="14">
        <v>0</v>
      </c>
      <c r="G55" s="356">
        <f>F55/'- 3 -'!E55</f>
        <v>0</v>
      </c>
      <c r="H55" s="14">
        <f>F55/'- 7 -'!G55</f>
        <v>0</v>
      </c>
      <c r="I55" s="14">
        <v>486445</v>
      </c>
      <c r="J55" s="356">
        <f>I55/'- 3 -'!E55</f>
        <v>0.013230895133586223</v>
      </c>
      <c r="K55" s="14">
        <f>I55/'- 7 -'!G55</f>
        <v>112.14870317002882</v>
      </c>
    </row>
    <row r="56" spans="1:11" ht="12.75">
      <c r="A56" s="15">
        <v>50</v>
      </c>
      <c r="B56" s="16" t="s">
        <v>355</v>
      </c>
      <c r="C56" s="16">
        <v>76900</v>
      </c>
      <c r="D56" s="357">
        <f>C56/'- 3 -'!E56</f>
        <v>0.005270155431892322</v>
      </c>
      <c r="E56" s="16">
        <f>C56/'- 7 -'!G56</f>
        <v>42.533185840707965</v>
      </c>
      <c r="F56" s="16">
        <v>0</v>
      </c>
      <c r="G56" s="357">
        <f>F56/'- 3 -'!E56</f>
        <v>0</v>
      </c>
      <c r="H56" s="16">
        <f>F56/'- 7 -'!G56</f>
        <v>0</v>
      </c>
      <c r="I56" s="16">
        <v>174100</v>
      </c>
      <c r="J56" s="357">
        <f>I56/'- 3 -'!E56</f>
        <v>0.011931522245675594</v>
      </c>
      <c r="K56" s="16">
        <f>I56/'- 7 -'!G56</f>
        <v>96.29424778761062</v>
      </c>
    </row>
    <row r="57" spans="1:11" ht="12.75">
      <c r="A57" s="13">
        <v>2264</v>
      </c>
      <c r="B57" s="14" t="s">
        <v>166</v>
      </c>
      <c r="C57" s="14">
        <v>0</v>
      </c>
      <c r="D57" s="356">
        <f>C57/'- 3 -'!E57</f>
        <v>0</v>
      </c>
      <c r="E57" s="14">
        <f>C57/'- 7 -'!G57</f>
        <v>0</v>
      </c>
      <c r="F57" s="14">
        <v>32559</v>
      </c>
      <c r="G57" s="356">
        <f>F57/'- 3 -'!E57</f>
        <v>0.01704890872636656</v>
      </c>
      <c r="H57" s="14">
        <f>F57/'- 7 -'!G57</f>
        <v>177.43324250681198</v>
      </c>
      <c r="I57" s="14">
        <v>50400</v>
      </c>
      <c r="J57" s="356">
        <f>I57/'- 3 -'!E57</f>
        <v>0.02639101323163717</v>
      </c>
      <c r="K57" s="14">
        <f>I57/'- 7 -'!G57</f>
        <v>274.6594005449591</v>
      </c>
    </row>
    <row r="58" spans="1:11" ht="12.75">
      <c r="A58" s="15">
        <v>2309</v>
      </c>
      <c r="B58" s="16" t="s">
        <v>167</v>
      </c>
      <c r="C58" s="16">
        <v>0</v>
      </c>
      <c r="D58" s="357">
        <f>C58/'- 3 -'!E58</f>
        <v>0</v>
      </c>
      <c r="E58" s="16">
        <f>C58/'- 7 -'!G58</f>
        <v>0</v>
      </c>
      <c r="F58" s="16">
        <v>0</v>
      </c>
      <c r="G58" s="357">
        <f>F58/'- 3 -'!E58</f>
        <v>0</v>
      </c>
      <c r="H58" s="16">
        <f>F58/'- 7 -'!G58</f>
        <v>0</v>
      </c>
      <c r="I58" s="16">
        <v>50900</v>
      </c>
      <c r="J58" s="357">
        <f>I58/'- 3 -'!E58</f>
        <v>0.025279502396089573</v>
      </c>
      <c r="K58" s="16">
        <f>I58/'- 7 -'!G58</f>
        <v>195.0191570881226</v>
      </c>
    </row>
    <row r="59" spans="1:11" ht="12.75">
      <c r="A59" s="13">
        <v>2312</v>
      </c>
      <c r="B59" s="14" t="s">
        <v>168</v>
      </c>
      <c r="C59" s="14">
        <v>0</v>
      </c>
      <c r="D59" s="356">
        <f>C59/'- 3 -'!E59</f>
        <v>0</v>
      </c>
      <c r="E59" s="14">
        <f>C59/'- 7 -'!G59</f>
        <v>0</v>
      </c>
      <c r="F59" s="14">
        <v>0</v>
      </c>
      <c r="G59" s="356">
        <f>F59/'- 3 -'!E59</f>
        <v>0</v>
      </c>
      <c r="H59" s="14">
        <f>F59/'- 7 -'!G59</f>
        <v>0</v>
      </c>
      <c r="I59" s="14">
        <v>50400</v>
      </c>
      <c r="J59" s="356">
        <f>I59/'- 3 -'!E59</f>
        <v>0.029295699984131496</v>
      </c>
      <c r="K59" s="14">
        <f>I59/'- 7 -'!G59</f>
        <v>273.1707317073171</v>
      </c>
    </row>
    <row r="60" spans="1:11" ht="12.75">
      <c r="A60" s="15">
        <v>2355</v>
      </c>
      <c r="B60" s="16" t="s">
        <v>169</v>
      </c>
      <c r="C60" s="16">
        <v>125036</v>
      </c>
      <c r="D60" s="357">
        <f>C60/'- 3 -'!E60</f>
        <v>0.005082861339220709</v>
      </c>
      <c r="E60" s="16">
        <f>C60/'- 7 -'!G60</f>
        <v>35.46617501063679</v>
      </c>
      <c r="F60" s="16">
        <v>0</v>
      </c>
      <c r="G60" s="357">
        <f>F60/'- 3 -'!E60</f>
        <v>0</v>
      </c>
      <c r="H60" s="16">
        <f>F60/'- 7 -'!G60</f>
        <v>0</v>
      </c>
      <c r="I60" s="16">
        <v>415607</v>
      </c>
      <c r="J60" s="357">
        <f>I60/'- 3 -'!E60</f>
        <v>0.016894916284985934</v>
      </c>
      <c r="K60" s="16">
        <f>I60/'- 7 -'!G60</f>
        <v>117.88597362076301</v>
      </c>
    </row>
    <row r="61" spans="1:11" ht="12.75">
      <c r="A61" s="13">
        <v>2439</v>
      </c>
      <c r="B61" s="14" t="s">
        <v>170</v>
      </c>
      <c r="C61" s="14">
        <v>23950</v>
      </c>
      <c r="D61" s="356">
        <f>C61/'- 3 -'!E61</f>
        <v>0.018777406585342334</v>
      </c>
      <c r="E61" s="14">
        <f>C61/'- 7 -'!G61</f>
        <v>172.92418772563178</v>
      </c>
      <c r="F61" s="14">
        <v>0</v>
      </c>
      <c r="G61" s="356">
        <f>F61/'- 3 -'!E61</f>
        <v>0</v>
      </c>
      <c r="H61" s="14">
        <f>F61/'- 7 -'!G61</f>
        <v>0</v>
      </c>
      <c r="I61" s="14">
        <v>72325</v>
      </c>
      <c r="J61" s="356">
        <f>I61/'- 3 -'!E61</f>
        <v>0.05670463178642523</v>
      </c>
      <c r="K61" s="14">
        <f>I61/'- 7 -'!G61</f>
        <v>522.202166064982</v>
      </c>
    </row>
    <row r="62" spans="1:11" ht="12.75">
      <c r="A62" s="15">
        <v>2460</v>
      </c>
      <c r="B62" s="16" t="s">
        <v>171</v>
      </c>
      <c r="C62" s="16">
        <v>0</v>
      </c>
      <c r="D62" s="357">
        <f>C62/'- 3 -'!E62</f>
        <v>0</v>
      </c>
      <c r="E62" s="16">
        <f>C62/'- 7 -'!G62</f>
        <v>0</v>
      </c>
      <c r="F62" s="16">
        <v>0</v>
      </c>
      <c r="G62" s="357">
        <f>F62/'- 3 -'!E62</f>
        <v>0</v>
      </c>
      <c r="H62" s="16">
        <f>F62/'- 7 -'!G62</f>
        <v>0</v>
      </c>
      <c r="I62" s="16">
        <v>50980</v>
      </c>
      <c r="J62" s="357">
        <f>I62/'- 3 -'!E62</f>
        <v>0.01746632131453083</v>
      </c>
      <c r="K62" s="16">
        <f>I62/'- 7 -'!G62</f>
        <v>164.55777921239508</v>
      </c>
    </row>
    <row r="63" spans="1:11" ht="12.75">
      <c r="A63" s="13">
        <v>3000</v>
      </c>
      <c r="B63" s="14" t="s">
        <v>381</v>
      </c>
      <c r="C63" s="14">
        <v>0</v>
      </c>
      <c r="D63" s="356">
        <f>C63/'- 3 -'!E63</f>
        <v>0</v>
      </c>
      <c r="E63" s="14">
        <f>C63/'- 7 -'!G63</f>
        <v>0</v>
      </c>
      <c r="F63" s="14">
        <v>0</v>
      </c>
      <c r="G63" s="356">
        <f>F63/'- 3 -'!E63</f>
        <v>0</v>
      </c>
      <c r="H63" s="14">
        <f>F63/'- 7 -'!G63</f>
        <v>0</v>
      </c>
      <c r="I63" s="14">
        <v>0</v>
      </c>
      <c r="J63" s="356">
        <f>I63/'- 3 -'!E63</f>
        <v>0</v>
      </c>
      <c r="K63" s="14">
        <f>I63/'- 7 -'!G63</f>
        <v>0</v>
      </c>
    </row>
    <row r="64" spans="1:11" ht="4.5" customHeight="1">
      <c r="A64" s="17"/>
      <c r="B64" s="17"/>
      <c r="C64" s="17"/>
      <c r="D64" s="197"/>
      <c r="E64" s="17"/>
      <c r="F64" s="17"/>
      <c r="G64" s="197"/>
      <c r="H64" s="17"/>
      <c r="I64" s="17"/>
      <c r="J64" s="197"/>
      <c r="K64" s="17"/>
    </row>
    <row r="65" spans="1:11" ht="12.75">
      <c r="A65" s="19"/>
      <c r="B65" s="20" t="s">
        <v>172</v>
      </c>
      <c r="C65" s="20">
        <f>SUM(C11:C63)</f>
        <v>6953393.437</v>
      </c>
      <c r="D65" s="102">
        <f>C65/'- 3 -'!E65</f>
        <v>0.005357119703954498</v>
      </c>
      <c r="E65" s="20">
        <f>C65/'- 7 -'!G65</f>
        <v>38.25446409507565</v>
      </c>
      <c r="F65" s="20">
        <f>SUM(F11:F63)</f>
        <v>1185389</v>
      </c>
      <c r="G65" s="102">
        <f>F65/'- 3 -'!E65</f>
        <v>0.0009132621109802617</v>
      </c>
      <c r="H65" s="20">
        <f>F65/'- 7 -'!G65</f>
        <v>6.521480677032144</v>
      </c>
      <c r="I65" s="20">
        <f>SUM(I11:I63)</f>
        <v>23474485.4035</v>
      </c>
      <c r="J65" s="102">
        <f>I65/'- 3 -'!E65</f>
        <v>0.0180855045000213</v>
      </c>
      <c r="K65" s="20">
        <f>I65/'- 7 -'!G65</f>
        <v>129.14613090065654</v>
      </c>
    </row>
    <row r="66" spans="1:11" ht="4.5" customHeight="1">
      <c r="A66" s="17"/>
      <c r="B66" s="17"/>
      <c r="C66" s="17"/>
      <c r="D66" s="197"/>
      <c r="E66" s="17"/>
      <c r="F66" s="17"/>
      <c r="G66" s="197"/>
      <c r="H66" s="17"/>
      <c r="I66" s="17"/>
      <c r="J66" s="197"/>
      <c r="K66" s="17"/>
    </row>
    <row r="67" spans="1:11" ht="12.75">
      <c r="A67" s="15">
        <v>2155</v>
      </c>
      <c r="B67" s="16" t="s">
        <v>173</v>
      </c>
      <c r="C67" s="16">
        <v>0</v>
      </c>
      <c r="D67" s="357">
        <f>C67/'- 3 -'!E67</f>
        <v>0</v>
      </c>
      <c r="E67" s="16">
        <f>C67/'- 7 -'!G67</f>
        <v>0</v>
      </c>
      <c r="F67" s="16">
        <v>0</v>
      </c>
      <c r="G67" s="357">
        <f>F67/'- 3 -'!E67</f>
        <v>0</v>
      </c>
      <c r="H67" s="16">
        <f>F67/'- 7 -'!G67</f>
        <v>0</v>
      </c>
      <c r="I67" s="16">
        <v>45000</v>
      </c>
      <c r="J67" s="357">
        <f>I67/'- 3 -'!E67</f>
        <v>0.03600322588903966</v>
      </c>
      <c r="K67" s="16">
        <f>I67/'- 7 -'!G67</f>
        <v>316.90140845070425</v>
      </c>
    </row>
    <row r="68" spans="1:11" ht="12.75">
      <c r="A68" s="13">
        <v>2408</v>
      </c>
      <c r="B68" s="14" t="s">
        <v>175</v>
      </c>
      <c r="C68" s="14">
        <v>30300</v>
      </c>
      <c r="D68" s="356">
        <f>C68/'- 3 -'!E68</f>
        <v>0.012797742866736638</v>
      </c>
      <c r="E68" s="14">
        <f>C68/'- 7 -'!G68</f>
        <v>113.27102803738318</v>
      </c>
      <c r="F68" s="14">
        <v>0</v>
      </c>
      <c r="G68" s="356">
        <f>F68/'- 3 -'!E68</f>
        <v>0</v>
      </c>
      <c r="H68" s="14">
        <f>F68/'- 7 -'!G68</f>
        <v>0</v>
      </c>
      <c r="I68" s="14">
        <v>17000</v>
      </c>
      <c r="J68" s="356">
        <f>I68/'- 3 -'!E68</f>
        <v>0.007180251773416596</v>
      </c>
      <c r="K68" s="14">
        <f>I68/'- 7 -'!G68</f>
        <v>63.55140186915888</v>
      </c>
    </row>
    <row r="69" ht="6.75" customHeight="1"/>
    <row r="70" spans="1:11" ht="12" customHeight="1">
      <c r="A70" s="391" t="s">
        <v>369</v>
      </c>
      <c r="B70" s="272" t="s">
        <v>339</v>
      </c>
      <c r="C70" s="18"/>
      <c r="D70" s="128"/>
      <c r="E70" s="173"/>
      <c r="F70" s="173"/>
      <c r="G70" s="173"/>
      <c r="H70" s="173"/>
      <c r="I70" s="173"/>
      <c r="J70" s="173"/>
      <c r="K70" s="173"/>
    </row>
    <row r="71" spans="1:11" ht="12" customHeight="1">
      <c r="A71" s="6"/>
      <c r="B71" s="6"/>
      <c r="D71" s="128"/>
      <c r="E71" s="173"/>
      <c r="F71" s="173"/>
      <c r="G71" s="173"/>
      <c r="H71" s="173"/>
      <c r="I71" s="173"/>
      <c r="J71" s="173"/>
      <c r="K71" s="173"/>
    </row>
    <row r="72" spans="1:11" ht="12" customHeight="1">
      <c r="A72" s="6"/>
      <c r="B72" s="6"/>
      <c r="D72" s="128"/>
      <c r="E72" s="173"/>
      <c r="F72" s="241"/>
      <c r="G72" s="173"/>
      <c r="H72" s="173"/>
      <c r="I72" s="173"/>
      <c r="J72" s="173"/>
      <c r="K72" s="173"/>
    </row>
    <row r="73" spans="1:11" ht="12" customHeight="1">
      <c r="A73" s="6"/>
      <c r="B73" s="6"/>
      <c r="D73" s="128"/>
      <c r="E73" s="173"/>
      <c r="F73" s="241"/>
      <c r="G73" s="173"/>
      <c r="H73" s="173"/>
      <c r="I73" s="173"/>
      <c r="J73" s="173"/>
      <c r="K73" s="173"/>
    </row>
    <row r="74" spans="1:11" ht="12" customHeight="1">
      <c r="A74" s="6"/>
      <c r="B74" s="6"/>
      <c r="D74" s="128"/>
      <c r="E74" s="173"/>
      <c r="F74" s="241"/>
      <c r="G74" s="173"/>
      <c r="H74" s="173"/>
      <c r="I74" s="173"/>
      <c r="J74" s="173"/>
      <c r="K74" s="173"/>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6.83203125" style="82" customWidth="1"/>
    <col min="7" max="7" width="7.83203125" style="82" customWidth="1"/>
    <col min="8" max="8" width="9.83203125" style="82" customWidth="1"/>
    <col min="9" max="9" width="14.83203125" style="82" customWidth="1"/>
    <col min="10" max="10" width="7.83203125" style="82" customWidth="1"/>
    <col min="11" max="11" width="9.83203125" style="82" customWidth="1"/>
    <col min="12" max="16384" width="15.83203125" style="82" customWidth="1"/>
  </cols>
  <sheetData>
    <row r="1" spans="1:11" ht="6.75" customHeight="1">
      <c r="A1" s="17"/>
      <c r="B1" s="80"/>
      <c r="C1" s="141"/>
      <c r="D1" s="141"/>
      <c r="E1" s="141"/>
      <c r="F1" s="141"/>
      <c r="G1" s="141"/>
      <c r="H1" s="141"/>
      <c r="I1" s="141"/>
      <c r="J1" s="141"/>
      <c r="K1" s="141"/>
    </row>
    <row r="2" spans="1:11" ht="12.75">
      <c r="A2" s="8"/>
      <c r="B2" s="83"/>
      <c r="C2" s="199" t="s">
        <v>0</v>
      </c>
      <c r="D2" s="199"/>
      <c r="E2" s="199"/>
      <c r="F2" s="199"/>
      <c r="G2" s="199"/>
      <c r="H2" s="199"/>
      <c r="I2" s="214"/>
      <c r="J2" s="214"/>
      <c r="K2" s="219" t="s">
        <v>455</v>
      </c>
    </row>
    <row r="3" spans="1:11" ht="12.75">
      <c r="A3" s="9"/>
      <c r="B3" s="86"/>
      <c r="C3" s="202" t="str">
        <f>YEAR</f>
        <v>OPERATING FUND BUDGET 2001/2002</v>
      </c>
      <c r="D3" s="202"/>
      <c r="E3" s="202"/>
      <c r="F3" s="202"/>
      <c r="G3" s="202"/>
      <c r="H3" s="202"/>
      <c r="I3" s="215"/>
      <c r="J3" s="215"/>
      <c r="K3" s="220"/>
    </row>
    <row r="4" spans="1:11" ht="12.75">
      <c r="A4" s="10"/>
      <c r="C4" s="141"/>
      <c r="D4" s="141"/>
      <c r="E4" s="141"/>
      <c r="F4" s="141"/>
      <c r="G4" s="141"/>
      <c r="H4" s="141"/>
      <c r="I4" s="141"/>
      <c r="J4" s="141"/>
      <c r="K4" s="141"/>
    </row>
    <row r="5" spans="1:11" ht="16.5">
      <c r="A5" s="10"/>
      <c r="C5" s="336" t="s">
        <v>342</v>
      </c>
      <c r="D5" s="154"/>
      <c r="E5" s="232"/>
      <c r="F5" s="232"/>
      <c r="G5" s="232"/>
      <c r="H5" s="232"/>
      <c r="I5" s="232"/>
      <c r="J5" s="232"/>
      <c r="K5" s="233"/>
    </row>
    <row r="6" spans="1:11" ht="12.75">
      <c r="A6" s="10"/>
      <c r="C6" s="67" t="s">
        <v>17</v>
      </c>
      <c r="D6" s="65"/>
      <c r="E6" s="66"/>
      <c r="F6" s="67" t="s">
        <v>349</v>
      </c>
      <c r="G6" s="65"/>
      <c r="H6" s="66"/>
      <c r="I6" s="67" t="s">
        <v>338</v>
      </c>
      <c r="J6" s="65"/>
      <c r="K6" s="66"/>
    </row>
    <row r="7" spans="3:11" ht="12.75">
      <c r="C7" s="68" t="s">
        <v>45</v>
      </c>
      <c r="D7" s="69"/>
      <c r="E7" s="70"/>
      <c r="F7" s="68" t="s">
        <v>348</v>
      </c>
      <c r="G7" s="69"/>
      <c r="H7" s="70"/>
      <c r="I7" s="68" t="s">
        <v>246</v>
      </c>
      <c r="J7" s="69"/>
      <c r="K7" s="70"/>
    </row>
    <row r="8" spans="1:11" ht="12.75">
      <c r="A8" s="94"/>
      <c r="B8" s="45"/>
      <c r="C8" s="73"/>
      <c r="D8" s="228"/>
      <c r="E8" s="229" t="s">
        <v>78</v>
      </c>
      <c r="F8" s="73"/>
      <c r="G8" s="74"/>
      <c r="H8" s="229" t="s">
        <v>78</v>
      </c>
      <c r="I8" s="73"/>
      <c r="J8" s="74"/>
      <c r="K8" s="229"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2" ht="4.5" customHeight="1">
      <c r="A10" s="77"/>
      <c r="B10" s="77"/>
    </row>
    <row r="11" spans="1:11" ht="12.75">
      <c r="A11" s="13">
        <v>1</v>
      </c>
      <c r="B11" s="14" t="s">
        <v>121</v>
      </c>
      <c r="C11" s="14">
        <v>13725000</v>
      </c>
      <c r="D11" s="356">
        <f>C11/'- 3 -'!E11</f>
        <v>0.05723753514530619</v>
      </c>
      <c r="E11" s="14">
        <f>IF(AND(C11&gt;0,'- 7 -'!E11=0),"N/A ",IF(C11&gt;0,C11/'- 7 -'!E11,0))</f>
        <v>14663.461538461539</v>
      </c>
      <c r="F11" s="14">
        <v>12793800</v>
      </c>
      <c r="G11" s="356">
        <f>F11/'- 3 -'!E11</f>
        <v>0.053354140411076015</v>
      </c>
      <c r="H11" s="14">
        <f>F11/'- 7 -'!G11</f>
        <v>417.82495101241017</v>
      </c>
      <c r="I11" s="14">
        <v>13079700</v>
      </c>
      <c r="J11" s="356">
        <f>I11/'- 3 -'!E11</f>
        <v>0.05454643267322851</v>
      </c>
      <c r="K11" s="14">
        <f>I11/'- 7 -'!G11</f>
        <v>427.161985630307</v>
      </c>
    </row>
    <row r="12" spans="1:11" ht="12.75">
      <c r="A12" s="15">
        <v>2</v>
      </c>
      <c r="B12" s="16" t="s">
        <v>122</v>
      </c>
      <c r="C12" s="16">
        <v>884478</v>
      </c>
      <c r="D12" s="357">
        <f>C12/'- 3 -'!E12</f>
        <v>0.01464584812581469</v>
      </c>
      <c r="E12" s="16">
        <f>IF(AND(C12&gt;0,'- 7 -'!E12=0),"N/A ",IF(C12&gt;0,C12/'- 7 -'!E12,0))</f>
        <v>9827.533333333333</v>
      </c>
      <c r="F12" s="16">
        <v>2719806</v>
      </c>
      <c r="G12" s="357">
        <f>F12/'- 3 -'!E12</f>
        <v>0.0450365815856127</v>
      </c>
      <c r="H12" s="16">
        <f>F12/'- 7 -'!G12</f>
        <v>295.8529766890385</v>
      </c>
      <c r="I12" s="16">
        <v>1825039</v>
      </c>
      <c r="J12" s="357">
        <f>I12/'- 3 -'!E12</f>
        <v>0.030220360503809836</v>
      </c>
      <c r="K12" s="16">
        <f>I12/'- 7 -'!G12</f>
        <v>198.52269637010366</v>
      </c>
    </row>
    <row r="13" spans="1:11" ht="12.75">
      <c r="A13" s="13">
        <v>3</v>
      </c>
      <c r="B13" s="14" t="s">
        <v>123</v>
      </c>
      <c r="C13" s="14">
        <v>0</v>
      </c>
      <c r="D13" s="356">
        <f>C13/'- 3 -'!E13</f>
        <v>0</v>
      </c>
      <c r="E13" s="14">
        <f>IF(AND(C13&gt;0,'- 7 -'!E13=0),"N/A ",IF(C13&gt;0,C13/'- 7 -'!E13,0))</f>
        <v>0</v>
      </c>
      <c r="F13" s="14">
        <v>2481900</v>
      </c>
      <c r="G13" s="356">
        <f>F13/'- 3 -'!E13</f>
        <v>0.059609833357623355</v>
      </c>
      <c r="H13" s="14">
        <f>F13/'- 7 -'!G13</f>
        <v>423.8941076003416</v>
      </c>
      <c r="I13" s="14">
        <v>2370970</v>
      </c>
      <c r="J13" s="356">
        <f>I13/'- 3 -'!E13</f>
        <v>0.05694553632133618</v>
      </c>
      <c r="K13" s="14">
        <f>I13/'- 7 -'!G13</f>
        <v>404.94790777113576</v>
      </c>
    </row>
    <row r="14" spans="1:11" ht="12.75">
      <c r="A14" s="15">
        <v>4</v>
      </c>
      <c r="B14" s="16" t="s">
        <v>124</v>
      </c>
      <c r="C14" s="16">
        <v>2507759</v>
      </c>
      <c r="D14" s="357">
        <f>C14/'- 3 -'!E14</f>
        <v>0.06035068319904858</v>
      </c>
      <c r="E14" s="16">
        <f>IF(AND(C14&gt;0,'- 7 -'!E14=0),"N/A ",IF(C14&gt;0,C14/'- 7 -'!E14,0))</f>
        <v>29854.27380952381</v>
      </c>
      <c r="F14" s="16">
        <v>1094370</v>
      </c>
      <c r="G14" s="357">
        <f>F14/'- 3 -'!E14</f>
        <v>0.026336652434521338</v>
      </c>
      <c r="H14" s="16">
        <f>F14/'- 7 -'!G14</f>
        <v>185.7729718718702</v>
      </c>
      <c r="I14" s="16">
        <v>1652598</v>
      </c>
      <c r="J14" s="357">
        <f>I14/'- 3 -'!E14</f>
        <v>0.03977073488855241</v>
      </c>
      <c r="K14" s="16">
        <f>I14/'- 7 -'!G14</f>
        <v>280.53404403401856</v>
      </c>
    </row>
    <row r="15" spans="1:11" ht="12.75">
      <c r="A15" s="13">
        <v>5</v>
      </c>
      <c r="B15" s="14" t="s">
        <v>125</v>
      </c>
      <c r="C15" s="14">
        <v>1086357</v>
      </c>
      <c r="D15" s="356">
        <f>C15/'- 3 -'!E15</f>
        <v>0.021110588788181894</v>
      </c>
      <c r="E15" s="14">
        <f>IF(AND(C15&gt;0,'- 7 -'!E15=0),"N/A ",IF(C15&gt;0,C15/'- 7 -'!E15,0))</f>
        <v>22170.551020408162</v>
      </c>
      <c r="F15" s="14">
        <v>3120161</v>
      </c>
      <c r="G15" s="356">
        <f>F15/'- 3 -'!E15</f>
        <v>0.06063240336640939</v>
      </c>
      <c r="H15" s="14">
        <f>F15/'- 7 -'!G15</f>
        <v>436.77100102187944</v>
      </c>
      <c r="I15" s="14">
        <v>1429529</v>
      </c>
      <c r="J15" s="356">
        <f>I15/'- 3 -'!E15</f>
        <v>0.027779264900747058</v>
      </c>
      <c r="K15" s="14">
        <f>I15/'- 7 -'!G15</f>
        <v>200.11044696725787</v>
      </c>
    </row>
    <row r="16" spans="1:11" ht="12.75">
      <c r="A16" s="15">
        <v>6</v>
      </c>
      <c r="B16" s="16" t="s">
        <v>126</v>
      </c>
      <c r="C16" s="16">
        <v>1378327</v>
      </c>
      <c r="D16" s="357">
        <f>C16/'- 3 -'!E16</f>
        <v>0.02394345723408474</v>
      </c>
      <c r="E16" s="16">
        <f>IF(AND(C16&gt;0,'- 7 -'!E16=0),"N/A ",IF(C16&gt;0,C16/'- 7 -'!E16,0))</f>
        <v>12645.201834862386</v>
      </c>
      <c r="F16" s="16">
        <v>1509090</v>
      </c>
      <c r="G16" s="357">
        <f>F16/'- 3 -'!E16</f>
        <v>0.02621499243458551</v>
      </c>
      <c r="H16" s="16">
        <f>F16/'- 7 -'!G16</f>
        <v>170.0958070333634</v>
      </c>
      <c r="I16" s="16">
        <v>2854093</v>
      </c>
      <c r="J16" s="357">
        <f>I16/'- 3 -'!E16</f>
        <v>0.049579565435198335</v>
      </c>
      <c r="K16" s="16">
        <f>I16/'- 7 -'!G16</f>
        <v>321.6966862037872</v>
      </c>
    </row>
    <row r="17" spans="1:11" ht="12.75">
      <c r="A17" s="13">
        <v>9</v>
      </c>
      <c r="B17" s="14" t="s">
        <v>127</v>
      </c>
      <c r="C17" s="14">
        <v>3806700</v>
      </c>
      <c r="D17" s="356">
        <f>C17/'- 3 -'!E17</f>
        <v>0.046226826794830596</v>
      </c>
      <c r="E17" s="14">
        <f>IF(AND(C17&gt;0,'- 7 -'!E17=0),"N/A ",IF(C17&gt;0,C17/'- 7 -'!E17,0))</f>
        <v>19930.366492146597</v>
      </c>
      <c r="F17" s="14">
        <v>2318000</v>
      </c>
      <c r="G17" s="356">
        <f>F17/'- 3 -'!E17</f>
        <v>0.028148733682826943</v>
      </c>
      <c r="H17" s="14">
        <f>F17/'- 7 -'!G17</f>
        <v>183.33531063392257</v>
      </c>
      <c r="I17" s="14">
        <v>3925175</v>
      </c>
      <c r="J17" s="356">
        <f>I17/'- 3 -'!E17</f>
        <v>0.04766553310331762</v>
      </c>
      <c r="K17" s="14">
        <f>I17/'- 7 -'!G17</f>
        <v>310.45003361411</v>
      </c>
    </row>
    <row r="18" spans="1:11" ht="12.75">
      <c r="A18" s="15">
        <v>10</v>
      </c>
      <c r="B18" s="16" t="s">
        <v>128</v>
      </c>
      <c r="C18" s="16">
        <v>1407249</v>
      </c>
      <c r="D18" s="357">
        <f>C18/'- 3 -'!E18</f>
        <v>0.023123100425064422</v>
      </c>
      <c r="E18" s="16">
        <f>IF(AND(C18&gt;0,'- 7 -'!E18=0),"N/A ",IF(C18&gt;0,C18/'- 7 -'!E18,0))</f>
        <v>39090.25</v>
      </c>
      <c r="F18" s="16">
        <v>3907587</v>
      </c>
      <c r="G18" s="357">
        <f>F18/'- 3 -'!E18</f>
        <v>0.06420720613102317</v>
      </c>
      <c r="H18" s="16">
        <f>F18/'- 7 -'!G18</f>
        <v>450.6500980279091</v>
      </c>
      <c r="I18" s="16">
        <v>1539131</v>
      </c>
      <c r="J18" s="357">
        <f>I18/'- 3 -'!E18</f>
        <v>0.025290109056982688</v>
      </c>
      <c r="K18" s="16">
        <f>I18/'- 7 -'!G18</f>
        <v>177.5032868181294</v>
      </c>
    </row>
    <row r="19" spans="1:11" ht="12.75">
      <c r="A19" s="13">
        <v>11</v>
      </c>
      <c r="B19" s="14" t="s">
        <v>129</v>
      </c>
      <c r="C19" s="14">
        <v>362130</v>
      </c>
      <c r="D19" s="356">
        <f>C19/'- 3 -'!E19</f>
        <v>0.011152751925291807</v>
      </c>
      <c r="E19" s="14">
        <f>IF(AND(C19&gt;0,'- 7 -'!E19=0),"N/A ",IF(C19&gt;0,C19/'- 7 -'!E19,0))</f>
        <v>24142</v>
      </c>
      <c r="F19" s="14">
        <v>1479315</v>
      </c>
      <c r="G19" s="356">
        <f>F19/'- 3 -'!E19</f>
        <v>0.045559421241993345</v>
      </c>
      <c r="H19" s="14">
        <f>F19/'- 7 -'!G19</f>
        <v>319.57550226830847</v>
      </c>
      <c r="I19" s="14">
        <v>1190855</v>
      </c>
      <c r="J19" s="356">
        <f>I19/'- 3 -'!E19</f>
        <v>0.03667553197468692</v>
      </c>
      <c r="K19" s="14">
        <f>I19/'- 7 -'!G19</f>
        <v>257.2596673147548</v>
      </c>
    </row>
    <row r="20" spans="1:11" ht="12.75">
      <c r="A20" s="15">
        <v>12</v>
      </c>
      <c r="B20" s="16" t="s">
        <v>130</v>
      </c>
      <c r="C20" s="16">
        <v>395353</v>
      </c>
      <c r="D20" s="357">
        <f>C20/'- 3 -'!E20</f>
        <v>0.007665843204748377</v>
      </c>
      <c r="E20" s="16">
        <f>IF(AND(C20&gt;0,'- 7 -'!E20=0),"N/A ",IF(C20&gt;0,C20/'- 7 -'!E20,0))</f>
        <v>12354.78125</v>
      </c>
      <c r="F20" s="16">
        <v>2815435</v>
      </c>
      <c r="G20" s="357">
        <f>F20/'- 3 -'!E20</f>
        <v>0.05459091814950373</v>
      </c>
      <c r="H20" s="16">
        <f>F20/'- 7 -'!G20</f>
        <v>364.4811961939284</v>
      </c>
      <c r="I20" s="16">
        <v>3481152</v>
      </c>
      <c r="J20" s="357">
        <f>I20/'- 3 -'!E20</f>
        <v>0.06749908411949884</v>
      </c>
      <c r="K20" s="16">
        <f>I20/'- 7 -'!G20</f>
        <v>450.6637322804065</v>
      </c>
    </row>
    <row r="21" spans="1:11" ht="12.75">
      <c r="A21" s="13">
        <v>13</v>
      </c>
      <c r="B21" s="14" t="s">
        <v>131</v>
      </c>
      <c r="C21" s="14">
        <v>207046</v>
      </c>
      <c r="D21" s="356">
        <f>C21/'- 3 -'!E21</f>
        <v>0.009861027551781278</v>
      </c>
      <c r="E21" s="14">
        <f>IF(AND(C21&gt;0,'- 7 -'!E21=0),"N/A ",IF(C21&gt;0,C21/'- 7 -'!E21,0))</f>
        <v>10897.157894736842</v>
      </c>
      <c r="F21" s="14">
        <v>862238</v>
      </c>
      <c r="G21" s="356">
        <f>F21/'- 3 -'!E21</f>
        <v>0.04106600791221654</v>
      </c>
      <c r="H21" s="14">
        <f>F21/'- 7 -'!G21</f>
        <v>319.05198889916744</v>
      </c>
      <c r="I21" s="14">
        <v>735753</v>
      </c>
      <c r="J21" s="356">
        <f>I21/'- 3 -'!E21</f>
        <v>0.03504187767117322</v>
      </c>
      <c r="K21" s="14">
        <f>I21/'- 7 -'!G21</f>
        <v>272.24902867715076</v>
      </c>
    </row>
    <row r="22" spans="1:11" ht="12.75">
      <c r="A22" s="15">
        <v>14</v>
      </c>
      <c r="B22" s="16" t="s">
        <v>132</v>
      </c>
      <c r="C22" s="16">
        <v>0</v>
      </c>
      <c r="D22" s="357">
        <f>C22/'- 3 -'!E22</f>
        <v>0</v>
      </c>
      <c r="E22" s="16">
        <f>IF(AND(C22&gt;0,'- 7 -'!E22=0),"N/A ",IF(C22&gt;0,C22/'- 7 -'!E22,0))</f>
        <v>0</v>
      </c>
      <c r="F22" s="16">
        <v>1620704</v>
      </c>
      <c r="G22" s="357">
        <f>F22/'- 3 -'!E22</f>
        <v>0.0690880165602804</v>
      </c>
      <c r="H22" s="16">
        <f>F22/'- 7 -'!G22</f>
        <v>474.0286633518573</v>
      </c>
      <c r="I22" s="16">
        <v>516303</v>
      </c>
      <c r="J22" s="357">
        <f>I22/'- 3 -'!E22</f>
        <v>0.022009170221164658</v>
      </c>
      <c r="K22" s="16">
        <f>I22/'- 7 -'!G22</f>
        <v>151.00994442819538</v>
      </c>
    </row>
    <row r="23" spans="1:11" ht="12.75">
      <c r="A23" s="13">
        <v>15</v>
      </c>
      <c r="B23" s="14" t="s">
        <v>133</v>
      </c>
      <c r="C23" s="14">
        <v>95561</v>
      </c>
      <c r="D23" s="356">
        <f>C23/'- 3 -'!E23</f>
        <v>0.002842304662603883</v>
      </c>
      <c r="E23" s="14">
        <f>IF(AND(C23&gt;0,'- 7 -'!E23=0),"N/A ",IF(C23&gt;0,C23/'- 7 -'!E23,0))</f>
        <v>15926.833333333334</v>
      </c>
      <c r="F23" s="14">
        <v>994829</v>
      </c>
      <c r="G23" s="356">
        <f>F23/'- 3 -'!E23</f>
        <v>0.029589551231083377</v>
      </c>
      <c r="H23" s="14">
        <f>F23/'- 7 -'!G23</f>
        <v>160.97556634304206</v>
      </c>
      <c r="I23" s="14">
        <v>1168949</v>
      </c>
      <c r="J23" s="356">
        <f>I23/'- 3 -'!E23</f>
        <v>0.03476846404962429</v>
      </c>
      <c r="K23" s="14">
        <f>I23/'- 7 -'!G23</f>
        <v>189.15032362459547</v>
      </c>
    </row>
    <row r="24" spans="1:11" ht="12.75">
      <c r="A24" s="15">
        <v>16</v>
      </c>
      <c r="B24" s="16" t="s">
        <v>134</v>
      </c>
      <c r="C24" s="16">
        <v>0</v>
      </c>
      <c r="D24" s="357">
        <f>C24/'- 3 -'!E24</f>
        <v>0</v>
      </c>
      <c r="E24" s="16">
        <f>IF(AND(C24&gt;0,'- 7 -'!E24=0),"N/A ",IF(C24&gt;0,C24/'- 7 -'!E24,0))</f>
        <v>0</v>
      </c>
      <c r="F24" s="16">
        <v>317010</v>
      </c>
      <c r="G24" s="357">
        <f>F24/'- 3 -'!E24</f>
        <v>0.05326366598383793</v>
      </c>
      <c r="H24" s="16">
        <f>F24/'- 7 -'!G24</f>
        <v>384.48756822316557</v>
      </c>
      <c r="I24" s="16">
        <v>127550</v>
      </c>
      <c r="J24" s="357">
        <f>I24/'- 3 -'!E24</f>
        <v>0.021430808479980214</v>
      </c>
      <c r="K24" s="16">
        <f>I24/'- 7 -'!G24</f>
        <v>154.69981807155852</v>
      </c>
    </row>
    <row r="25" spans="1:11" ht="12.75">
      <c r="A25" s="13">
        <v>17</v>
      </c>
      <c r="B25" s="14" t="s">
        <v>135</v>
      </c>
      <c r="C25" s="14">
        <v>127600</v>
      </c>
      <c r="D25" s="356">
        <f>C25/'- 3 -'!E25</f>
        <v>0.031147659434030427</v>
      </c>
      <c r="E25" s="14">
        <f>IF(AND(C25&gt;0,'- 7 -'!E25=0),"N/A ",IF(C25&gt;0,C25/'- 7 -'!E25,0))</f>
        <v>21266.666666666668</v>
      </c>
      <c r="F25" s="14">
        <v>193600</v>
      </c>
      <c r="G25" s="356">
        <f>F25/'- 3 -'!E25</f>
        <v>0.0472585177619772</v>
      </c>
      <c r="H25" s="14">
        <f>F25/'- 7 -'!G25</f>
        <v>368.76190476190476</v>
      </c>
      <c r="I25" s="14">
        <v>90700</v>
      </c>
      <c r="J25" s="356">
        <f>I25/'- 3 -'!E25</f>
        <v>0.022140225005223824</v>
      </c>
      <c r="K25" s="14">
        <f>I25/'- 7 -'!G25</f>
        <v>172.76190476190476</v>
      </c>
    </row>
    <row r="26" spans="1:11" ht="12.75">
      <c r="A26" s="15">
        <v>18</v>
      </c>
      <c r="B26" s="16" t="s">
        <v>136</v>
      </c>
      <c r="C26" s="16">
        <v>0</v>
      </c>
      <c r="D26" s="357">
        <f>C26/'- 3 -'!E26</f>
        <v>0</v>
      </c>
      <c r="E26" s="16">
        <f>IF(AND(C26&gt;0,'- 7 -'!E26=0),"N/A ",IF(C26&gt;0,C26/'- 7 -'!E26,0))</f>
        <v>0</v>
      </c>
      <c r="F26" s="16">
        <v>270936</v>
      </c>
      <c r="G26" s="357">
        <f>F26/'- 3 -'!E26</f>
        <v>0.02936827049126191</v>
      </c>
      <c r="H26" s="16">
        <f>F26/'- 7 -'!G26</f>
        <v>197.5472110827561</v>
      </c>
      <c r="I26" s="16">
        <v>580780</v>
      </c>
      <c r="J26" s="357">
        <f>I26/'- 3 -'!E26</f>
        <v>0.0629539970174325</v>
      </c>
      <c r="K26" s="16">
        <f>I26/'- 7 -'!G26</f>
        <v>423.4633612832665</v>
      </c>
    </row>
    <row r="27" spans="1:11" ht="12.75">
      <c r="A27" s="13">
        <v>19</v>
      </c>
      <c r="B27" s="14" t="s">
        <v>137</v>
      </c>
      <c r="C27" s="14">
        <v>0</v>
      </c>
      <c r="D27" s="356">
        <f>C27/'- 3 -'!E27</f>
        <v>0</v>
      </c>
      <c r="E27" s="14">
        <f>IF(AND(C27&gt;0,'- 7 -'!E27=0),"N/A ",IF(C27&gt;0,C27/'- 7 -'!E27,0))</f>
        <v>0</v>
      </c>
      <c r="F27" s="14">
        <v>608000</v>
      </c>
      <c r="G27" s="356">
        <f>F27/'- 3 -'!E27</f>
        <v>0.049866721345089196</v>
      </c>
      <c r="H27" s="14">
        <f>F27/'- 7 -'!G27</f>
        <v>337.3092926490985</v>
      </c>
      <c r="I27" s="14">
        <v>388500</v>
      </c>
      <c r="J27" s="356">
        <f>I27/'- 3 -'!E27</f>
        <v>0.0318638507279065</v>
      </c>
      <c r="K27" s="14">
        <f>I27/'- 7 -'!G27</f>
        <v>215.53398058252426</v>
      </c>
    </row>
    <row r="28" spans="1:11" ht="12.75">
      <c r="A28" s="15">
        <v>20</v>
      </c>
      <c r="B28" s="16" t="s">
        <v>138</v>
      </c>
      <c r="C28" s="16">
        <v>106386</v>
      </c>
      <c r="D28" s="357">
        <f>C28/'- 3 -'!E28</f>
        <v>0.013512183331620803</v>
      </c>
      <c r="E28" s="16">
        <f>IF(AND(C28&gt;0,'- 7 -'!E28=0),"N/A ",IF(C28&gt;0,C28/'- 7 -'!E28,0))</f>
        <v>6258</v>
      </c>
      <c r="F28" s="16">
        <v>226304</v>
      </c>
      <c r="G28" s="357">
        <f>F28/'- 3 -'!E28</f>
        <v>0.02874307838135764</v>
      </c>
      <c r="H28" s="16">
        <f>F28/'- 7 -'!G28</f>
        <v>225.402390438247</v>
      </c>
      <c r="I28" s="16">
        <v>301764</v>
      </c>
      <c r="J28" s="357">
        <f>I28/'- 3 -'!E28</f>
        <v>0.03832732211835411</v>
      </c>
      <c r="K28" s="16">
        <f>I28/'- 7 -'!G28</f>
        <v>300.56175298804783</v>
      </c>
    </row>
    <row r="29" spans="1:11" ht="12.75">
      <c r="A29" s="13">
        <v>21</v>
      </c>
      <c r="B29" s="14" t="s">
        <v>139</v>
      </c>
      <c r="C29" s="14">
        <v>218950</v>
      </c>
      <c r="D29" s="356">
        <f>C29/'- 3 -'!E29</f>
        <v>0.009650901397275972</v>
      </c>
      <c r="E29" s="14">
        <f>IF(AND(C29&gt;0,'- 7 -'!E29=0),"N/A ",IF(C29&gt;0,C29/'- 7 -'!E29,0))</f>
        <v>15100</v>
      </c>
      <c r="F29" s="14">
        <v>473914</v>
      </c>
      <c r="G29" s="356">
        <f>F29/'- 3 -'!E29</f>
        <v>0.020889231718605367</v>
      </c>
      <c r="H29" s="14">
        <f>F29/'- 7 -'!G29</f>
        <v>138.6848882125717</v>
      </c>
      <c r="I29" s="14">
        <v>1310011</v>
      </c>
      <c r="J29" s="356">
        <f>I29/'- 3 -'!E29</f>
        <v>0.057742804249129455</v>
      </c>
      <c r="K29" s="14">
        <f>I29/'- 7 -'!G29</f>
        <v>383.3580124078193</v>
      </c>
    </row>
    <row r="30" spans="1:11" ht="12.75">
      <c r="A30" s="15">
        <v>22</v>
      </c>
      <c r="B30" s="16" t="s">
        <v>140</v>
      </c>
      <c r="C30" s="16">
        <v>0</v>
      </c>
      <c r="D30" s="357">
        <f>C30/'- 3 -'!E30</f>
        <v>0</v>
      </c>
      <c r="E30" s="16">
        <f>IF(AND(C30&gt;0,'- 7 -'!E30=0),"N/A ",IF(C30&gt;0,C30/'- 7 -'!E30,0))</f>
        <v>0</v>
      </c>
      <c r="F30" s="16">
        <v>414200</v>
      </c>
      <c r="G30" s="357">
        <f>F30/'- 3 -'!E30</f>
        <v>0.03367237945438551</v>
      </c>
      <c r="H30" s="16">
        <f>F30/'- 7 -'!G30</f>
        <v>245.01626737651583</v>
      </c>
      <c r="I30" s="16">
        <v>588700</v>
      </c>
      <c r="J30" s="357">
        <f>I30/'- 3 -'!E30</f>
        <v>0.04785835293287482</v>
      </c>
      <c r="K30" s="16">
        <f>I30/'- 7 -'!G30</f>
        <v>348.24016563147</v>
      </c>
    </row>
    <row r="31" spans="1:11" ht="12.75">
      <c r="A31" s="13">
        <v>23</v>
      </c>
      <c r="B31" s="14" t="s">
        <v>141</v>
      </c>
      <c r="C31" s="14">
        <v>0</v>
      </c>
      <c r="D31" s="356">
        <f>C31/'- 3 -'!E31</f>
        <v>0</v>
      </c>
      <c r="E31" s="14">
        <f>IF(AND(C31&gt;0,'- 7 -'!E31=0),"N/A ",IF(C31&gt;0,C31/'- 7 -'!E31,0))</f>
        <v>0</v>
      </c>
      <c r="F31" s="14">
        <v>644250</v>
      </c>
      <c r="G31" s="356">
        <f>F31/'- 3 -'!E31</f>
        <v>0.06353432500462516</v>
      </c>
      <c r="H31" s="14">
        <f>F31/'- 7 -'!G31</f>
        <v>449.73821989528795</v>
      </c>
      <c r="I31" s="14">
        <v>350000</v>
      </c>
      <c r="J31" s="356">
        <f>I31/'- 3 -'!E31</f>
        <v>0.0345161253420548</v>
      </c>
      <c r="K31" s="14">
        <f>I31/'- 7 -'!G31</f>
        <v>244.3280977312391</v>
      </c>
    </row>
    <row r="32" spans="1:11" ht="12.75">
      <c r="A32" s="15">
        <v>24</v>
      </c>
      <c r="B32" s="16" t="s">
        <v>142</v>
      </c>
      <c r="C32" s="16">
        <v>913808</v>
      </c>
      <c r="D32" s="357">
        <f>C32/'- 3 -'!E32</f>
        <v>0.039936294781641984</v>
      </c>
      <c r="E32" s="16">
        <f>IF(AND(C32&gt;0,'- 7 -'!E32=0),"N/A ",IF(C32&gt;0,C32/'- 7 -'!E32,0))</f>
        <v>6092.053333333333</v>
      </c>
      <c r="F32" s="16">
        <v>980829</v>
      </c>
      <c r="G32" s="357">
        <f>F32/'- 3 -'!E32</f>
        <v>0.04286532408819262</v>
      </c>
      <c r="H32" s="16">
        <f>F32/'- 7 -'!G32</f>
        <v>273.2494776431258</v>
      </c>
      <c r="I32" s="16">
        <v>840489</v>
      </c>
      <c r="J32" s="357">
        <f>I32/'- 3 -'!E32</f>
        <v>0.03673202299030812</v>
      </c>
      <c r="K32" s="16">
        <f>I32/'- 7 -'!G32</f>
        <v>234.15211032177183</v>
      </c>
    </row>
    <row r="33" spans="1:11" ht="12.75">
      <c r="A33" s="13">
        <v>25</v>
      </c>
      <c r="B33" s="14" t="s">
        <v>143</v>
      </c>
      <c r="C33" s="14">
        <v>0</v>
      </c>
      <c r="D33" s="356">
        <f>C33/'- 3 -'!E33</f>
        <v>0</v>
      </c>
      <c r="E33" s="14">
        <f>IF(AND(C33&gt;0,'- 7 -'!E33=0),"N/A ",IF(C33&gt;0,C33/'- 7 -'!E33,0))</f>
        <v>0</v>
      </c>
      <c r="F33" s="14">
        <v>326200</v>
      </c>
      <c r="G33" s="356">
        <f>F33/'- 3 -'!E33</f>
        <v>0.03125777371824921</v>
      </c>
      <c r="H33" s="14">
        <f>F33/'- 7 -'!G33</f>
        <v>222.28279386712094</v>
      </c>
      <c r="I33" s="14">
        <v>436425</v>
      </c>
      <c r="J33" s="356">
        <f>I33/'- 3 -'!E33</f>
        <v>0.04181996902203223</v>
      </c>
      <c r="K33" s="14">
        <f>I33/'- 7 -'!G33</f>
        <v>297.39352640545144</v>
      </c>
    </row>
    <row r="34" spans="1:11" ht="12.75">
      <c r="A34" s="15">
        <v>26</v>
      </c>
      <c r="B34" s="16" t="s">
        <v>144</v>
      </c>
      <c r="C34" s="16">
        <v>616600</v>
      </c>
      <c r="D34" s="357">
        <f>C34/'- 3 -'!E34</f>
        <v>0.037567209419219226</v>
      </c>
      <c r="E34" s="16">
        <f>IF(AND(C34&gt;0,'- 7 -'!E34=0),"N/A ",IF(C34&gt;0,C34/'- 7 -'!E34,0))</f>
        <v>11418.518518518518</v>
      </c>
      <c r="F34" s="16">
        <v>743600</v>
      </c>
      <c r="G34" s="357">
        <f>F34/'- 3 -'!E34</f>
        <v>0.045304860402418774</v>
      </c>
      <c r="H34" s="16">
        <f>F34/'- 7 -'!G34</f>
        <v>263.5477582846004</v>
      </c>
      <c r="I34" s="16">
        <v>423600</v>
      </c>
      <c r="J34" s="357">
        <f>I34/'- 3 -'!E34</f>
        <v>0.025808416980183692</v>
      </c>
      <c r="K34" s="16">
        <f>I34/'- 7 -'!G34</f>
        <v>150.13290802764487</v>
      </c>
    </row>
    <row r="35" spans="1:11" ht="12.75">
      <c r="A35" s="13">
        <v>28</v>
      </c>
      <c r="B35" s="14" t="s">
        <v>145</v>
      </c>
      <c r="C35" s="14">
        <v>0</v>
      </c>
      <c r="D35" s="356">
        <f>C35/'- 3 -'!E35</f>
        <v>0</v>
      </c>
      <c r="E35" s="14">
        <f>IF(AND(C35&gt;0,'- 7 -'!E35=0),"N/A ",IF(C35&gt;0,C35/'- 7 -'!E35,0))</f>
        <v>0</v>
      </c>
      <c r="F35" s="14">
        <v>147512</v>
      </c>
      <c r="G35" s="356">
        <f>F35/'- 3 -'!E35</f>
        <v>0.02369955838863182</v>
      </c>
      <c r="H35" s="14">
        <f>F35/'- 7 -'!G35</f>
        <v>175.2964943553179</v>
      </c>
      <c r="I35" s="14">
        <v>192626</v>
      </c>
      <c r="J35" s="356">
        <f>I35/'- 3 -'!E35</f>
        <v>0.030947659405123604</v>
      </c>
      <c r="K35" s="14">
        <f>I35/'- 7 -'!G35</f>
        <v>228.90790255496137</v>
      </c>
    </row>
    <row r="36" spans="1:11" ht="12.75">
      <c r="A36" s="15">
        <v>30</v>
      </c>
      <c r="B36" s="16" t="s">
        <v>146</v>
      </c>
      <c r="C36" s="16">
        <v>162236</v>
      </c>
      <c r="D36" s="357">
        <f>C36/'- 3 -'!E36</f>
        <v>0.017306812634626086</v>
      </c>
      <c r="E36" s="16">
        <f>IF(AND(C36&gt;0,'- 7 -'!E36=0),"N/A ",IF(C36&gt;0,C36/'- 7 -'!E36,0))</f>
        <v>10139.75</v>
      </c>
      <c r="F36" s="16">
        <v>251087</v>
      </c>
      <c r="G36" s="357">
        <f>F36/'- 3 -'!E36</f>
        <v>0.02678515042278138</v>
      </c>
      <c r="H36" s="16">
        <f>F36/'- 7 -'!G36</f>
        <v>189.35671191553544</v>
      </c>
      <c r="I36" s="16">
        <v>329685</v>
      </c>
      <c r="J36" s="357">
        <f>I36/'- 3 -'!E36</f>
        <v>0.03516973127694655</v>
      </c>
      <c r="K36" s="16">
        <f>I36/'- 7 -'!G36</f>
        <v>248.63122171945702</v>
      </c>
    </row>
    <row r="37" spans="1:11" ht="12.75">
      <c r="A37" s="13">
        <v>31</v>
      </c>
      <c r="B37" s="14" t="s">
        <v>147</v>
      </c>
      <c r="C37" s="14">
        <v>474876</v>
      </c>
      <c r="D37" s="356">
        <f>C37/'- 3 -'!E37</f>
        <v>0.04354413832716037</v>
      </c>
      <c r="E37" s="14">
        <f>IF(AND(C37&gt;0,'- 7 -'!E37=0),"N/A ",IF(C37&gt;0,C37/'- 7 -'!E37,0))</f>
        <v>10323.391304347826</v>
      </c>
      <c r="F37" s="14">
        <v>351725</v>
      </c>
      <c r="G37" s="356">
        <f>F37/'- 3 -'!E37</f>
        <v>0.032251707926112254</v>
      </c>
      <c r="H37" s="14">
        <f>F37/'- 7 -'!G37</f>
        <v>212.5226586102719</v>
      </c>
      <c r="I37" s="14">
        <v>122957</v>
      </c>
      <c r="J37" s="356">
        <f>I37/'- 3 -'!E37</f>
        <v>0.011274641414374821</v>
      </c>
      <c r="K37" s="14">
        <f>I37/'- 7 -'!G37</f>
        <v>74.29425981873112</v>
      </c>
    </row>
    <row r="38" spans="1:11" ht="12.75">
      <c r="A38" s="15">
        <v>32</v>
      </c>
      <c r="B38" s="16" t="s">
        <v>148</v>
      </c>
      <c r="C38" s="16">
        <v>0</v>
      </c>
      <c r="D38" s="357">
        <f>C38/'- 3 -'!E38</f>
        <v>0</v>
      </c>
      <c r="E38" s="16">
        <f>IF(AND(C38&gt;0,'- 7 -'!E38=0),"N/A ",IF(C38&gt;0,C38/'- 7 -'!E38,0))</f>
        <v>0</v>
      </c>
      <c r="F38" s="16">
        <v>334131</v>
      </c>
      <c r="G38" s="357">
        <f>F38/'- 3 -'!E38</f>
        <v>0.05078490431482686</v>
      </c>
      <c r="H38" s="16">
        <f>F38/'- 7 -'!G38</f>
        <v>409.4742647058824</v>
      </c>
      <c r="I38" s="16">
        <v>240733</v>
      </c>
      <c r="J38" s="357">
        <f>I38/'- 3 -'!E38</f>
        <v>0.03658924903831495</v>
      </c>
      <c r="K38" s="16">
        <f>I38/'- 7 -'!G38</f>
        <v>295.015931372549</v>
      </c>
    </row>
    <row r="39" spans="1:11" ht="12.75">
      <c r="A39" s="13">
        <v>33</v>
      </c>
      <c r="B39" s="14" t="s">
        <v>149</v>
      </c>
      <c r="C39" s="14">
        <v>90617</v>
      </c>
      <c r="D39" s="356">
        <f>C39/'- 3 -'!E39</f>
        <v>0.006979895279618301</v>
      </c>
      <c r="E39" s="14">
        <f>IF(AND(C39&gt;0,'- 7 -'!E39=0),"N/A ",IF(C39&gt;0,C39/'- 7 -'!E39,0))</f>
        <v>11327.125</v>
      </c>
      <c r="F39" s="14">
        <v>846071</v>
      </c>
      <c r="G39" s="356">
        <f>F39/'- 3 -'!E39</f>
        <v>0.06516974716799205</v>
      </c>
      <c r="H39" s="14">
        <f>F39/'- 7 -'!G39</f>
        <v>459.9461810274531</v>
      </c>
      <c r="I39" s="14">
        <v>634743</v>
      </c>
      <c r="J39" s="356">
        <f>I39/'- 3 -'!E39</f>
        <v>0.04889192612281094</v>
      </c>
      <c r="K39" s="14">
        <f>I39/'- 7 -'!G39</f>
        <v>345.0627888013047</v>
      </c>
    </row>
    <row r="40" spans="1:11" ht="12.75">
      <c r="A40" s="15">
        <v>34</v>
      </c>
      <c r="B40" s="16" t="s">
        <v>150</v>
      </c>
      <c r="C40" s="16">
        <v>0</v>
      </c>
      <c r="D40" s="357">
        <f>C40/'- 3 -'!E40</f>
        <v>0</v>
      </c>
      <c r="E40" s="16">
        <f>IF(AND(C40&gt;0,'- 7 -'!E40=0),"N/A ",IF(C40&gt;0,C40/'- 7 -'!E40,0))</f>
        <v>0</v>
      </c>
      <c r="F40" s="16">
        <v>158600</v>
      </c>
      <c r="G40" s="357">
        <f>F40/'- 3 -'!E40</f>
        <v>0.027425733500031992</v>
      </c>
      <c r="H40" s="16">
        <f>F40/'- 7 -'!G40</f>
        <v>215.3428377460964</v>
      </c>
      <c r="I40" s="16">
        <v>187000</v>
      </c>
      <c r="J40" s="357">
        <f>I40/'- 3 -'!E40</f>
        <v>0.03233677279007555</v>
      </c>
      <c r="K40" s="16">
        <f>I40/'- 7 -'!G40</f>
        <v>253.90359809911746</v>
      </c>
    </row>
    <row r="41" spans="1:11" ht="12.75">
      <c r="A41" s="13">
        <v>35</v>
      </c>
      <c r="B41" s="14" t="s">
        <v>151</v>
      </c>
      <c r="C41" s="14">
        <v>0</v>
      </c>
      <c r="D41" s="356">
        <f>C41/'- 3 -'!E41</f>
        <v>0</v>
      </c>
      <c r="E41" s="14">
        <f>IF(AND(C41&gt;0,'- 7 -'!E41=0),"N/A ",IF(C41&gt;0,C41/'- 7 -'!E41,0))</f>
        <v>0</v>
      </c>
      <c r="F41" s="14">
        <v>814502</v>
      </c>
      <c r="G41" s="356">
        <f>F41/'- 3 -'!E41</f>
        <v>0.057752922613329996</v>
      </c>
      <c r="H41" s="14">
        <f>F41/'- 7 -'!G41</f>
        <v>426.64187313393745</v>
      </c>
      <c r="I41" s="14">
        <v>413529</v>
      </c>
      <c r="J41" s="356">
        <f>I41/'- 3 -'!E41</f>
        <v>0.029321607970720438</v>
      </c>
      <c r="K41" s="14">
        <f>I41/'- 7 -'!G41</f>
        <v>216.60939709810907</v>
      </c>
    </row>
    <row r="42" spans="1:11" ht="12.75">
      <c r="A42" s="15">
        <v>36</v>
      </c>
      <c r="B42" s="16" t="s">
        <v>152</v>
      </c>
      <c r="C42" s="16">
        <v>0</v>
      </c>
      <c r="D42" s="357">
        <f>C42/'- 3 -'!E42</f>
        <v>0</v>
      </c>
      <c r="E42" s="16">
        <f>IF(AND(C42&gt;0,'- 7 -'!E42=0),"N/A ",IF(C42&gt;0,C42/'- 7 -'!E42,0))</f>
        <v>0</v>
      </c>
      <c r="F42" s="16">
        <v>281216</v>
      </c>
      <c r="G42" s="357">
        <f>F42/'- 3 -'!E42</f>
        <v>0.03703609562723684</v>
      </c>
      <c r="H42" s="16">
        <f>F42/'- 7 -'!G42</f>
        <v>267.0617283950617</v>
      </c>
      <c r="I42" s="16">
        <v>188781</v>
      </c>
      <c r="J42" s="357">
        <f>I42/'- 3 -'!E42</f>
        <v>0.024862423079075862</v>
      </c>
      <c r="K42" s="16">
        <f>I42/'- 7 -'!G42</f>
        <v>179.27920227920228</v>
      </c>
    </row>
    <row r="43" spans="1:11" ht="12.75">
      <c r="A43" s="13">
        <v>37</v>
      </c>
      <c r="B43" s="14" t="s">
        <v>153</v>
      </c>
      <c r="C43" s="14">
        <v>0</v>
      </c>
      <c r="D43" s="356">
        <f>C43/'- 3 -'!E43</f>
        <v>0</v>
      </c>
      <c r="E43" s="14">
        <f>IF(AND(C43&gt;0,'- 7 -'!E43=0),"N/A ",IF(C43&gt;0,C43/'- 7 -'!E43,0))</f>
        <v>0</v>
      </c>
      <c r="F43" s="14">
        <v>238389</v>
      </c>
      <c r="G43" s="356">
        <f>F43/'- 3 -'!E43</f>
        <v>0.03470890710381718</v>
      </c>
      <c r="H43" s="14">
        <f>F43/'- 7 -'!G43</f>
        <v>246.66459723731182</v>
      </c>
      <c r="I43" s="14">
        <v>213665</v>
      </c>
      <c r="J43" s="356">
        <f>I43/'- 3 -'!E43</f>
        <v>0.031109147806052704</v>
      </c>
      <c r="K43" s="14">
        <f>I43/'- 7 -'!G43</f>
        <v>221.0823115525894</v>
      </c>
    </row>
    <row r="44" spans="1:11" ht="12.75">
      <c r="A44" s="15">
        <v>38</v>
      </c>
      <c r="B44" s="16" t="s">
        <v>154</v>
      </c>
      <c r="C44" s="16">
        <v>0</v>
      </c>
      <c r="D44" s="357">
        <f>C44/'- 3 -'!E44</f>
        <v>0</v>
      </c>
      <c r="E44" s="16">
        <f>IF(AND(C44&gt;0,'- 7 -'!E44=0),"N/A ",IF(C44&gt;0,C44/'- 7 -'!E44,0))</f>
        <v>0</v>
      </c>
      <c r="F44" s="16">
        <v>257537</v>
      </c>
      <c r="G44" s="357">
        <f>F44/'- 3 -'!E44</f>
        <v>0.028218996161672165</v>
      </c>
      <c r="H44" s="16">
        <f>F44/'- 7 -'!G44</f>
        <v>207.5572211476467</v>
      </c>
      <c r="I44" s="16">
        <v>511322</v>
      </c>
      <c r="J44" s="357">
        <f>I44/'- 3 -'!E44</f>
        <v>0.056026875964923624</v>
      </c>
      <c r="K44" s="16">
        <f>I44/'- 7 -'!G44</f>
        <v>412.0905867182463</v>
      </c>
    </row>
    <row r="45" spans="1:11" ht="12.75">
      <c r="A45" s="13">
        <v>39</v>
      </c>
      <c r="B45" s="14" t="s">
        <v>155</v>
      </c>
      <c r="C45" s="14">
        <v>0</v>
      </c>
      <c r="D45" s="356">
        <f>C45/'- 3 -'!E45</f>
        <v>0</v>
      </c>
      <c r="E45" s="14">
        <f>IF(AND(C45&gt;0,'- 7 -'!E45=0),"N/A ",IF(C45&gt;0,C45/'- 7 -'!E45,0))</f>
        <v>0</v>
      </c>
      <c r="F45" s="14">
        <v>578900</v>
      </c>
      <c r="G45" s="356">
        <f>F45/'- 3 -'!E45</f>
        <v>0.037584807661093976</v>
      </c>
      <c r="H45" s="14">
        <f>F45/'- 7 -'!G45</f>
        <v>269.25581395348837</v>
      </c>
      <c r="I45" s="14">
        <v>495100</v>
      </c>
      <c r="J45" s="356">
        <f>I45/'- 3 -'!E45</f>
        <v>0.03214413244603149</v>
      </c>
      <c r="K45" s="14">
        <f>I45/'- 7 -'!G45</f>
        <v>230.27906976744185</v>
      </c>
    </row>
    <row r="46" spans="1:11" ht="12.75">
      <c r="A46" s="15">
        <v>40</v>
      </c>
      <c r="B46" s="16" t="s">
        <v>156</v>
      </c>
      <c r="C46" s="16">
        <v>1953800</v>
      </c>
      <c r="D46" s="357">
        <f>C46/'- 3 -'!E46</f>
        <v>0.04320740572014923</v>
      </c>
      <c r="E46" s="16">
        <f>IF(AND(C46&gt;0,'- 7 -'!E46=0),"N/A ",IF(C46&gt;0,C46/'- 7 -'!E46,0))</f>
        <v>10176.041666666666</v>
      </c>
      <c r="F46" s="16">
        <v>1835700</v>
      </c>
      <c r="G46" s="357">
        <f>F46/'- 3 -'!E46</f>
        <v>0.04059567749026407</v>
      </c>
      <c r="H46" s="16">
        <f>F46/'- 7 -'!G46</f>
        <v>246.2374245472837</v>
      </c>
      <c r="I46" s="16">
        <v>1656600</v>
      </c>
      <c r="J46" s="357">
        <f>I46/'- 3 -'!E46</f>
        <v>0.03663496177500215</v>
      </c>
      <c r="K46" s="16">
        <f>I46/'- 7 -'!G46</f>
        <v>222.2132796780684</v>
      </c>
    </row>
    <row r="47" spans="1:11" ht="12.75">
      <c r="A47" s="13">
        <v>41</v>
      </c>
      <c r="B47" s="14" t="s">
        <v>157</v>
      </c>
      <c r="C47" s="14">
        <v>0</v>
      </c>
      <c r="D47" s="356">
        <f>C47/'- 3 -'!E47</f>
        <v>0</v>
      </c>
      <c r="E47" s="14">
        <f>IF(AND(C47&gt;0,'- 7 -'!E47=0),"N/A ",IF(C47&gt;0,C47/'- 7 -'!E47,0))</f>
        <v>0</v>
      </c>
      <c r="F47" s="14">
        <v>341150</v>
      </c>
      <c r="G47" s="356">
        <f>F47/'- 3 -'!E47</f>
        <v>0.027564914707536376</v>
      </c>
      <c r="H47" s="14">
        <f>F47/'- 7 -'!G47</f>
        <v>208.59064506267197</v>
      </c>
      <c r="I47" s="14">
        <v>681660</v>
      </c>
      <c r="J47" s="356">
        <f>I47/'- 3 -'!E47</f>
        <v>0.055078117425001454</v>
      </c>
      <c r="K47" s="14">
        <f>I47/'- 7 -'!G47</f>
        <v>416.7899724854785</v>
      </c>
    </row>
    <row r="48" spans="1:11" ht="12.75">
      <c r="A48" s="15">
        <v>42</v>
      </c>
      <c r="B48" s="16" t="s">
        <v>158</v>
      </c>
      <c r="C48" s="16">
        <v>0</v>
      </c>
      <c r="D48" s="357">
        <f>C48/'- 3 -'!E48</f>
        <v>0</v>
      </c>
      <c r="E48" s="16">
        <f>IF(AND(C48&gt;0,'- 7 -'!E48=0),"N/A ",IF(C48&gt;0,C48/'- 7 -'!E48,0))</f>
        <v>0</v>
      </c>
      <c r="F48" s="16">
        <v>268177</v>
      </c>
      <c r="G48" s="357">
        <f>F48/'- 3 -'!E48</f>
        <v>0.033599315226819214</v>
      </c>
      <c r="H48" s="16">
        <f>F48/'- 7 -'!G48</f>
        <v>244.91050228310502</v>
      </c>
      <c r="I48" s="16">
        <v>460054</v>
      </c>
      <c r="J48" s="357">
        <f>I48/'- 3 -'!E48</f>
        <v>0.05763916878538833</v>
      </c>
      <c r="K48" s="16">
        <f>I48/'- 7 -'!G48</f>
        <v>420.1406392694064</v>
      </c>
    </row>
    <row r="49" spans="1:11" ht="12.75">
      <c r="A49" s="13">
        <v>43</v>
      </c>
      <c r="B49" s="14" t="s">
        <v>159</v>
      </c>
      <c r="C49" s="14">
        <v>0</v>
      </c>
      <c r="D49" s="356">
        <f>C49/'- 3 -'!E49</f>
        <v>0</v>
      </c>
      <c r="E49" s="14">
        <f>IF(AND(C49&gt;0,'- 7 -'!E49=0),"N/A ",IF(C49&gt;0,C49/'- 7 -'!E49,0))</f>
        <v>0</v>
      </c>
      <c r="F49" s="14">
        <v>194600</v>
      </c>
      <c r="G49" s="356">
        <f>F49/'- 3 -'!E49</f>
        <v>0.030733319751290688</v>
      </c>
      <c r="H49" s="14">
        <f>F49/'- 7 -'!G49</f>
        <v>245.5520504731861</v>
      </c>
      <c r="I49" s="14">
        <v>179000</v>
      </c>
      <c r="J49" s="356">
        <f>I49/'- 3 -'!E49</f>
        <v>0.028269600387877868</v>
      </c>
      <c r="K49" s="14">
        <f>I49/'- 7 -'!G49</f>
        <v>225.86750788643533</v>
      </c>
    </row>
    <row r="50" spans="1:11" ht="12.75">
      <c r="A50" s="15">
        <v>44</v>
      </c>
      <c r="B50" s="16" t="s">
        <v>160</v>
      </c>
      <c r="C50" s="16">
        <v>0</v>
      </c>
      <c r="D50" s="357">
        <f>C50/'- 3 -'!E50</f>
        <v>0</v>
      </c>
      <c r="E50" s="16">
        <f>IF(AND(C50&gt;0,'- 7 -'!E50=0),"N/A ",IF(C50&gt;0,C50/'- 7 -'!E50,0))</f>
        <v>0</v>
      </c>
      <c r="F50" s="16">
        <v>294657</v>
      </c>
      <c r="G50" s="357">
        <f>F50/'- 3 -'!E50</f>
        <v>0.031443297923959286</v>
      </c>
      <c r="H50" s="16">
        <f>F50/'- 7 -'!G50</f>
        <v>234.88003188521324</v>
      </c>
      <c r="I50" s="16">
        <v>641981</v>
      </c>
      <c r="J50" s="357">
        <f>I50/'- 3 -'!E50</f>
        <v>0.06850677175333118</v>
      </c>
      <c r="K50" s="16">
        <f>I50/'- 7 -'!G50</f>
        <v>511.74252690314864</v>
      </c>
    </row>
    <row r="51" spans="1:11" ht="12.75">
      <c r="A51" s="13">
        <v>45</v>
      </c>
      <c r="B51" s="14" t="s">
        <v>161</v>
      </c>
      <c r="C51" s="14">
        <v>179100</v>
      </c>
      <c r="D51" s="356">
        <f>C51/'- 3 -'!E51</f>
        <v>0.015005699400903107</v>
      </c>
      <c r="E51" s="14">
        <f>IF(AND(C51&gt;0,'- 7 -'!E51=0),"N/A ",IF(C51&gt;0,C51/'- 7 -'!E51,0))</f>
        <v>7462.5</v>
      </c>
      <c r="F51" s="14">
        <v>558495</v>
      </c>
      <c r="G51" s="356">
        <f>F51/'- 3 -'!E51</f>
        <v>0.04679289830769057</v>
      </c>
      <c r="H51" s="14">
        <f>F51/'- 7 -'!G51</f>
        <v>291.11024237685695</v>
      </c>
      <c r="I51" s="14">
        <v>320750</v>
      </c>
      <c r="J51" s="356">
        <f>I51/'- 3 -'!E51</f>
        <v>0.026873691138133288</v>
      </c>
      <c r="K51" s="14">
        <f>I51/'- 7 -'!G51</f>
        <v>167.18790721918165</v>
      </c>
    </row>
    <row r="52" spans="1:11" ht="12.75">
      <c r="A52" s="15">
        <v>46</v>
      </c>
      <c r="B52" s="16" t="s">
        <v>162</v>
      </c>
      <c r="C52" s="16">
        <v>158893</v>
      </c>
      <c r="D52" s="357">
        <f>C52/'- 3 -'!E52</f>
        <v>0.015139336625831532</v>
      </c>
      <c r="E52" s="16">
        <f>IF(AND(C52&gt;0,'- 7 -'!E52=0),"N/A ",IF(C52&gt;0,C52/'- 7 -'!E52,0))</f>
        <v>13241.083333333334</v>
      </c>
      <c r="F52" s="16">
        <v>527102</v>
      </c>
      <c r="G52" s="357">
        <f>F52/'- 3 -'!E52</f>
        <v>0.05022231699413475</v>
      </c>
      <c r="H52" s="16">
        <f>F52/'- 7 -'!G52</f>
        <v>349.18979794633987</v>
      </c>
      <c r="I52" s="16">
        <v>105372</v>
      </c>
      <c r="J52" s="357">
        <f>I52/'- 3 -'!E52</f>
        <v>0.01003985184329782</v>
      </c>
      <c r="K52" s="16">
        <f>I52/'- 7 -'!G52</f>
        <v>69.80589599205035</v>
      </c>
    </row>
    <row r="53" spans="1:11" ht="12.75">
      <c r="A53" s="13">
        <v>47</v>
      </c>
      <c r="B53" s="14" t="s">
        <v>163</v>
      </c>
      <c r="C53" s="14">
        <v>131239</v>
      </c>
      <c r="D53" s="356">
        <f>C53/'- 3 -'!E53</f>
        <v>0.01434013409504312</v>
      </c>
      <c r="E53" s="14">
        <f>IF(AND(C53&gt;0,'- 7 -'!E53=0),"N/A ",IF(C53&gt;0,C53/'- 7 -'!E53,0))</f>
        <v>17498.533333333333</v>
      </c>
      <c r="F53" s="14">
        <v>347839</v>
      </c>
      <c r="G53" s="356">
        <f>F53/'- 3 -'!E53</f>
        <v>0.03800743607834336</v>
      </c>
      <c r="H53" s="14">
        <f>F53/'- 7 -'!G53</f>
        <v>239.39366827253957</v>
      </c>
      <c r="I53" s="14">
        <v>327928</v>
      </c>
      <c r="J53" s="356">
        <f>I53/'- 3 -'!E53</f>
        <v>0.035831814426498985</v>
      </c>
      <c r="K53" s="14">
        <f>I53/'- 7 -'!G53</f>
        <v>225.69029593943566</v>
      </c>
    </row>
    <row r="54" spans="1:11" ht="12.75">
      <c r="A54" s="15">
        <v>48</v>
      </c>
      <c r="B54" s="16" t="s">
        <v>164</v>
      </c>
      <c r="C54" s="16">
        <v>125165</v>
      </c>
      <c r="D54" s="357">
        <f>C54/'- 3 -'!E54</f>
        <v>0.002181870883378012</v>
      </c>
      <c r="E54" s="16">
        <f>IF(AND(C54&gt;0,'- 7 -'!E54=0),"N/A ",IF(C54&gt;0,C54/'- 7 -'!E54,0))</f>
        <v>12516.5</v>
      </c>
      <c r="F54" s="16">
        <v>3341303</v>
      </c>
      <c r="G54" s="357">
        <f>F54/'- 3 -'!E54</f>
        <v>0.05824544983217035</v>
      </c>
      <c r="H54" s="16">
        <f>F54/'- 7 -'!G54</f>
        <v>637.312695506218</v>
      </c>
      <c r="I54" s="16">
        <v>3507280</v>
      </c>
      <c r="J54" s="357">
        <f>I54/'- 3 -'!E54</f>
        <v>0.06113875373989561</v>
      </c>
      <c r="K54" s="16">
        <f>I54/'- 7 -'!G54</f>
        <v>668.9707789730678</v>
      </c>
    </row>
    <row r="55" spans="1:11" ht="12.75">
      <c r="A55" s="13">
        <v>49</v>
      </c>
      <c r="B55" s="14" t="s">
        <v>165</v>
      </c>
      <c r="C55" s="14">
        <v>466843</v>
      </c>
      <c r="D55" s="356">
        <f>C55/'- 3 -'!E55</f>
        <v>0.01269773720944566</v>
      </c>
      <c r="E55" s="14">
        <f>IF(AND(C55&gt;0,'- 7 -'!E55=0),"N/A ",IF(C55&gt;0,C55/'- 7 -'!E55,0))</f>
        <v>7653.163934426229</v>
      </c>
      <c r="F55" s="14">
        <v>1330642</v>
      </c>
      <c r="G55" s="356">
        <f>F55/'- 3 -'!E55</f>
        <v>0.03619234396970971</v>
      </c>
      <c r="H55" s="14">
        <f>F55/'- 7 -'!G55</f>
        <v>306.7762536023055</v>
      </c>
      <c r="I55" s="14">
        <v>1283521</v>
      </c>
      <c r="J55" s="356">
        <f>I55/'- 3 -'!E55</f>
        <v>0.034910692375819924</v>
      </c>
      <c r="K55" s="14">
        <f>I55/'- 7 -'!G55</f>
        <v>295.91262247838614</v>
      </c>
    </row>
    <row r="56" spans="1:11" ht="12.75">
      <c r="A56" s="15">
        <v>50</v>
      </c>
      <c r="B56" s="16" t="s">
        <v>355</v>
      </c>
      <c r="C56" s="16">
        <v>0</v>
      </c>
      <c r="D56" s="357">
        <f>C56/'- 3 -'!E56</f>
        <v>0</v>
      </c>
      <c r="E56" s="16">
        <f>IF(AND(C56&gt;0,'- 7 -'!E56=0),"N/A ",IF(C56&gt;0,C56/'- 7 -'!E56,0))</f>
        <v>0</v>
      </c>
      <c r="F56" s="16">
        <v>540900</v>
      </c>
      <c r="G56" s="357">
        <f>F56/'- 3 -'!E56</f>
        <v>0.037069272732256915</v>
      </c>
      <c r="H56" s="16">
        <f>F56/'- 7 -'!G56</f>
        <v>299.17035398230087</v>
      </c>
      <c r="I56" s="16">
        <v>908100</v>
      </c>
      <c r="J56" s="357">
        <f>I56/'- 3 -'!E56</f>
        <v>0.06223443625099372</v>
      </c>
      <c r="K56" s="16">
        <f>I56/'- 7 -'!G56</f>
        <v>502.26769911504425</v>
      </c>
    </row>
    <row r="57" spans="1:11" ht="12.75">
      <c r="A57" s="13">
        <v>2264</v>
      </c>
      <c r="B57" s="14" t="s">
        <v>166</v>
      </c>
      <c r="C57" s="14">
        <v>0</v>
      </c>
      <c r="D57" s="356">
        <f>C57/'- 3 -'!E57</f>
        <v>0</v>
      </c>
      <c r="E57" s="14">
        <f>IF(AND(C57&gt;0,'- 7 -'!E57=0),"N/A ",IF(C57&gt;0,C57/'- 7 -'!E57,0))</f>
        <v>0</v>
      </c>
      <c r="F57" s="14">
        <v>66761</v>
      </c>
      <c r="G57" s="356">
        <f>F57/'- 3 -'!E57</f>
        <v>0.0349581435388359</v>
      </c>
      <c r="H57" s="14">
        <f>F57/'- 7 -'!G57</f>
        <v>363.8201634877384</v>
      </c>
      <c r="I57" s="14">
        <v>50033</v>
      </c>
      <c r="J57" s="356">
        <f>I57/'- 3 -'!E57</f>
        <v>0.026198840575763938</v>
      </c>
      <c r="K57" s="14">
        <f>I57/'- 7 -'!G57</f>
        <v>272.6594005449591</v>
      </c>
    </row>
    <row r="58" spans="1:11" ht="12.75">
      <c r="A58" s="15">
        <v>2309</v>
      </c>
      <c r="B58" s="16" t="s">
        <v>167</v>
      </c>
      <c r="C58" s="16">
        <v>0</v>
      </c>
      <c r="D58" s="357">
        <f>C58/'- 3 -'!E58</f>
        <v>0</v>
      </c>
      <c r="E58" s="16">
        <f>IF(AND(C58&gt;0,'- 7 -'!E58=0),"N/A ",IF(C58&gt;0,C58/'- 7 -'!E58,0))</f>
        <v>0</v>
      </c>
      <c r="F58" s="16">
        <v>114200</v>
      </c>
      <c r="G58" s="357">
        <f>F58/'- 3 -'!E58</f>
        <v>0.05671746903012631</v>
      </c>
      <c r="H58" s="16">
        <f>F58/'- 7 -'!G58</f>
        <v>437.5478927203065</v>
      </c>
      <c r="I58" s="16">
        <v>12812</v>
      </c>
      <c r="J58" s="357">
        <f>I58/'- 3 -'!E58</f>
        <v>0.0063630841787563775</v>
      </c>
      <c r="K58" s="16">
        <f>I58/'- 7 -'!G58</f>
        <v>49.088122605363985</v>
      </c>
    </row>
    <row r="59" spans="1:11" ht="12.75">
      <c r="A59" s="13">
        <v>2312</v>
      </c>
      <c r="B59" s="14" t="s">
        <v>168</v>
      </c>
      <c r="C59" s="14">
        <v>0</v>
      </c>
      <c r="D59" s="356">
        <f>C59/'- 3 -'!E59</f>
        <v>0</v>
      </c>
      <c r="E59" s="14">
        <f>IF(AND(C59&gt;0,'- 7 -'!E59=0),"N/A ",IF(C59&gt;0,C59/'- 7 -'!E59,0))</f>
        <v>0</v>
      </c>
      <c r="F59" s="14">
        <v>21731</v>
      </c>
      <c r="G59" s="356">
        <f>F59/'- 3 -'!E59</f>
        <v>0.01263144556260241</v>
      </c>
      <c r="H59" s="14">
        <f>F59/'- 7 -'!G59</f>
        <v>117.78319783197831</v>
      </c>
      <c r="I59" s="14">
        <v>141403</v>
      </c>
      <c r="J59" s="356">
        <f>I59/'- 3 -'!E59</f>
        <v>0.08219245763603464</v>
      </c>
      <c r="K59" s="14">
        <f>I59/'- 7 -'!G59</f>
        <v>766.4119241192412</v>
      </c>
    </row>
    <row r="60" spans="1:11" ht="12.75">
      <c r="A60" s="15">
        <v>2355</v>
      </c>
      <c r="B60" s="16" t="s">
        <v>169</v>
      </c>
      <c r="C60" s="16">
        <v>589242</v>
      </c>
      <c r="D60" s="357">
        <f>C60/'- 3 -'!E60</f>
        <v>0.023953384475231845</v>
      </c>
      <c r="E60" s="16">
        <f>IF(AND(C60&gt;0,'- 7 -'!E60=0),"N/A ",IF(C60&gt;0,C60/'- 7 -'!E60,0))</f>
        <v>7612.945736434108</v>
      </c>
      <c r="F60" s="16">
        <v>1107603</v>
      </c>
      <c r="G60" s="357">
        <f>F60/'- 3 -'!E60</f>
        <v>0.045025372435977436</v>
      </c>
      <c r="H60" s="16">
        <f>F60/'- 7 -'!G60</f>
        <v>314.1690540348887</v>
      </c>
      <c r="I60" s="16">
        <v>1130390</v>
      </c>
      <c r="J60" s="357">
        <f>I60/'- 3 -'!E60</f>
        <v>0.045951690946940855</v>
      </c>
      <c r="K60" s="16">
        <f>I60/'- 7 -'!G60</f>
        <v>320.6325343922848</v>
      </c>
    </row>
    <row r="61" spans="1:11" ht="12.75">
      <c r="A61" s="13">
        <v>2439</v>
      </c>
      <c r="B61" s="14" t="s">
        <v>170</v>
      </c>
      <c r="C61" s="14">
        <v>71110</v>
      </c>
      <c r="D61" s="356">
        <f>C61/'- 3 -'!E61</f>
        <v>0.05575204101393291</v>
      </c>
      <c r="E61" s="14">
        <f>IF(AND(C61&gt;0,'- 7 -'!E61=0),"N/A ",IF(C61&gt;0,C61/'- 7 -'!E61,0))</f>
        <v>11851.666666666666</v>
      </c>
      <c r="F61" s="14">
        <v>142990</v>
      </c>
      <c r="G61" s="356">
        <f>F61/'- 3 -'!E61</f>
        <v>0.11210778152977453</v>
      </c>
      <c r="H61" s="14">
        <f>F61/'- 7 -'!G61</f>
        <v>1032.4187725631768</v>
      </c>
      <c r="I61" s="14">
        <v>3650</v>
      </c>
      <c r="J61" s="356">
        <f>I61/'- 3 -'!E61</f>
        <v>0.002861692444112715</v>
      </c>
      <c r="K61" s="14">
        <f>I61/'- 7 -'!G61</f>
        <v>26.353790613718413</v>
      </c>
    </row>
    <row r="62" spans="1:11" ht="12.75">
      <c r="A62" s="15">
        <v>2460</v>
      </c>
      <c r="B62" s="16" t="s">
        <v>171</v>
      </c>
      <c r="C62" s="16">
        <v>0</v>
      </c>
      <c r="D62" s="357">
        <f>C62/'- 3 -'!E62</f>
        <v>0</v>
      </c>
      <c r="E62" s="16">
        <f>IF(AND(C62&gt;0,'- 7 -'!E62=0),"N/A ",IF(C62&gt;0,C62/'- 7 -'!E62,0))</f>
        <v>0</v>
      </c>
      <c r="F62" s="16">
        <v>55605</v>
      </c>
      <c r="G62" s="357">
        <f>F62/'- 3 -'!E62</f>
        <v>0.019050898326686674</v>
      </c>
      <c r="H62" s="16">
        <f>F62/'- 7 -'!G62</f>
        <v>179.48676565526145</v>
      </c>
      <c r="I62" s="16">
        <v>103230</v>
      </c>
      <c r="J62" s="357">
        <f>I62/'- 3 -'!E62</f>
        <v>0.035367758911318506</v>
      </c>
      <c r="K62" s="16">
        <f>I62/'- 7 -'!G62</f>
        <v>333.21497740477724</v>
      </c>
    </row>
    <row r="63" spans="1:11" ht="12.75">
      <c r="A63" s="13">
        <v>3000</v>
      </c>
      <c r="B63" s="14" t="s">
        <v>381</v>
      </c>
      <c r="C63" s="14">
        <v>0</v>
      </c>
      <c r="D63" s="356">
        <f>C63/'- 3 -'!E63</f>
        <v>0</v>
      </c>
      <c r="E63" s="14">
        <f>IF(AND(C63&gt;0,'- 7 -'!E63=0),"N/A ",IF(C63&gt;0,C63/'- 7 -'!E63,0))</f>
        <v>0</v>
      </c>
      <c r="F63" s="14">
        <v>195819</v>
      </c>
      <c r="G63" s="356">
        <f>F63/'- 3 -'!E63</f>
        <v>0.038504010674682905</v>
      </c>
      <c r="H63" s="14">
        <f>F63/'- 7 -'!G63</f>
        <v>306.9263322884012</v>
      </c>
      <c r="I63" s="14">
        <v>0</v>
      </c>
      <c r="J63" s="356">
        <f>I63/'- 3 -'!E63</f>
        <v>0</v>
      </c>
      <c r="K63" s="14">
        <f>I63/'- 7 -'!G63</f>
        <v>0</v>
      </c>
    </row>
    <row r="64" spans="1:11" ht="4.5" customHeight="1">
      <c r="A64" s="17"/>
      <c r="B64" s="17"/>
      <c r="C64" s="17"/>
      <c r="D64" s="197"/>
      <c r="E64" s="17"/>
      <c r="F64" s="17"/>
      <c r="G64" s="197"/>
      <c r="H64" s="17"/>
      <c r="I64" s="17"/>
      <c r="J64" s="197"/>
      <c r="K64" s="17"/>
    </row>
    <row r="65" spans="1:11" ht="12.75">
      <c r="A65" s="19"/>
      <c r="B65" s="20" t="s">
        <v>172</v>
      </c>
      <c r="C65" s="20">
        <f>SUM(C11:C63)</f>
        <v>32242425</v>
      </c>
      <c r="D65" s="102">
        <f>C65/'- 3 -'!E65</f>
        <v>0.02484060938529273</v>
      </c>
      <c r="E65" s="20">
        <f>C65/'- 7 -'!E65</f>
        <v>14213.729941809204</v>
      </c>
      <c r="F65" s="20">
        <f>SUM(F11:F63)</f>
        <v>58461022</v>
      </c>
      <c r="G65" s="102">
        <f>F65/'- 3 -'!E65</f>
        <v>0.04504026641194032</v>
      </c>
      <c r="H65" s="20">
        <f>F65/'- 7 -'!G65</f>
        <v>321.6264241802067</v>
      </c>
      <c r="I65" s="20">
        <f>SUM(I11:I63)</f>
        <v>56251671</v>
      </c>
      <c r="J65" s="102">
        <f>I65/'- 3 -'!E65</f>
        <v>0.043338110783571616</v>
      </c>
      <c r="K65" s="20">
        <f>I65/'- 7 -'!G65</f>
        <v>309.47156205875825</v>
      </c>
    </row>
    <row r="66" spans="1:11" ht="4.5" customHeight="1">
      <c r="A66" s="17"/>
      <c r="B66" s="17"/>
      <c r="C66" s="17"/>
      <c r="D66" s="197"/>
      <c r="E66" s="17"/>
      <c r="F66" s="17"/>
      <c r="G66" s="197"/>
      <c r="H66" s="17"/>
      <c r="I66" s="17"/>
      <c r="J66" s="197"/>
      <c r="K66" s="17"/>
    </row>
    <row r="67" spans="1:11" ht="12.75">
      <c r="A67" s="15">
        <v>2155</v>
      </c>
      <c r="B67" s="16" t="s">
        <v>173</v>
      </c>
      <c r="C67" s="16">
        <v>0</v>
      </c>
      <c r="D67" s="357">
        <f>C67/'- 3 -'!E67</f>
        <v>0</v>
      </c>
      <c r="E67" s="16">
        <f>IF(AND(C67&gt;0,'- 7 -'!E67=0),"N/A ",IF(C67&gt;0,C67/'- 7 -'!E67,0))</f>
        <v>0</v>
      </c>
      <c r="F67" s="16">
        <v>12521</v>
      </c>
      <c r="G67" s="357">
        <f>F67/'- 3 -'!E67</f>
        <v>0.010017697585703679</v>
      </c>
      <c r="H67" s="16">
        <f>F67/'- 7 -'!G67</f>
        <v>88.17605633802818</v>
      </c>
      <c r="I67" s="16">
        <v>55147</v>
      </c>
      <c r="J67" s="357">
        <f>I67/'- 3 -'!E67</f>
        <v>0.04412155329117489</v>
      </c>
      <c r="K67" s="16">
        <f>I67/'- 7 -'!G67</f>
        <v>388.35915492957747</v>
      </c>
    </row>
    <row r="68" spans="1:11" ht="12.75">
      <c r="A68" s="13">
        <v>2408</v>
      </c>
      <c r="B68" s="14" t="s">
        <v>175</v>
      </c>
      <c r="C68" s="14">
        <v>0</v>
      </c>
      <c r="D68" s="356">
        <f>C68/'- 3 -'!E68</f>
        <v>0</v>
      </c>
      <c r="E68" s="14">
        <f>IF(AND(C68&gt;0,'- 7 -'!E68=0),"N/A ",IF(C68&gt;0,C68/'- 7 -'!E68,0))</f>
        <v>0</v>
      </c>
      <c r="F68" s="14">
        <v>80096</v>
      </c>
      <c r="G68" s="356">
        <f>F68/'- 3 -'!E68</f>
        <v>0.033829967414327984</v>
      </c>
      <c r="H68" s="14">
        <f>F68/'- 7 -'!G68</f>
        <v>299.42429906542054</v>
      </c>
      <c r="I68" s="14">
        <v>31681</v>
      </c>
      <c r="J68" s="356">
        <f>I68/'- 3 -'!E68</f>
        <v>0.013381032731388893</v>
      </c>
      <c r="K68" s="14">
        <f>I68/'- 7 -'!G68</f>
        <v>118.43364485981309</v>
      </c>
    </row>
    <row r="69" ht="6.75" customHeight="1"/>
    <row r="70" spans="1:3" ht="12" customHeight="1">
      <c r="A70" s="6"/>
      <c r="B70" s="6"/>
      <c r="C70" s="173"/>
    </row>
    <row r="71" spans="1:3" ht="12" customHeight="1">
      <c r="A71" s="6"/>
      <c r="B71" s="6"/>
      <c r="C71" s="173"/>
    </row>
    <row r="72" spans="1:3" ht="12" customHeight="1">
      <c r="A72" s="6"/>
      <c r="B72" s="6"/>
      <c r="C72" s="173"/>
    </row>
    <row r="73" spans="1:3" ht="12" customHeight="1">
      <c r="A73" s="6"/>
      <c r="B73" s="6"/>
      <c r="C73" s="173"/>
    </row>
    <row r="74" spans="1:3" ht="12" customHeight="1">
      <c r="A74" s="6"/>
      <c r="B74" s="6"/>
      <c r="C74" s="173"/>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20.83203125" style="82" customWidth="1"/>
    <col min="4" max="4" width="12.83203125" style="82" customWidth="1"/>
    <col min="5" max="5" width="15.33203125" style="82" customWidth="1"/>
    <col min="6" max="6" width="20.83203125" style="82" customWidth="1"/>
    <col min="7" max="7" width="12.83203125" style="82" customWidth="1"/>
    <col min="8" max="8" width="15.33203125" style="82" customWidth="1"/>
    <col min="9" max="16384" width="15.83203125" style="82" customWidth="1"/>
  </cols>
  <sheetData>
    <row r="1" spans="1:8" ht="6.75" customHeight="1">
      <c r="A1" s="17"/>
      <c r="B1" s="80"/>
      <c r="C1" s="141"/>
      <c r="D1" s="141"/>
      <c r="E1" s="141"/>
      <c r="F1" s="141"/>
      <c r="G1" s="141"/>
      <c r="H1" s="141"/>
    </row>
    <row r="2" spans="1:8" ht="12.75">
      <c r="A2" s="8"/>
      <c r="B2" s="83"/>
      <c r="C2" s="199" t="s">
        <v>0</v>
      </c>
      <c r="D2" s="199"/>
      <c r="E2" s="199"/>
      <c r="F2" s="199"/>
      <c r="G2" s="199"/>
      <c r="H2" s="219" t="s">
        <v>456</v>
      </c>
    </row>
    <row r="3" spans="1:8" ht="12.75">
      <c r="A3" s="9"/>
      <c r="B3" s="86"/>
      <c r="C3" s="202" t="str">
        <f>YEAR</f>
        <v>OPERATING FUND BUDGET 2001/2002</v>
      </c>
      <c r="D3" s="202"/>
      <c r="E3" s="202"/>
      <c r="F3" s="202"/>
      <c r="G3" s="202"/>
      <c r="H3" s="220"/>
    </row>
    <row r="4" spans="1:8" ht="12.75">
      <c r="A4" s="10"/>
      <c r="C4" s="141"/>
      <c r="D4" s="141"/>
      <c r="E4" s="141"/>
      <c r="F4" s="141"/>
      <c r="G4" s="141"/>
      <c r="H4" s="141"/>
    </row>
    <row r="5" spans="1:8" ht="19.5">
      <c r="A5" s="10"/>
      <c r="C5" s="336" t="s">
        <v>500</v>
      </c>
      <c r="D5" s="232"/>
      <c r="E5" s="232"/>
      <c r="F5" s="174"/>
      <c r="G5" s="174"/>
      <c r="H5" s="407"/>
    </row>
    <row r="6" spans="1:8" ht="12.75">
      <c r="A6" s="10"/>
      <c r="C6" s="67" t="s">
        <v>39</v>
      </c>
      <c r="D6" s="65"/>
      <c r="E6" s="66"/>
      <c r="F6" s="408"/>
      <c r="G6" s="409"/>
      <c r="H6" s="410"/>
    </row>
    <row r="7" spans="3:8" ht="12.75">
      <c r="C7" s="68" t="s">
        <v>485</v>
      </c>
      <c r="D7" s="69"/>
      <c r="E7" s="70"/>
      <c r="F7" s="68" t="s">
        <v>278</v>
      </c>
      <c r="G7" s="69"/>
      <c r="H7" s="70"/>
    </row>
    <row r="8" spans="1:8" ht="12.75">
      <c r="A8" s="94"/>
      <c r="B8" s="45"/>
      <c r="C8" s="73"/>
      <c r="D8" s="74"/>
      <c r="E8" s="229" t="s">
        <v>78</v>
      </c>
      <c r="F8" s="73"/>
      <c r="G8" s="74"/>
      <c r="H8" s="229" t="s">
        <v>78</v>
      </c>
    </row>
    <row r="9" spans="1:8" ht="12.75">
      <c r="A9" s="51" t="s">
        <v>105</v>
      </c>
      <c r="B9" s="52" t="s">
        <v>106</v>
      </c>
      <c r="C9" s="76" t="s">
        <v>107</v>
      </c>
      <c r="D9" s="76" t="s">
        <v>108</v>
      </c>
      <c r="E9" s="76" t="s">
        <v>109</v>
      </c>
      <c r="F9" s="76" t="s">
        <v>107</v>
      </c>
      <c r="G9" s="76" t="s">
        <v>108</v>
      </c>
      <c r="H9" s="76" t="s">
        <v>109</v>
      </c>
    </row>
    <row r="10" spans="1:2" ht="4.5" customHeight="1">
      <c r="A10" s="77"/>
      <c r="B10" s="77"/>
    </row>
    <row r="11" spans="1:8" ht="12.75">
      <c r="A11" s="13">
        <v>1</v>
      </c>
      <c r="B11" s="14" t="s">
        <v>121</v>
      </c>
      <c r="C11" s="14">
        <v>0</v>
      </c>
      <c r="D11" s="356">
        <f>C11/'- 3 -'!E11</f>
        <v>0</v>
      </c>
      <c r="E11" s="14">
        <f>IF(AND(C11&gt;0,'- 7 -'!I11=0),"N/A ",IF(C11&gt;0,C11/'- 7 -'!I11,0))</f>
        <v>0</v>
      </c>
      <c r="F11" s="14">
        <v>0</v>
      </c>
      <c r="G11" s="356">
        <f>F11/'- 3 -'!E11</f>
        <v>0</v>
      </c>
      <c r="H11" s="14">
        <f>IF(AND(F11&gt;0,'- 7 -'!I11=0),"N/A ",IF(F11&gt;0,F11/'- 7 -'!I11,0))</f>
        <v>0</v>
      </c>
    </row>
    <row r="12" spans="1:8" ht="12.75">
      <c r="A12" s="15">
        <v>2</v>
      </c>
      <c r="B12" s="16" t="s">
        <v>122</v>
      </c>
      <c r="C12" s="16">
        <v>0</v>
      </c>
      <c r="D12" s="357">
        <f>C12/'- 3 -'!E12</f>
        <v>0</v>
      </c>
      <c r="E12" s="16">
        <f>IF(AND(C12&gt;0,'- 7 -'!I12=0),"N/A ",IF(C12&gt;0,C12/'- 7 -'!I12,0))</f>
        <v>0</v>
      </c>
      <c r="F12" s="16">
        <v>290942</v>
      </c>
      <c r="G12" s="357">
        <f>F12/'- 3 -'!E12</f>
        <v>0.004817635198863937</v>
      </c>
      <c r="H12" s="16">
        <f>IF(AND(F12&gt;0,'- 7 -'!I12=0),"N/A ",IF(F12&gt;0,F12/'- 7 -'!I12,0))</f>
        <v>2521.161178509532</v>
      </c>
    </row>
    <row r="13" spans="1:8" ht="12.75">
      <c r="A13" s="13">
        <v>3</v>
      </c>
      <c r="B13" s="14" t="s">
        <v>123</v>
      </c>
      <c r="C13" s="14">
        <v>0</v>
      </c>
      <c r="D13" s="356">
        <f>C13/'- 3 -'!E13</f>
        <v>0</v>
      </c>
      <c r="E13" s="14">
        <f>IF(AND(C13&gt;0,'- 7 -'!I13=0),"N/A ",IF(C13&gt;0,C13/'- 7 -'!I13,0))</f>
        <v>0</v>
      </c>
      <c r="F13" s="14">
        <v>0</v>
      </c>
      <c r="G13" s="356">
        <f>F13/'- 3 -'!E13</f>
        <v>0</v>
      </c>
      <c r="H13" s="14">
        <f>IF(AND(F13&gt;0,'- 7 -'!I13=0),"N/A ",IF(F13&gt;0,F13/'- 7 -'!I13,0))</f>
        <v>0</v>
      </c>
    </row>
    <row r="14" spans="1:8" ht="12.75">
      <c r="A14" s="15">
        <v>4</v>
      </c>
      <c r="B14" s="16" t="s">
        <v>124</v>
      </c>
      <c r="C14" s="16">
        <v>0</v>
      </c>
      <c r="D14" s="357">
        <f>C14/'- 3 -'!E14</f>
        <v>0</v>
      </c>
      <c r="E14" s="16">
        <f>IF(AND(C14&gt;0,'- 7 -'!I14=0),"N/A ",IF(C14&gt;0,C14/'- 7 -'!I14,0))</f>
        <v>0</v>
      </c>
      <c r="F14" s="16">
        <v>0</v>
      </c>
      <c r="G14" s="357">
        <f>F14/'- 3 -'!E14</f>
        <v>0</v>
      </c>
      <c r="H14" s="16">
        <f>IF(AND(F14&gt;0,'- 7 -'!I14=0),"N/A ",IF(F14&gt;0,F14/'- 7 -'!I14,0))</f>
        <v>0</v>
      </c>
    </row>
    <row r="15" spans="1:8" ht="12.75">
      <c r="A15" s="13">
        <v>5</v>
      </c>
      <c r="B15" s="14" t="s">
        <v>125</v>
      </c>
      <c r="C15" s="14">
        <v>0</v>
      </c>
      <c r="D15" s="356">
        <f>C15/'- 3 -'!E15</f>
        <v>0</v>
      </c>
      <c r="E15" s="14">
        <f>IF(AND(C15&gt;0,'- 7 -'!I15=0),"N/A ",IF(C15&gt;0,C15/'- 7 -'!I15,0))</f>
        <v>0</v>
      </c>
      <c r="F15" s="14">
        <v>0</v>
      </c>
      <c r="G15" s="356">
        <f>F15/'- 3 -'!E15</f>
        <v>0</v>
      </c>
      <c r="H15" s="14">
        <f>IF(AND(F15&gt;0,'- 7 -'!I15=0),"N/A ",IF(F15&gt;0,F15/'- 7 -'!I15,0))</f>
        <v>0</v>
      </c>
    </row>
    <row r="16" spans="1:8" ht="12.75">
      <c r="A16" s="15">
        <v>6</v>
      </c>
      <c r="B16" s="16" t="s">
        <v>126</v>
      </c>
      <c r="C16" s="16">
        <v>0</v>
      </c>
      <c r="D16" s="357">
        <f>C16/'- 3 -'!E16</f>
        <v>0</v>
      </c>
      <c r="E16" s="16">
        <f>IF(AND(C16&gt;0,'- 7 -'!I16=0),"N/A ",IF(C16&gt;0,C16/'- 7 -'!I16,0))</f>
        <v>0</v>
      </c>
      <c r="F16" s="16">
        <v>0</v>
      </c>
      <c r="G16" s="357">
        <f>F16/'- 3 -'!E16</f>
        <v>0</v>
      </c>
      <c r="H16" s="16">
        <f>IF(AND(F16&gt;0,'- 7 -'!I16=0),"N/A ",IF(F16&gt;0,F16/'- 7 -'!I16,0))</f>
        <v>0</v>
      </c>
    </row>
    <row r="17" spans="1:8" ht="12.75">
      <c r="A17" s="13">
        <v>9</v>
      </c>
      <c r="B17" s="14" t="s">
        <v>127</v>
      </c>
      <c r="C17" s="14">
        <v>0</v>
      </c>
      <c r="D17" s="356">
        <f>C17/'- 3 -'!E17</f>
        <v>0</v>
      </c>
      <c r="E17" s="14">
        <f>IF(AND(C17&gt;0,'- 7 -'!I17=0),"N/A ",IF(C17&gt;0,C17/'- 7 -'!I17,0))</f>
        <v>0</v>
      </c>
      <c r="F17" s="14">
        <v>0</v>
      </c>
      <c r="G17" s="356">
        <f>F17/'- 3 -'!E17</f>
        <v>0</v>
      </c>
      <c r="H17" s="14">
        <f>IF(AND(F17&gt;0,'- 7 -'!I17=0),"N/A ",IF(F17&gt;0,F17/'- 7 -'!I17,0))</f>
        <v>0</v>
      </c>
    </row>
    <row r="18" spans="1:8" ht="12.75">
      <c r="A18" s="15">
        <v>10</v>
      </c>
      <c r="B18" s="16" t="s">
        <v>128</v>
      </c>
      <c r="C18" s="16">
        <v>0</v>
      </c>
      <c r="D18" s="357">
        <f>C18/'- 3 -'!E18</f>
        <v>0</v>
      </c>
      <c r="E18" s="16">
        <f>IF(AND(C18&gt;0,'- 7 -'!I18=0),"N/A ",IF(C18&gt;0,C18/'- 7 -'!I18,0))</f>
        <v>0</v>
      </c>
      <c r="F18" s="16">
        <v>0</v>
      </c>
      <c r="G18" s="357">
        <f>F18/'- 3 -'!E18</f>
        <v>0</v>
      </c>
      <c r="H18" s="16">
        <f>IF(AND(F18&gt;0,'- 7 -'!I18=0),"N/A ",IF(F18&gt;0,F18/'- 7 -'!I18,0))</f>
        <v>0</v>
      </c>
    </row>
    <row r="19" spans="1:8" ht="12.75">
      <c r="A19" s="13">
        <v>11</v>
      </c>
      <c r="B19" s="14" t="s">
        <v>129</v>
      </c>
      <c r="C19" s="14">
        <v>58630</v>
      </c>
      <c r="D19" s="356">
        <f>C19/'- 3 -'!E19</f>
        <v>0.0018056660463917893</v>
      </c>
      <c r="E19" s="14">
        <f>IF(AND(C19&gt;0,'- 7 -'!I19=0),"N/A ",IF(C19&gt;0,C19/'- 7 -'!I19,0))</f>
        <v>689.7647058823529</v>
      </c>
      <c r="F19" s="14">
        <v>202610</v>
      </c>
      <c r="G19" s="356">
        <f>F19/'- 3 -'!E19</f>
        <v>0.006239911268283139</v>
      </c>
      <c r="H19" s="14">
        <f>IF(AND(F19&gt;0,'- 7 -'!I19=0),"N/A ",IF(F19&gt;0,F19/'- 7 -'!I19,0))</f>
        <v>2383.6470588235293</v>
      </c>
    </row>
    <row r="20" spans="1:8" ht="12.75">
      <c r="A20" s="15">
        <v>12</v>
      </c>
      <c r="B20" s="16" t="s">
        <v>130</v>
      </c>
      <c r="C20" s="16">
        <v>0</v>
      </c>
      <c r="D20" s="357">
        <f>C20/'- 3 -'!E20</f>
        <v>0</v>
      </c>
      <c r="E20" s="16">
        <f>IF(AND(C20&gt;0,'- 7 -'!I20=0),"N/A ",IF(C20&gt;0,C20/'- 7 -'!I20,0))</f>
        <v>0</v>
      </c>
      <c r="F20" s="16">
        <v>0</v>
      </c>
      <c r="G20" s="357">
        <f>F20/'- 3 -'!E20</f>
        <v>0</v>
      </c>
      <c r="H20" s="16">
        <f>IF(AND(F20&gt;0,'- 7 -'!I20=0),"N/A ",IF(F20&gt;0,F20/'- 7 -'!I20,0))</f>
        <v>0</v>
      </c>
    </row>
    <row r="21" spans="1:8" ht="12.75">
      <c r="A21" s="13">
        <v>13</v>
      </c>
      <c r="B21" s="14" t="s">
        <v>131</v>
      </c>
      <c r="C21" s="14">
        <v>436594</v>
      </c>
      <c r="D21" s="356">
        <f>C21/'- 3 -'!E21</f>
        <v>0.020793763042717052</v>
      </c>
      <c r="E21" s="14">
        <f>IF(AND(C21&gt;0,'- 7 -'!I21=0),"N/A ",IF(C21&gt;0,C21/'- 7 -'!I21,0))</f>
        <v>1360.1059190031153</v>
      </c>
      <c r="F21" s="14">
        <v>1450208</v>
      </c>
      <c r="G21" s="356">
        <f>F21/'- 3 -'!E21</f>
        <v>0.06906939058863065</v>
      </c>
      <c r="H21" s="14">
        <f>IF(AND(F21&gt;0,'- 7 -'!I21=0),"N/A ",IF(F21&gt;0,F21/'- 7 -'!I21,0))</f>
        <v>4517.781931464175</v>
      </c>
    </row>
    <row r="22" spans="1:8" ht="12.75">
      <c r="A22" s="15">
        <v>14</v>
      </c>
      <c r="B22" s="16" t="s">
        <v>132</v>
      </c>
      <c r="C22" s="16">
        <v>0</v>
      </c>
      <c r="D22" s="357">
        <f>C22/'- 3 -'!E22</f>
        <v>0</v>
      </c>
      <c r="E22" s="16">
        <f>IF(AND(C22&gt;0,'- 7 -'!I22=0),"N/A ",IF(C22&gt;0,C22/'- 7 -'!I22,0))</f>
        <v>0</v>
      </c>
      <c r="F22" s="16">
        <v>0</v>
      </c>
      <c r="G22" s="357">
        <f>F22/'- 3 -'!E22</f>
        <v>0</v>
      </c>
      <c r="H22" s="16">
        <f>IF(AND(F22&gt;0,'- 7 -'!I22=0),"N/A ",IF(F22&gt;0,F22/'- 7 -'!I22,0))</f>
        <v>0</v>
      </c>
    </row>
    <row r="23" spans="1:8" ht="12.75">
      <c r="A23" s="13">
        <v>15</v>
      </c>
      <c r="B23" s="14" t="s">
        <v>133</v>
      </c>
      <c r="C23" s="14">
        <v>0</v>
      </c>
      <c r="D23" s="356">
        <f>C23/'- 3 -'!E23</f>
        <v>0</v>
      </c>
      <c r="E23" s="14">
        <f>IF(AND(C23&gt;0,'- 7 -'!I23=0),"N/A ",IF(C23&gt;0,C23/'- 7 -'!I23,0))</f>
        <v>0</v>
      </c>
      <c r="F23" s="14">
        <v>0</v>
      </c>
      <c r="G23" s="356">
        <f>F23/'- 3 -'!E23</f>
        <v>0</v>
      </c>
      <c r="H23" s="14">
        <f>IF(AND(F23&gt;0,'- 7 -'!I23=0),"N/A ",IF(F23&gt;0,F23/'- 7 -'!I23,0))</f>
        <v>0</v>
      </c>
    </row>
    <row r="24" spans="1:8" ht="12.75">
      <c r="A24" s="15">
        <v>16</v>
      </c>
      <c r="B24" s="16" t="s">
        <v>134</v>
      </c>
      <c r="C24" s="16">
        <v>0</v>
      </c>
      <c r="D24" s="357">
        <f>C24/'- 3 -'!E24</f>
        <v>0</v>
      </c>
      <c r="E24" s="16">
        <f>IF(AND(C24&gt;0,'- 7 -'!I24=0),"N/A ",IF(C24&gt;0,C24/'- 7 -'!I24,0))</f>
        <v>0</v>
      </c>
      <c r="F24" s="16">
        <v>0</v>
      </c>
      <c r="G24" s="357">
        <f>F24/'- 3 -'!E24</f>
        <v>0</v>
      </c>
      <c r="H24" s="16">
        <f>IF(AND(F24&gt;0,'- 7 -'!I24=0),"N/A ",IF(F24&gt;0,F24/'- 7 -'!I24,0))</f>
        <v>0</v>
      </c>
    </row>
    <row r="25" spans="1:8" ht="12.75">
      <c r="A25" s="13">
        <v>17</v>
      </c>
      <c r="B25" s="14" t="s">
        <v>135</v>
      </c>
      <c r="C25" s="14">
        <v>0</v>
      </c>
      <c r="D25" s="356">
        <f>C25/'- 3 -'!E25</f>
        <v>0</v>
      </c>
      <c r="E25" s="14">
        <f>IF(AND(C25&gt;0,'- 7 -'!I25=0),"N/A ",IF(C25&gt;0,C25/'- 7 -'!I25,0))</f>
        <v>0</v>
      </c>
      <c r="F25" s="14">
        <v>0</v>
      </c>
      <c r="G25" s="356">
        <f>F25/'- 3 -'!E25</f>
        <v>0</v>
      </c>
      <c r="H25" s="14">
        <f>IF(AND(F25&gt;0,'- 7 -'!I25=0),"N/A ",IF(F25&gt;0,F25/'- 7 -'!I25,0))</f>
        <v>0</v>
      </c>
    </row>
    <row r="26" spans="1:8" ht="12.75">
      <c r="A26" s="15">
        <v>18</v>
      </c>
      <c r="B26" s="16" t="s">
        <v>136</v>
      </c>
      <c r="C26" s="16">
        <v>259091.598</v>
      </c>
      <c r="D26" s="357">
        <f>C26/'- 3 -'!E26</f>
        <v>0.028084389420665004</v>
      </c>
      <c r="E26" s="16">
        <f>IF(AND(C26&gt;0,'- 7 -'!I26=0),"N/A ",IF(C26&gt;0,C26/'- 7 -'!I26,0))</f>
        <v>2069.4217092651757</v>
      </c>
      <c r="F26" s="16">
        <v>0</v>
      </c>
      <c r="G26" s="357">
        <f>F26/'- 3 -'!E26</f>
        <v>0</v>
      </c>
      <c r="H26" s="16">
        <f>IF(AND(F26&gt;0,'- 7 -'!I26=0),"N/A ",IF(F26&gt;0,F26/'- 7 -'!I26,0))</f>
        <v>0</v>
      </c>
    </row>
    <row r="27" spans="1:8" ht="12.75">
      <c r="A27" s="13">
        <v>19</v>
      </c>
      <c r="B27" s="14" t="s">
        <v>137</v>
      </c>
      <c r="C27" s="14">
        <v>0</v>
      </c>
      <c r="D27" s="356">
        <f>C27/'- 3 -'!E27</f>
        <v>0</v>
      </c>
      <c r="E27" s="14">
        <f>IF(AND(C27&gt;0,'- 7 -'!I27=0),"N/A ",IF(C27&gt;0,C27/'- 7 -'!I27,0))</f>
        <v>0</v>
      </c>
      <c r="F27" s="14">
        <v>0</v>
      </c>
      <c r="G27" s="356">
        <f>F27/'- 3 -'!E27</f>
        <v>0</v>
      </c>
      <c r="H27" s="14">
        <f>IF(AND(F27&gt;0,'- 7 -'!I27=0),"N/A ",IF(F27&gt;0,F27/'- 7 -'!I27,0))</f>
        <v>0</v>
      </c>
    </row>
    <row r="28" spans="1:8" ht="12.75">
      <c r="A28" s="15">
        <v>20</v>
      </c>
      <c r="B28" s="16" t="s">
        <v>138</v>
      </c>
      <c r="C28" s="16">
        <v>0</v>
      </c>
      <c r="D28" s="357">
        <f>C28/'- 3 -'!E28</f>
        <v>0</v>
      </c>
      <c r="E28" s="16">
        <f>IF(AND(C28&gt;0,'- 7 -'!I28=0),"N/A ",IF(C28&gt;0,C28/'- 7 -'!I28,0))</f>
        <v>0</v>
      </c>
      <c r="F28" s="16">
        <v>0</v>
      </c>
      <c r="G28" s="357">
        <f>F28/'- 3 -'!E28</f>
        <v>0</v>
      </c>
      <c r="H28" s="16">
        <f>IF(AND(F28&gt;0,'- 7 -'!I28=0),"N/A ",IF(F28&gt;0,F28/'- 7 -'!I28,0))</f>
        <v>0</v>
      </c>
    </row>
    <row r="29" spans="1:8" ht="12.75">
      <c r="A29" s="13">
        <v>21</v>
      </c>
      <c r="B29" s="14" t="s">
        <v>139</v>
      </c>
      <c r="C29" s="14">
        <v>39000</v>
      </c>
      <c r="D29" s="356">
        <f>C29/'- 3 -'!E29</f>
        <v>0.0017190461497774057</v>
      </c>
      <c r="E29" s="14">
        <f>IF(AND(C29&gt;0,'- 7 -'!I29=0),"N/A ",IF(C29&gt;0,C29/'- 7 -'!I29,0))</f>
        <v>458.8235294117647</v>
      </c>
      <c r="F29" s="14">
        <v>200000</v>
      </c>
      <c r="G29" s="356">
        <f>F29/'- 3 -'!E29</f>
        <v>0.008815621280909772</v>
      </c>
      <c r="H29" s="14">
        <f>IF(AND(F29&gt;0,'- 7 -'!I29=0),"N/A ",IF(F29&gt;0,F29/'- 7 -'!I29,0))</f>
        <v>2352.9411764705883</v>
      </c>
    </row>
    <row r="30" spans="1:8" ht="12.75">
      <c r="A30" s="15">
        <v>22</v>
      </c>
      <c r="B30" s="16" t="s">
        <v>140</v>
      </c>
      <c r="C30" s="16">
        <v>0</v>
      </c>
      <c r="D30" s="357">
        <f>C30/'- 3 -'!E30</f>
        <v>0</v>
      </c>
      <c r="E30" s="16">
        <f>IF(AND(C30&gt;0,'- 7 -'!I30=0),"N/A ",IF(C30&gt;0,C30/'- 7 -'!I30,0))</f>
        <v>0</v>
      </c>
      <c r="F30" s="16">
        <v>0</v>
      </c>
      <c r="G30" s="357">
        <f>F30/'- 3 -'!E30</f>
        <v>0</v>
      </c>
      <c r="H30" s="16">
        <f>IF(AND(F30&gt;0,'- 7 -'!I30=0),"N/A ",IF(F30&gt;0,F30/'- 7 -'!I30,0))</f>
        <v>0</v>
      </c>
    </row>
    <row r="31" spans="1:8" ht="12.75">
      <c r="A31" s="13">
        <v>23</v>
      </c>
      <c r="B31" s="14" t="s">
        <v>141</v>
      </c>
      <c r="C31" s="14">
        <v>0</v>
      </c>
      <c r="D31" s="356">
        <f>C31/'- 3 -'!E31</f>
        <v>0</v>
      </c>
      <c r="E31" s="14">
        <f>IF(AND(C31&gt;0,'- 7 -'!I31=0),"N/A ",IF(C31&gt;0,C31/'- 7 -'!I31,0))</f>
        <v>0</v>
      </c>
      <c r="F31" s="14">
        <v>0</v>
      </c>
      <c r="G31" s="356">
        <f>F31/'- 3 -'!E31</f>
        <v>0</v>
      </c>
      <c r="H31" s="14">
        <f>IF(AND(F31&gt;0,'- 7 -'!I31=0),"N/A ",IF(F31&gt;0,F31/'- 7 -'!I31,0))</f>
        <v>0</v>
      </c>
    </row>
    <row r="32" spans="1:8" ht="12.75">
      <c r="A32" s="15">
        <v>24</v>
      </c>
      <c r="B32" s="16" t="s">
        <v>142</v>
      </c>
      <c r="C32" s="16">
        <v>0</v>
      </c>
      <c r="D32" s="357">
        <f>C32/'- 3 -'!E32</f>
        <v>0</v>
      </c>
      <c r="E32" s="16">
        <f>IF(AND(C32&gt;0,'- 7 -'!I32=0),"N/A ",IF(C32&gt;0,C32/'- 7 -'!I32,0))</f>
        <v>0</v>
      </c>
      <c r="F32" s="16">
        <v>0</v>
      </c>
      <c r="G32" s="357">
        <f>F32/'- 3 -'!E32</f>
        <v>0</v>
      </c>
      <c r="H32" s="16">
        <f>IF(AND(F32&gt;0,'- 7 -'!I32=0),"N/A ",IF(F32&gt;0,F32/'- 7 -'!I32,0))</f>
        <v>0</v>
      </c>
    </row>
    <row r="33" spans="1:8" ht="12.75">
      <c r="A33" s="13">
        <v>25</v>
      </c>
      <c r="B33" s="14" t="s">
        <v>143</v>
      </c>
      <c r="C33" s="14">
        <v>30250</v>
      </c>
      <c r="D33" s="356">
        <f>C33/'- 3 -'!E33</f>
        <v>0.0028986746014010994</v>
      </c>
      <c r="E33" s="14">
        <f>IF(AND(C33&gt;0,'- 7 -'!I33=0),"N/A ",IF(C33&gt;0,C33/'- 7 -'!I33,0))</f>
        <v>252.08333333333334</v>
      </c>
      <c r="F33" s="14">
        <v>220940</v>
      </c>
      <c r="G33" s="356">
        <f>F33/'- 3 -'!E33</f>
        <v>0.02117134434491104</v>
      </c>
      <c r="H33" s="14">
        <f>IF(AND(F33&gt;0,'- 7 -'!I33=0),"N/A ",IF(F33&gt;0,F33/'- 7 -'!I33,0))</f>
        <v>1841.1666666666667</v>
      </c>
    </row>
    <row r="34" spans="1:8" ht="12.75">
      <c r="A34" s="15">
        <v>26</v>
      </c>
      <c r="B34" s="16" t="s">
        <v>144</v>
      </c>
      <c r="C34" s="16">
        <v>20700</v>
      </c>
      <c r="D34" s="357">
        <f>C34/'- 3 -'!E34</f>
        <v>0.001261176183875832</v>
      </c>
      <c r="E34" s="16">
        <f>IF(AND(C34&gt;0,'- 7 -'!I34=0),"N/A ",IF(C34&gt;0,C34/'- 7 -'!I34,0))</f>
        <v>376.3636363636364</v>
      </c>
      <c r="F34" s="16">
        <v>143400</v>
      </c>
      <c r="G34" s="357">
        <f>F34/'- 3 -'!E34</f>
        <v>0.008736843708589096</v>
      </c>
      <c r="H34" s="16">
        <f>IF(AND(F34&gt;0,'- 7 -'!I34=0),"N/A ",IF(F34&gt;0,F34/'- 7 -'!I34,0))</f>
        <v>2607.2727272727275</v>
      </c>
    </row>
    <row r="35" spans="1:8" ht="12.75">
      <c r="A35" s="13">
        <v>28</v>
      </c>
      <c r="B35" s="14" t="s">
        <v>145</v>
      </c>
      <c r="C35" s="14">
        <v>0</v>
      </c>
      <c r="D35" s="356">
        <f>C35/'- 3 -'!E35</f>
        <v>0</v>
      </c>
      <c r="E35" s="14">
        <f>IF(AND(C35&gt;0,'- 7 -'!I35=0),"N/A ",IF(C35&gt;0,C35/'- 7 -'!I35,0))</f>
        <v>0</v>
      </c>
      <c r="F35" s="14">
        <v>0</v>
      </c>
      <c r="G35" s="356">
        <f>F35/'- 3 -'!E35</f>
        <v>0</v>
      </c>
      <c r="H35" s="14">
        <f>IF(AND(F35&gt;0,'- 7 -'!I35=0),"N/A ",IF(F35&gt;0,F35/'- 7 -'!I35,0))</f>
        <v>0</v>
      </c>
    </row>
    <row r="36" spans="1:8" ht="12.75">
      <c r="A36" s="15">
        <v>30</v>
      </c>
      <c r="B36" s="16" t="s">
        <v>146</v>
      </c>
      <c r="C36" s="16">
        <v>0</v>
      </c>
      <c r="D36" s="357">
        <f>C36/'- 3 -'!E36</f>
        <v>0</v>
      </c>
      <c r="E36" s="16">
        <f>IF(AND(C36&gt;0,'- 7 -'!I36=0),"N/A ",IF(C36&gt;0,C36/'- 7 -'!I36,0))</f>
        <v>0</v>
      </c>
      <c r="F36" s="16">
        <v>0</v>
      </c>
      <c r="G36" s="357">
        <f>F36/'- 3 -'!E36</f>
        <v>0</v>
      </c>
      <c r="H36" s="16">
        <f>IF(AND(F36&gt;0,'- 7 -'!I36=0),"N/A ",IF(F36&gt;0,F36/'- 7 -'!I36,0))</f>
        <v>0</v>
      </c>
    </row>
    <row r="37" spans="1:8" ht="12.75">
      <c r="A37" s="13">
        <v>31</v>
      </c>
      <c r="B37" s="14" t="s">
        <v>147</v>
      </c>
      <c r="C37" s="14">
        <v>0</v>
      </c>
      <c r="D37" s="356">
        <f>C37/'- 3 -'!E37</f>
        <v>0</v>
      </c>
      <c r="E37" s="14">
        <f>IF(AND(C37&gt;0,'- 7 -'!I37=0),"N/A ",IF(C37&gt;0,C37/'- 7 -'!I37,0))</f>
        <v>0</v>
      </c>
      <c r="F37" s="14">
        <v>0</v>
      </c>
      <c r="G37" s="356">
        <f>F37/'- 3 -'!E37</f>
        <v>0</v>
      </c>
      <c r="H37" s="14">
        <f>IF(AND(F37&gt;0,'- 7 -'!I37=0),"N/A ",IF(F37&gt;0,F37/'- 7 -'!I37,0))</f>
        <v>0</v>
      </c>
    </row>
    <row r="38" spans="1:8" ht="12.75">
      <c r="A38" s="15">
        <v>32</v>
      </c>
      <c r="B38" s="16" t="s">
        <v>148</v>
      </c>
      <c r="C38" s="16">
        <v>0</v>
      </c>
      <c r="D38" s="357">
        <f>C38/'- 3 -'!E38</f>
        <v>0</v>
      </c>
      <c r="E38" s="16">
        <f>IF(AND(C38&gt;0,'- 7 -'!I38=0),"N/A ",IF(C38&gt;0,C38/'- 7 -'!I38,0))</f>
        <v>0</v>
      </c>
      <c r="F38" s="16">
        <v>0</v>
      </c>
      <c r="G38" s="357">
        <f>F38/'- 3 -'!E38</f>
        <v>0</v>
      </c>
      <c r="H38" s="16">
        <f>IF(AND(F38&gt;0,'- 7 -'!I38=0),"N/A ",IF(F38&gt;0,F38/'- 7 -'!I38,0))</f>
        <v>0</v>
      </c>
    </row>
    <row r="39" spans="1:8" ht="12.75">
      <c r="A39" s="13">
        <v>33</v>
      </c>
      <c r="B39" s="14" t="s">
        <v>149</v>
      </c>
      <c r="C39" s="14">
        <v>0</v>
      </c>
      <c r="D39" s="356">
        <f>C39/'- 3 -'!E39</f>
        <v>0</v>
      </c>
      <c r="E39" s="14">
        <f>IF(AND(C39&gt;0,'- 7 -'!I39=0),"N/A ",IF(C39&gt;0,C39/'- 7 -'!I39,0))</f>
        <v>0</v>
      </c>
      <c r="F39" s="14">
        <v>0</v>
      </c>
      <c r="G39" s="356">
        <f>F39/'- 3 -'!E39</f>
        <v>0</v>
      </c>
      <c r="H39" s="14">
        <f>IF(AND(F39&gt;0,'- 7 -'!I39=0),"N/A ",IF(F39&gt;0,F39/'- 7 -'!I39,0))</f>
        <v>0</v>
      </c>
    </row>
    <row r="40" spans="1:8" ht="12.75">
      <c r="A40" s="15">
        <v>34</v>
      </c>
      <c r="B40" s="16" t="s">
        <v>150</v>
      </c>
      <c r="C40" s="16">
        <v>0</v>
      </c>
      <c r="D40" s="357">
        <f>C40/'- 3 -'!E40</f>
        <v>0</v>
      </c>
      <c r="E40" s="16">
        <f>IF(AND(C40&gt;0,'- 7 -'!I40=0),"N/A ",IF(C40&gt;0,C40/'- 7 -'!I40,0))</f>
        <v>0</v>
      </c>
      <c r="F40" s="16">
        <v>0</v>
      </c>
      <c r="G40" s="357">
        <f>F40/'- 3 -'!E40</f>
        <v>0</v>
      </c>
      <c r="H40" s="16">
        <f>IF(AND(F40&gt;0,'- 7 -'!I40=0),"N/A ",IF(F40&gt;0,F40/'- 7 -'!I40,0))</f>
        <v>0</v>
      </c>
    </row>
    <row r="41" spans="1:8" ht="12.75">
      <c r="A41" s="13">
        <v>35</v>
      </c>
      <c r="B41" s="14" t="s">
        <v>151</v>
      </c>
      <c r="C41" s="14">
        <v>0</v>
      </c>
      <c r="D41" s="356">
        <f>C41/'- 3 -'!E41</f>
        <v>0</v>
      </c>
      <c r="E41" s="14">
        <f>IF(AND(C41&gt;0,'- 7 -'!I41=0),"N/A ",IF(C41&gt;0,C41/'- 7 -'!I41,0))</f>
        <v>0</v>
      </c>
      <c r="F41" s="14">
        <v>0</v>
      </c>
      <c r="G41" s="356">
        <f>F41/'- 3 -'!E41</f>
        <v>0</v>
      </c>
      <c r="H41" s="14">
        <f>IF(AND(F41&gt;0,'- 7 -'!I41=0),"N/A ",IF(F41&gt;0,F41/'- 7 -'!I41,0))</f>
        <v>0</v>
      </c>
    </row>
    <row r="42" spans="1:8" ht="12.75">
      <c r="A42" s="15">
        <v>36</v>
      </c>
      <c r="B42" s="16" t="s">
        <v>152</v>
      </c>
      <c r="C42" s="16">
        <v>0</v>
      </c>
      <c r="D42" s="357">
        <f>C42/'- 3 -'!E42</f>
        <v>0</v>
      </c>
      <c r="E42" s="16">
        <f>IF(AND(C42&gt;0,'- 7 -'!I42=0),"N/A ",IF(C42&gt;0,C42/'- 7 -'!I42,0))</f>
        <v>0</v>
      </c>
      <c r="F42" s="16">
        <v>0</v>
      </c>
      <c r="G42" s="357">
        <f>F42/'- 3 -'!E42</f>
        <v>0</v>
      </c>
      <c r="H42" s="16">
        <f>IF(AND(F42&gt;0,'- 7 -'!I42=0),"N/A ",IF(F42&gt;0,F42/'- 7 -'!I42,0))</f>
        <v>0</v>
      </c>
    </row>
    <row r="43" spans="1:8" ht="12.75">
      <c r="A43" s="13">
        <v>37</v>
      </c>
      <c r="B43" s="14" t="s">
        <v>153</v>
      </c>
      <c r="C43" s="14">
        <v>0</v>
      </c>
      <c r="D43" s="356">
        <f>C43/'- 3 -'!E43</f>
        <v>0</v>
      </c>
      <c r="E43" s="14">
        <f>IF(AND(C43&gt;0,'- 7 -'!I43=0),"N/A ",IF(C43&gt;0,C43/'- 7 -'!I43,0))</f>
        <v>0</v>
      </c>
      <c r="F43" s="14">
        <v>0</v>
      </c>
      <c r="G43" s="356">
        <f>F43/'- 3 -'!E43</f>
        <v>0</v>
      </c>
      <c r="H43" s="14">
        <f>IF(AND(F43&gt;0,'- 7 -'!I43=0),"N/A ",IF(F43&gt;0,F43/'- 7 -'!I43,0))</f>
        <v>0</v>
      </c>
    </row>
    <row r="44" spans="1:8" ht="12.75">
      <c r="A44" s="15">
        <v>38</v>
      </c>
      <c r="B44" s="16" t="s">
        <v>154</v>
      </c>
      <c r="C44" s="16">
        <v>0</v>
      </c>
      <c r="D44" s="357">
        <f>C44/'- 3 -'!E44</f>
        <v>0</v>
      </c>
      <c r="E44" s="16">
        <f>IF(AND(C44&gt;0,'- 7 -'!I44=0),"N/A ",IF(C44&gt;0,C44/'- 7 -'!I44,0))</f>
        <v>0</v>
      </c>
      <c r="F44" s="16">
        <v>0</v>
      </c>
      <c r="G44" s="357">
        <f>F44/'- 3 -'!E44</f>
        <v>0</v>
      </c>
      <c r="H44" s="16">
        <f>IF(AND(F44&gt;0,'- 7 -'!I44=0),"N/A ",IF(F44&gt;0,F44/'- 7 -'!I44,0))</f>
        <v>0</v>
      </c>
    </row>
    <row r="45" spans="1:8" ht="12.75">
      <c r="A45" s="13">
        <v>39</v>
      </c>
      <c r="B45" s="14" t="s">
        <v>155</v>
      </c>
      <c r="C45" s="14">
        <v>0</v>
      </c>
      <c r="D45" s="356">
        <f>C45/'- 3 -'!E45</f>
        <v>0</v>
      </c>
      <c r="E45" s="14">
        <f>IF(AND(C45&gt;0,'- 7 -'!I45=0),"N/A ",IF(C45&gt;0,C45/'- 7 -'!I45,0))</f>
        <v>0</v>
      </c>
      <c r="F45" s="14">
        <v>0</v>
      </c>
      <c r="G45" s="356">
        <f>F45/'- 3 -'!E45</f>
        <v>0</v>
      </c>
      <c r="H45" s="14">
        <f>IF(AND(F45&gt;0,'- 7 -'!I45=0),"N/A ",IF(F45&gt;0,F45/'- 7 -'!I45,0))</f>
        <v>0</v>
      </c>
    </row>
    <row r="46" spans="1:8" ht="12.75">
      <c r="A46" s="15">
        <v>40</v>
      </c>
      <c r="B46" s="16" t="s">
        <v>156</v>
      </c>
      <c r="C46" s="16">
        <v>0</v>
      </c>
      <c r="D46" s="357">
        <f>C46/'- 3 -'!E46</f>
        <v>0</v>
      </c>
      <c r="E46" s="16">
        <f>IF(AND(C46&gt;0,'- 7 -'!I46=0),"N/A ",IF(C46&gt;0,C46/'- 7 -'!I46,0))</f>
        <v>0</v>
      </c>
      <c r="F46" s="16">
        <v>0</v>
      </c>
      <c r="G46" s="357">
        <f>F46/'- 3 -'!E46</f>
        <v>0</v>
      </c>
      <c r="H46" s="16">
        <f>IF(AND(F46&gt;0,'- 7 -'!I46=0),"N/A ",IF(F46&gt;0,F46/'- 7 -'!I46,0))</f>
        <v>0</v>
      </c>
    </row>
    <row r="47" spans="1:8" ht="12.75">
      <c r="A47" s="13">
        <v>41</v>
      </c>
      <c r="B47" s="14" t="s">
        <v>157</v>
      </c>
      <c r="C47" s="14">
        <v>5500</v>
      </c>
      <c r="D47" s="356">
        <f>C47/'- 3 -'!E47</f>
        <v>0.00044439991467521637</v>
      </c>
      <c r="E47" s="14">
        <f>IF(AND(C47&gt;0,'- 7 -'!I47=0),"N/A ",IF(C47&gt;0,C47/'- 7 -'!I47,0))</f>
        <v>211.53846153846155</v>
      </c>
      <c r="F47" s="14">
        <v>108100</v>
      </c>
      <c r="G47" s="356">
        <f>F47/'- 3 -'!E47</f>
        <v>0.008734478322980162</v>
      </c>
      <c r="H47" s="14">
        <f>IF(AND(F47&gt;0,'- 7 -'!I47=0),"N/A ",IF(F47&gt;0,F47/'- 7 -'!I47,0))</f>
        <v>4157.692307692308</v>
      </c>
    </row>
    <row r="48" spans="1:8" ht="12.75">
      <c r="A48" s="15">
        <v>42</v>
      </c>
      <c r="B48" s="16" t="s">
        <v>158</v>
      </c>
      <c r="C48" s="16">
        <v>0</v>
      </c>
      <c r="D48" s="357">
        <f>C48/'- 3 -'!E48</f>
        <v>0</v>
      </c>
      <c r="E48" s="16">
        <f>IF(AND(C48&gt;0,'- 7 -'!I48=0),"N/A ",IF(C48&gt;0,C48/'- 7 -'!I48,0))</f>
        <v>0</v>
      </c>
      <c r="F48" s="16">
        <v>0</v>
      </c>
      <c r="G48" s="357">
        <f>F48/'- 3 -'!E48</f>
        <v>0</v>
      </c>
      <c r="H48" s="16">
        <f>IF(AND(F48&gt;0,'- 7 -'!I48=0),"N/A ",IF(F48&gt;0,F48/'- 7 -'!I48,0))</f>
        <v>0</v>
      </c>
    </row>
    <row r="49" spans="1:8" ht="12.75">
      <c r="A49" s="13">
        <v>43</v>
      </c>
      <c r="B49" s="14" t="s">
        <v>159</v>
      </c>
      <c r="C49" s="14">
        <v>1700</v>
      </c>
      <c r="D49" s="356">
        <f>C49/'- 3 -'!E49</f>
        <v>0.0002684822383206278</v>
      </c>
      <c r="E49" s="14">
        <f>IF(AND(C49&gt;0,'- 7 -'!I49=0),"N/A ",IF(C49&gt;0,C49/'- 7 -'!I49,0))</f>
        <v>170</v>
      </c>
      <c r="F49" s="14">
        <v>18300</v>
      </c>
      <c r="G49" s="356">
        <f>F49/'- 3 -'!E49</f>
        <v>0.0028901323301573465</v>
      </c>
      <c r="H49" s="14">
        <f>IF(AND(F49&gt;0,'- 7 -'!I49=0),"N/A ",IF(F49&gt;0,F49/'- 7 -'!I49,0))</f>
        <v>1830</v>
      </c>
    </row>
    <row r="50" spans="1:8" ht="12.75">
      <c r="A50" s="15">
        <v>44</v>
      </c>
      <c r="B50" s="16" t="s">
        <v>160</v>
      </c>
      <c r="C50" s="16">
        <v>20500</v>
      </c>
      <c r="D50" s="357">
        <f>C50/'- 3 -'!E50</f>
        <v>0.002187586269598772</v>
      </c>
      <c r="E50" s="16">
        <f>IF(AND(C50&gt;0,'- 7 -'!I50=0),"N/A ",IF(C50&gt;0,C50/'- 7 -'!I50,0))</f>
        <v>188.07339449541286</v>
      </c>
      <c r="F50" s="16">
        <v>229500</v>
      </c>
      <c r="G50" s="357">
        <f>F50/'- 3 -'!E50</f>
        <v>0.02449029506697162</v>
      </c>
      <c r="H50" s="16">
        <f>IF(AND(F50&gt;0,'- 7 -'!I50=0),"N/A ",IF(F50&gt;0,F50/'- 7 -'!I50,0))</f>
        <v>2105.5045871559632</v>
      </c>
    </row>
    <row r="51" spans="1:8" ht="12.75">
      <c r="A51" s="13">
        <v>45</v>
      </c>
      <c r="B51" s="14" t="s">
        <v>161</v>
      </c>
      <c r="C51" s="14">
        <v>0</v>
      </c>
      <c r="D51" s="356">
        <f>C51/'- 3 -'!E51</f>
        <v>0</v>
      </c>
      <c r="E51" s="14">
        <f>IF(AND(C51&gt;0,'- 7 -'!I51=0),"N/A ",IF(C51&gt;0,C51/'- 7 -'!I51,0))</f>
        <v>0</v>
      </c>
      <c r="F51" s="14">
        <v>0</v>
      </c>
      <c r="G51" s="356">
        <f>F51/'- 3 -'!E51</f>
        <v>0</v>
      </c>
      <c r="H51" s="14">
        <f>IF(AND(F51&gt;0,'- 7 -'!I51=0),"N/A ",IF(F51&gt;0,F51/'- 7 -'!I51,0))</f>
        <v>0</v>
      </c>
    </row>
    <row r="52" spans="1:8" ht="12.75">
      <c r="A52" s="15">
        <v>46</v>
      </c>
      <c r="B52" s="16" t="s">
        <v>162</v>
      </c>
      <c r="C52" s="16">
        <v>0</v>
      </c>
      <c r="D52" s="357">
        <f>C52/'- 3 -'!E52</f>
        <v>0</v>
      </c>
      <c r="E52" s="16">
        <f>IF(AND(C52&gt;0,'- 7 -'!I52=0),"N/A ",IF(C52&gt;0,C52/'- 7 -'!I52,0))</f>
        <v>0</v>
      </c>
      <c r="F52" s="16">
        <v>0</v>
      </c>
      <c r="G52" s="357">
        <f>F52/'- 3 -'!E52</f>
        <v>0</v>
      </c>
      <c r="H52" s="16">
        <f>IF(AND(F52&gt;0,'- 7 -'!I52=0),"N/A ",IF(F52&gt;0,F52/'- 7 -'!I52,0))</f>
        <v>0</v>
      </c>
    </row>
    <row r="53" spans="1:8" ht="12.75">
      <c r="A53" s="13">
        <v>47</v>
      </c>
      <c r="B53" s="14" t="s">
        <v>163</v>
      </c>
      <c r="C53" s="14">
        <v>24034</v>
      </c>
      <c r="D53" s="356">
        <f>C53/'- 3 -'!E53</f>
        <v>0.0026261308211756136</v>
      </c>
      <c r="E53" s="14">
        <f>IF(AND(C53&gt;0,'- 7 -'!I53=0),"N/A ",IF(C53&gt;0,C53/'- 7 -'!I53,0))</f>
        <v>264.1098901098901</v>
      </c>
      <c r="F53" s="14">
        <v>142495</v>
      </c>
      <c r="G53" s="356">
        <f>F53/'- 3 -'!E53</f>
        <v>0.015570047073455067</v>
      </c>
      <c r="H53" s="14">
        <f>IF(AND(F53&gt;0,'- 7 -'!I53=0),"N/A ",IF(F53&gt;0,F53/'- 7 -'!I53,0))</f>
        <v>1565.8791208791208</v>
      </c>
    </row>
    <row r="54" spans="1:8" ht="12.75">
      <c r="A54" s="15">
        <v>48</v>
      </c>
      <c r="B54" s="16" t="s">
        <v>164</v>
      </c>
      <c r="C54" s="16">
        <v>0</v>
      </c>
      <c r="D54" s="357">
        <f>C54/'- 3 -'!E54</f>
        <v>0</v>
      </c>
      <c r="E54" s="16">
        <f>IF(AND(C54&gt;0,'- 7 -'!I54=0),"N/A ",IF(C54&gt;0,C54/'- 7 -'!I54,0))</f>
        <v>0</v>
      </c>
      <c r="F54" s="16">
        <v>0</v>
      </c>
      <c r="G54" s="357">
        <f>F54/'- 3 -'!E54</f>
        <v>0</v>
      </c>
      <c r="H54" s="16">
        <f>IF(AND(F54&gt;0,'- 7 -'!I54=0),"N/A ",IF(F54&gt;0,F54/'- 7 -'!I54,0))</f>
        <v>0</v>
      </c>
    </row>
    <row r="55" spans="1:8" ht="12.75">
      <c r="A55" s="13">
        <v>49</v>
      </c>
      <c r="B55" s="14" t="s">
        <v>165</v>
      </c>
      <c r="C55" s="14">
        <v>0</v>
      </c>
      <c r="D55" s="356">
        <f>C55/'- 3 -'!E55</f>
        <v>0</v>
      </c>
      <c r="E55" s="14">
        <f>IF(AND(C55&gt;0,'- 7 -'!I55=0),"N/A ",IF(C55&gt;0,C55/'- 7 -'!I55,0))</f>
        <v>0</v>
      </c>
      <c r="F55" s="14">
        <v>0</v>
      </c>
      <c r="G55" s="356">
        <f>F55/'- 3 -'!E55</f>
        <v>0</v>
      </c>
      <c r="H55" s="14">
        <f>IF(AND(F55&gt;0,'- 7 -'!I55=0),"N/A ",IF(F55&gt;0,F55/'- 7 -'!I55,0))</f>
        <v>0</v>
      </c>
    </row>
    <row r="56" spans="1:8" ht="12.75">
      <c r="A56" s="15">
        <v>50</v>
      </c>
      <c r="B56" s="16" t="s">
        <v>355</v>
      </c>
      <c r="C56" s="16">
        <v>0</v>
      </c>
      <c r="D56" s="357">
        <f>C56/'- 3 -'!E56</f>
        <v>0</v>
      </c>
      <c r="E56" s="16">
        <f>IF(AND(C56&gt;0,'- 7 -'!I56=0),"N/A ",IF(C56&gt;0,C56/'- 7 -'!I56,0))</f>
        <v>0</v>
      </c>
      <c r="F56" s="16">
        <v>0</v>
      </c>
      <c r="G56" s="357">
        <f>F56/'- 3 -'!E56</f>
        <v>0</v>
      </c>
      <c r="H56" s="16">
        <f>IF(AND(F56&gt;0,'- 7 -'!I56=0),"N/A ",IF(F56&gt;0,F56/'- 7 -'!I56,0))</f>
        <v>0</v>
      </c>
    </row>
    <row r="57" spans="1:8" ht="12.75">
      <c r="A57" s="13">
        <v>2264</v>
      </c>
      <c r="B57" s="14" t="s">
        <v>166</v>
      </c>
      <c r="C57" s="14">
        <v>0</v>
      </c>
      <c r="D57" s="356">
        <f>C57/'- 3 -'!E57</f>
        <v>0</v>
      </c>
      <c r="E57" s="14">
        <f>IF(AND(C57&gt;0,'- 7 -'!I57=0),"N/A ",IF(C57&gt;0,C57/'- 7 -'!I57,0))</f>
        <v>0</v>
      </c>
      <c r="F57" s="14">
        <v>0</v>
      </c>
      <c r="G57" s="356">
        <f>F57/'- 3 -'!E57</f>
        <v>0</v>
      </c>
      <c r="H57" s="14">
        <f>IF(AND(F57&gt;0,'- 7 -'!I57=0),"N/A ",IF(F57&gt;0,F57/'- 7 -'!I57,0))</f>
        <v>0</v>
      </c>
    </row>
    <row r="58" spans="1:8" ht="12.75">
      <c r="A58" s="15">
        <v>2309</v>
      </c>
      <c r="B58" s="16" t="s">
        <v>167</v>
      </c>
      <c r="C58" s="16">
        <v>0</v>
      </c>
      <c r="D58" s="357">
        <f>C58/'- 3 -'!E58</f>
        <v>0</v>
      </c>
      <c r="E58" s="16">
        <f>IF(AND(C58&gt;0,'- 7 -'!I58=0),"N/A ",IF(C58&gt;0,C58/'- 7 -'!I58,0))</f>
        <v>0</v>
      </c>
      <c r="F58" s="16">
        <v>0</v>
      </c>
      <c r="G58" s="357">
        <f>F58/'- 3 -'!E58</f>
        <v>0</v>
      </c>
      <c r="H58" s="16">
        <f>IF(AND(F58&gt;0,'- 7 -'!I58=0),"N/A ",IF(F58&gt;0,F58/'- 7 -'!I58,0))</f>
        <v>0</v>
      </c>
    </row>
    <row r="59" spans="1:8" ht="12.75">
      <c r="A59" s="13">
        <v>2312</v>
      </c>
      <c r="B59" s="14" t="s">
        <v>168</v>
      </c>
      <c r="C59" s="14">
        <v>0</v>
      </c>
      <c r="D59" s="356">
        <f>C59/'- 3 -'!E59</f>
        <v>0</v>
      </c>
      <c r="E59" s="14">
        <f>IF(AND(C59&gt;0,'- 7 -'!I59=0),"N/A ",IF(C59&gt;0,C59/'- 7 -'!I59,0))</f>
        <v>0</v>
      </c>
      <c r="F59" s="14">
        <v>0</v>
      </c>
      <c r="G59" s="356">
        <f>F59/'- 3 -'!E59</f>
        <v>0</v>
      </c>
      <c r="H59" s="14">
        <f>IF(AND(F59&gt;0,'- 7 -'!I59=0),"N/A ",IF(F59&gt;0,F59/'- 7 -'!I59,0))</f>
        <v>0</v>
      </c>
    </row>
    <row r="60" spans="1:8" ht="12.75">
      <c r="A60" s="15">
        <v>2355</v>
      </c>
      <c r="B60" s="16" t="s">
        <v>169</v>
      </c>
      <c r="C60" s="16">
        <v>0</v>
      </c>
      <c r="D60" s="357">
        <f>C60/'- 3 -'!E60</f>
        <v>0</v>
      </c>
      <c r="E60" s="16">
        <f>IF(AND(C60&gt;0,'- 7 -'!I60=0),"N/A ",IF(C60&gt;0,C60/'- 7 -'!I60,0))</f>
        <v>0</v>
      </c>
      <c r="F60" s="16">
        <v>0</v>
      </c>
      <c r="G60" s="357">
        <f>F60/'- 3 -'!E60</f>
        <v>0</v>
      </c>
      <c r="H60" s="16">
        <f>IF(AND(F60&gt;0,'- 7 -'!I60=0),"N/A ",IF(F60&gt;0,F60/'- 7 -'!I60,0))</f>
        <v>0</v>
      </c>
    </row>
    <row r="61" spans="1:8" ht="12.75">
      <c r="A61" s="13">
        <v>2439</v>
      </c>
      <c r="B61" s="14" t="s">
        <v>170</v>
      </c>
      <c r="C61" s="14">
        <v>0</v>
      </c>
      <c r="D61" s="356">
        <f>C61/'- 3 -'!E61</f>
        <v>0</v>
      </c>
      <c r="E61" s="14">
        <f>IF(AND(C61&gt;0,'- 7 -'!I61=0),"N/A ",IF(C61&gt;0,C61/'- 7 -'!I61,0))</f>
        <v>0</v>
      </c>
      <c r="F61" s="14">
        <v>0</v>
      </c>
      <c r="G61" s="356">
        <f>F61/'- 3 -'!E61</f>
        <v>0</v>
      </c>
      <c r="H61" s="14">
        <f>IF(AND(F61&gt;0,'- 7 -'!I61=0),"N/A ",IF(F61&gt;0,F61/'- 7 -'!I61,0))</f>
        <v>0</v>
      </c>
    </row>
    <row r="62" spans="1:8" ht="12.75">
      <c r="A62" s="15">
        <v>2460</v>
      </c>
      <c r="B62" s="16" t="s">
        <v>171</v>
      </c>
      <c r="C62" s="16">
        <v>0</v>
      </c>
      <c r="D62" s="357">
        <f>C62/'- 3 -'!E62</f>
        <v>0</v>
      </c>
      <c r="E62" s="16">
        <f>IF(AND(C62&gt;0,'- 7 -'!I62=0),"N/A ",IF(C62&gt;0,C62/'- 7 -'!I62,0))</f>
        <v>0</v>
      </c>
      <c r="F62" s="16">
        <v>0</v>
      </c>
      <c r="G62" s="357">
        <f>F62/'- 3 -'!E62</f>
        <v>0</v>
      </c>
      <c r="H62" s="16">
        <f>IF(AND(F62&gt;0,'- 7 -'!I62=0),"N/A ",IF(F62&gt;0,F62/'- 7 -'!I62,0))</f>
        <v>0</v>
      </c>
    </row>
    <row r="63" spans="1:8" ht="12.75">
      <c r="A63" s="13">
        <v>3000</v>
      </c>
      <c r="B63" s="14" t="s">
        <v>381</v>
      </c>
      <c r="C63" s="14">
        <v>0</v>
      </c>
      <c r="D63" s="356">
        <f>C63/'- 3 -'!E63</f>
        <v>0</v>
      </c>
      <c r="E63" s="14">
        <f>IF(AND(C63&gt;0,'- 7 -'!I63=0),"N/A ",IF(C63&gt;0,C63/'- 7 -'!I63,0))</f>
        <v>0</v>
      </c>
      <c r="F63" s="14">
        <v>0</v>
      </c>
      <c r="G63" s="356">
        <f>F63/'- 3 -'!E63</f>
        <v>0</v>
      </c>
      <c r="H63" s="14">
        <f>IF(AND(F63&gt;0,'- 7 -'!I63=0),"N/A ",IF(F63&gt;0,F63/'- 7 -'!I63,0))</f>
        <v>0</v>
      </c>
    </row>
    <row r="64" spans="1:8" ht="4.5" customHeight="1">
      <c r="A64" s="17"/>
      <c r="B64" s="17"/>
      <c r="C64" s="17"/>
      <c r="D64" s="197"/>
      <c r="E64" s="17"/>
      <c r="F64" s="17"/>
      <c r="G64" s="197"/>
      <c r="H64" s="17"/>
    </row>
    <row r="65" spans="1:8" ht="12.75">
      <c r="A65" s="19"/>
      <c r="B65" s="20" t="s">
        <v>172</v>
      </c>
      <c r="C65" s="20">
        <f>SUM(C11:C63)</f>
        <v>895999.598</v>
      </c>
      <c r="D65" s="102">
        <f>C65/'- 3 -'!E65</f>
        <v>0.0006903071348788845</v>
      </c>
      <c r="E65" s="20">
        <f>C65/'- 7 -'!I65</f>
        <v>784.1760878697708</v>
      </c>
      <c r="F65" s="20">
        <f>SUM(F11:F63)</f>
        <v>3006495</v>
      </c>
      <c r="G65" s="102">
        <f>F65/'- 3 -'!E65</f>
        <v>0.0023163012060611345</v>
      </c>
      <c r="H65" s="20">
        <f>F65/'- 7 -'!I65</f>
        <v>2631.27516191143</v>
      </c>
    </row>
    <row r="66" spans="1:8" ht="4.5" customHeight="1">
      <c r="A66" s="17"/>
      <c r="B66" s="17"/>
      <c r="C66" s="17"/>
      <c r="D66" s="197"/>
      <c r="E66" s="17"/>
      <c r="F66" s="17"/>
      <c r="G66" s="197"/>
      <c r="H66" s="17"/>
    </row>
    <row r="67" spans="1:8" ht="12.75">
      <c r="A67" s="15">
        <v>2155</v>
      </c>
      <c r="B67" s="16" t="s">
        <v>173</v>
      </c>
      <c r="C67" s="16">
        <v>0</v>
      </c>
      <c r="D67" s="357">
        <f>C67/'- 3 -'!E67</f>
        <v>0</v>
      </c>
      <c r="E67" s="16">
        <f>IF(AND(C67&gt;0,'- 7 -'!I67=0),"N/A ",IF(C67&gt;0,C67/'- 7 -'!I67,0))</f>
        <v>0</v>
      </c>
      <c r="F67" s="16">
        <v>0</v>
      </c>
      <c r="G67" s="357">
        <f>F67/'- 3 -'!E67</f>
        <v>0</v>
      </c>
      <c r="H67" s="16">
        <f>IF(AND(F67&gt;0,'- 7 -'!I67=0),"N/A ",IF(F67&gt;0,F67/'- 7 -'!I67,0))</f>
        <v>0</v>
      </c>
    </row>
    <row r="68" spans="1:8" ht="12.75">
      <c r="A68" s="13">
        <v>2408</v>
      </c>
      <c r="B68" s="14" t="s">
        <v>175</v>
      </c>
      <c r="C68" s="14">
        <v>0</v>
      </c>
      <c r="D68" s="356">
        <f>C68/'- 3 -'!E68</f>
        <v>0</v>
      </c>
      <c r="E68" s="14">
        <f>IF(AND(C68&gt;0,'- 7 -'!I68=0),"N/A ",IF(C68&gt;0,C68/'- 7 -'!I68,0))</f>
        <v>0</v>
      </c>
      <c r="F68" s="14">
        <v>0</v>
      </c>
      <c r="G68" s="356">
        <f>F68/'- 3 -'!E68</f>
        <v>0</v>
      </c>
      <c r="H68" s="14">
        <f>IF(AND(F68&gt;0,'- 7 -'!I68=0),"N/A ",IF(F68&gt;0,F68/'- 7 -'!I68,0))</f>
        <v>0</v>
      </c>
    </row>
    <row r="69" ht="6.75" customHeight="1"/>
    <row r="70" spans="1:2" ht="12" customHeight="1">
      <c r="A70" s="391" t="s">
        <v>369</v>
      </c>
      <c r="B70" s="6" t="s">
        <v>495</v>
      </c>
    </row>
    <row r="71" spans="1:2" ht="9"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5"/>
  <sheetViews>
    <sheetView showGridLines="0" showZeros="0" workbookViewId="0" topLeftCell="A1">
      <selection activeCell="A1" sqref="A1"/>
    </sheetView>
  </sheetViews>
  <sheetFormatPr defaultColWidth="15.83203125" defaultRowHeight="12"/>
  <cols>
    <col min="1" max="1" width="6.83203125" style="17" customWidth="1"/>
    <col min="2" max="2" width="33.83203125" style="17" customWidth="1"/>
    <col min="3" max="3" width="17.83203125" style="17" customWidth="1"/>
    <col min="4" max="4" width="21.83203125" style="17" customWidth="1"/>
    <col min="5" max="5" width="20.83203125" style="17" customWidth="1"/>
    <col min="6" max="6" width="16.83203125" style="17" customWidth="1"/>
    <col min="7" max="7" width="20.83203125" style="17" customWidth="1"/>
    <col min="8" max="16384" width="15.83203125" style="17" customWidth="1"/>
  </cols>
  <sheetData>
    <row r="1" spans="2:7" ht="6.75" customHeight="1">
      <c r="B1" s="21"/>
      <c r="C1" s="56"/>
      <c r="D1" s="56"/>
      <c r="E1" s="56"/>
      <c r="F1" s="56"/>
      <c r="G1" s="56"/>
    </row>
    <row r="2" spans="1:7" ht="12.75">
      <c r="A2" s="57" t="s">
        <v>11</v>
      </c>
      <c r="B2" s="256"/>
      <c r="C2" s="57"/>
      <c r="D2" s="57"/>
      <c r="E2" s="57"/>
      <c r="F2" s="57"/>
      <c r="G2" s="57"/>
    </row>
    <row r="3" spans="1:7" ht="12.75">
      <c r="A3" s="61" t="s">
        <v>399</v>
      </c>
      <c r="B3" s="258"/>
      <c r="C3" s="61"/>
      <c r="D3" s="257"/>
      <c r="E3" s="61"/>
      <c r="F3" s="61"/>
      <c r="G3" s="61"/>
    </row>
    <row r="4" spans="1:7" ht="6" customHeight="1">
      <c r="A4" s="10"/>
      <c r="C4" s="56"/>
      <c r="D4" s="56"/>
      <c r="E4" s="56"/>
      <c r="F4" s="56"/>
      <c r="G4" s="56"/>
    </row>
    <row r="5" spans="1:7" ht="12.75">
      <c r="A5" s="10"/>
      <c r="C5" s="56"/>
      <c r="D5" s="56"/>
      <c r="E5" s="56"/>
      <c r="F5" s="56"/>
      <c r="G5" s="56"/>
    </row>
    <row r="6" spans="1:7" ht="12.75">
      <c r="A6" s="10"/>
      <c r="C6" s="56"/>
      <c r="D6" s="207" t="s">
        <v>36</v>
      </c>
      <c r="E6" s="396"/>
      <c r="F6" s="206" t="s">
        <v>37</v>
      </c>
      <c r="G6" s="206" t="s">
        <v>38</v>
      </c>
    </row>
    <row r="7" spans="3:7" ht="12.75">
      <c r="C7" s="56"/>
      <c r="D7" s="72" t="s">
        <v>75</v>
      </c>
      <c r="E7" s="397"/>
      <c r="F7" s="73" t="s">
        <v>469</v>
      </c>
      <c r="G7" s="73" t="s">
        <v>77</v>
      </c>
    </row>
    <row r="8" spans="1:7" ht="12.75">
      <c r="A8" s="44"/>
      <c r="B8" s="45"/>
      <c r="C8" s="207" t="s">
        <v>71</v>
      </c>
      <c r="D8" s="72" t="s">
        <v>100</v>
      </c>
      <c r="E8" s="73" t="s">
        <v>101</v>
      </c>
      <c r="F8" s="73" t="s">
        <v>102</v>
      </c>
      <c r="G8" s="73" t="s">
        <v>103</v>
      </c>
    </row>
    <row r="9" spans="1:7" ht="16.5">
      <c r="A9" s="51" t="s">
        <v>105</v>
      </c>
      <c r="B9" s="52" t="s">
        <v>106</v>
      </c>
      <c r="C9" s="259" t="s">
        <v>413</v>
      </c>
      <c r="D9" s="259" t="s">
        <v>414</v>
      </c>
      <c r="E9" s="260" t="s">
        <v>415</v>
      </c>
      <c r="F9" s="260" t="s">
        <v>470</v>
      </c>
      <c r="G9" s="260" t="s">
        <v>471</v>
      </c>
    </row>
    <row r="10" spans="1:2" ht="4.5" customHeight="1">
      <c r="A10" s="77"/>
      <c r="B10" s="77"/>
    </row>
    <row r="11" spans="1:7" ht="12.75">
      <c r="A11" s="13">
        <v>1</v>
      </c>
      <c r="B11" s="14" t="s">
        <v>121</v>
      </c>
      <c r="C11" s="14">
        <v>241525200</v>
      </c>
      <c r="D11" s="14">
        <v>-1735000</v>
      </c>
      <c r="E11" s="14">
        <f>C11+D11</f>
        <v>239790200</v>
      </c>
      <c r="F11" s="14">
        <f>-'- 15 -'!I11-'- 16 -'!C11</f>
        <v>-4845900</v>
      </c>
      <c r="G11" s="14">
        <f>E11+F11</f>
        <v>234944300</v>
      </c>
    </row>
    <row r="12" spans="1:7" ht="12.75">
      <c r="A12" s="15">
        <v>2</v>
      </c>
      <c r="B12" s="16" t="s">
        <v>122</v>
      </c>
      <c r="C12" s="16">
        <v>60902111</v>
      </c>
      <c r="D12" s="16">
        <v>-511071</v>
      </c>
      <c r="E12" s="16">
        <f aca="true" t="shared" si="0" ref="E12:E63">C12+D12</f>
        <v>60391040</v>
      </c>
      <c r="F12" s="16">
        <f>-'- 15 -'!I12-'- 16 -'!C12</f>
        <v>-631549</v>
      </c>
      <c r="G12" s="16">
        <f aca="true" t="shared" si="1" ref="G12:G63">E12+F12</f>
        <v>59759491</v>
      </c>
    </row>
    <row r="13" spans="1:7" ht="12.75">
      <c r="A13" s="13">
        <v>3</v>
      </c>
      <c r="B13" s="14" t="s">
        <v>123</v>
      </c>
      <c r="C13" s="14">
        <v>44678158</v>
      </c>
      <c r="D13" s="14">
        <v>-3042410</v>
      </c>
      <c r="E13" s="14">
        <f t="shared" si="0"/>
        <v>41635748</v>
      </c>
      <c r="F13" s="14">
        <f>-'- 15 -'!I13-'- 16 -'!C13</f>
        <v>-15563</v>
      </c>
      <c r="G13" s="14">
        <f t="shared" si="1"/>
        <v>41620185</v>
      </c>
    </row>
    <row r="14" spans="1:7" ht="12.75">
      <c r="A14" s="15">
        <v>4</v>
      </c>
      <c r="B14" s="16" t="s">
        <v>124</v>
      </c>
      <c r="C14" s="16">
        <v>41818367</v>
      </c>
      <c r="D14" s="16">
        <v>-265250</v>
      </c>
      <c r="E14" s="16">
        <f t="shared" si="0"/>
        <v>41553117</v>
      </c>
      <c r="F14" s="16">
        <f>-'- 15 -'!I14-'- 16 -'!C14</f>
        <v>-166700</v>
      </c>
      <c r="G14" s="16">
        <f t="shared" si="1"/>
        <v>41386417</v>
      </c>
    </row>
    <row r="15" spans="1:7" ht="12.75">
      <c r="A15" s="13">
        <v>5</v>
      </c>
      <c r="B15" s="14" t="s">
        <v>125</v>
      </c>
      <c r="C15" s="14">
        <v>52134639</v>
      </c>
      <c r="D15" s="14">
        <v>-674350</v>
      </c>
      <c r="E15" s="14">
        <f t="shared" si="0"/>
        <v>51460289</v>
      </c>
      <c r="F15" s="14">
        <f>-'- 15 -'!I15-'- 16 -'!C15</f>
        <v>-19725</v>
      </c>
      <c r="G15" s="14">
        <f t="shared" si="1"/>
        <v>51440564</v>
      </c>
    </row>
    <row r="16" spans="1:7" ht="12.75">
      <c r="A16" s="15">
        <v>6</v>
      </c>
      <c r="B16" s="16" t="s">
        <v>126</v>
      </c>
      <c r="C16" s="16">
        <v>58440937</v>
      </c>
      <c r="D16" s="16">
        <v>-875023</v>
      </c>
      <c r="E16" s="16">
        <f t="shared" si="0"/>
        <v>57565914</v>
      </c>
      <c r="F16" s="16">
        <f>-'- 15 -'!I16-'- 16 -'!C16</f>
        <v>-236994</v>
      </c>
      <c r="G16" s="16">
        <f t="shared" si="1"/>
        <v>57328920</v>
      </c>
    </row>
    <row r="17" spans="1:7" ht="12.75">
      <c r="A17" s="13">
        <v>9</v>
      </c>
      <c r="B17" s="14" t="s">
        <v>127</v>
      </c>
      <c r="C17" s="14">
        <v>81888057</v>
      </c>
      <c r="D17" s="14">
        <v>460230</v>
      </c>
      <c r="E17" s="14">
        <f t="shared" si="0"/>
        <v>82348287</v>
      </c>
      <c r="F17" s="14">
        <f>-'- 15 -'!I17-'- 16 -'!C17</f>
        <v>-233595</v>
      </c>
      <c r="G17" s="14">
        <f t="shared" si="1"/>
        <v>82114692</v>
      </c>
    </row>
    <row r="18" spans="1:7" ht="12.75">
      <c r="A18" s="15">
        <v>10</v>
      </c>
      <c r="B18" s="16" t="s">
        <v>128</v>
      </c>
      <c r="C18" s="16">
        <v>61452005</v>
      </c>
      <c r="D18" s="16">
        <v>-592995</v>
      </c>
      <c r="E18" s="16">
        <f t="shared" si="0"/>
        <v>60859010</v>
      </c>
      <c r="F18" s="16">
        <f>-'- 15 -'!I18-'- 16 -'!C18</f>
        <v>-75044</v>
      </c>
      <c r="G18" s="16">
        <f t="shared" si="1"/>
        <v>60783966</v>
      </c>
    </row>
    <row r="19" spans="1:7" ht="12.75">
      <c r="A19" s="13">
        <v>11</v>
      </c>
      <c r="B19" s="14" t="s">
        <v>129</v>
      </c>
      <c r="C19" s="14">
        <v>32067815</v>
      </c>
      <c r="D19" s="14">
        <v>402198</v>
      </c>
      <c r="E19" s="14">
        <f t="shared" si="0"/>
        <v>32470013</v>
      </c>
      <c r="F19" s="14">
        <f>-'- 15 -'!I19-'- 16 -'!C19</f>
        <v>-552840</v>
      </c>
      <c r="G19" s="14">
        <f t="shared" si="1"/>
        <v>31917173</v>
      </c>
    </row>
    <row r="20" spans="1:7" ht="12.75">
      <c r="A20" s="15">
        <v>12</v>
      </c>
      <c r="B20" s="16" t="s">
        <v>130</v>
      </c>
      <c r="C20" s="16">
        <v>51067625</v>
      </c>
      <c r="D20" s="16">
        <v>505697</v>
      </c>
      <c r="E20" s="16">
        <f t="shared" si="0"/>
        <v>51573322</v>
      </c>
      <c r="F20" s="16">
        <f>-'- 15 -'!I20-'- 16 -'!C20</f>
        <v>-160056</v>
      </c>
      <c r="G20" s="16">
        <f t="shared" si="1"/>
        <v>51413266</v>
      </c>
    </row>
    <row r="21" spans="1:7" ht="12.75">
      <c r="A21" s="13">
        <v>13</v>
      </c>
      <c r="B21" s="14" t="s">
        <v>131</v>
      </c>
      <c r="C21" s="14">
        <v>21283876</v>
      </c>
      <c r="D21" s="14">
        <v>-287484</v>
      </c>
      <c r="E21" s="14">
        <f t="shared" si="0"/>
        <v>20996392</v>
      </c>
      <c r="F21" s="14">
        <f>-'- 15 -'!I21-'- 16 -'!C21</f>
        <v>-1967952</v>
      </c>
      <c r="G21" s="14">
        <f t="shared" si="1"/>
        <v>19028440</v>
      </c>
    </row>
    <row r="22" spans="1:7" ht="12.75">
      <c r="A22" s="15">
        <v>14</v>
      </c>
      <c r="B22" s="16" t="s">
        <v>132</v>
      </c>
      <c r="C22" s="16">
        <v>23525620</v>
      </c>
      <c r="D22" s="16">
        <v>-67080</v>
      </c>
      <c r="E22" s="16">
        <f t="shared" si="0"/>
        <v>23458540</v>
      </c>
      <c r="F22" s="16">
        <f>-'- 15 -'!I22-'- 16 -'!C22</f>
        <v>0</v>
      </c>
      <c r="G22" s="16">
        <f t="shared" si="1"/>
        <v>23458540</v>
      </c>
    </row>
    <row r="23" spans="1:7" ht="12.75">
      <c r="A23" s="13">
        <v>15</v>
      </c>
      <c r="B23" s="14" t="s">
        <v>133</v>
      </c>
      <c r="C23" s="14">
        <v>33280192</v>
      </c>
      <c r="D23" s="14">
        <v>340764</v>
      </c>
      <c r="E23" s="14">
        <f t="shared" si="0"/>
        <v>33620956</v>
      </c>
      <c r="F23" s="14">
        <f>-'- 15 -'!I23-'- 16 -'!C23</f>
        <v>-121171</v>
      </c>
      <c r="G23" s="14">
        <f t="shared" si="1"/>
        <v>33499785</v>
      </c>
    </row>
    <row r="24" spans="1:7" ht="12.75">
      <c r="A24" s="15">
        <v>16</v>
      </c>
      <c r="B24" s="16" t="s">
        <v>134</v>
      </c>
      <c r="C24" s="16">
        <v>5965212</v>
      </c>
      <c r="D24" s="16">
        <v>-13500</v>
      </c>
      <c r="E24" s="16">
        <f t="shared" si="0"/>
        <v>5951712</v>
      </c>
      <c r="F24" s="16">
        <f>-'- 15 -'!I24-'- 16 -'!C24</f>
        <v>0</v>
      </c>
      <c r="G24" s="16">
        <f t="shared" si="1"/>
        <v>5951712</v>
      </c>
    </row>
    <row r="25" spans="1:7" ht="12.75">
      <c r="A25" s="13">
        <v>17</v>
      </c>
      <c r="B25" s="14" t="s">
        <v>135</v>
      </c>
      <c r="C25" s="14">
        <v>4275616</v>
      </c>
      <c r="D25" s="14">
        <v>-179000</v>
      </c>
      <c r="E25" s="14">
        <f t="shared" si="0"/>
        <v>4096616</v>
      </c>
      <c r="F25" s="14">
        <f>-'- 15 -'!I25-'- 16 -'!C25</f>
        <v>0</v>
      </c>
      <c r="G25" s="14">
        <f t="shared" si="1"/>
        <v>4096616</v>
      </c>
    </row>
    <row r="26" spans="1:7" ht="12.75">
      <c r="A26" s="15">
        <v>18</v>
      </c>
      <c r="B26" s="16" t="s">
        <v>136</v>
      </c>
      <c r="C26" s="16">
        <v>9247466.6505</v>
      </c>
      <c r="D26" s="16">
        <v>-22000</v>
      </c>
      <c r="E26" s="16">
        <f t="shared" si="0"/>
        <v>9225466.6505</v>
      </c>
      <c r="F26" s="16">
        <f>-'- 15 -'!I26-'- 16 -'!C26</f>
        <v>-259091.598</v>
      </c>
      <c r="G26" s="16">
        <f t="shared" si="1"/>
        <v>8966375.0525</v>
      </c>
    </row>
    <row r="27" spans="1:7" ht="12.75">
      <c r="A27" s="13">
        <v>19</v>
      </c>
      <c r="B27" s="14" t="s">
        <v>137</v>
      </c>
      <c r="C27" s="14">
        <v>12242500</v>
      </c>
      <c r="D27" s="14">
        <v>-50000</v>
      </c>
      <c r="E27" s="14">
        <f t="shared" si="0"/>
        <v>12192500</v>
      </c>
      <c r="F27" s="14">
        <f>-'- 15 -'!I27-'- 16 -'!C27</f>
        <v>0</v>
      </c>
      <c r="G27" s="14">
        <f t="shared" si="1"/>
        <v>12192500</v>
      </c>
    </row>
    <row r="28" spans="1:7" ht="12.75">
      <c r="A28" s="15">
        <v>20</v>
      </c>
      <c r="B28" s="16" t="s">
        <v>138</v>
      </c>
      <c r="C28" s="16">
        <v>7949187</v>
      </c>
      <c r="D28" s="16">
        <v>-75848</v>
      </c>
      <c r="E28" s="16">
        <f t="shared" si="0"/>
        <v>7873339</v>
      </c>
      <c r="F28" s="16">
        <f>-'- 15 -'!I28-'- 16 -'!C28</f>
        <v>-49834</v>
      </c>
      <c r="G28" s="16">
        <f t="shared" si="1"/>
        <v>7823505</v>
      </c>
    </row>
    <row r="29" spans="1:7" ht="12.75">
      <c r="A29" s="13">
        <v>21</v>
      </c>
      <c r="B29" s="14" t="s">
        <v>139</v>
      </c>
      <c r="C29" s="14">
        <v>22620000</v>
      </c>
      <c r="D29" s="14">
        <v>67000</v>
      </c>
      <c r="E29" s="14">
        <f t="shared" si="0"/>
        <v>22687000</v>
      </c>
      <c r="F29" s="14">
        <f>-'- 15 -'!I29-'- 16 -'!C29</f>
        <v>-299000</v>
      </c>
      <c r="G29" s="14">
        <f t="shared" si="1"/>
        <v>22388000</v>
      </c>
    </row>
    <row r="30" spans="1:7" ht="12.75">
      <c r="A30" s="15">
        <v>22</v>
      </c>
      <c r="B30" s="16" t="s">
        <v>140</v>
      </c>
      <c r="C30" s="16">
        <v>12071961</v>
      </c>
      <c r="D30" s="16">
        <v>228922</v>
      </c>
      <c r="E30" s="16">
        <f t="shared" si="0"/>
        <v>12300883</v>
      </c>
      <c r="F30" s="16">
        <f>-'- 15 -'!I30-'- 16 -'!C30</f>
        <v>-230800</v>
      </c>
      <c r="G30" s="16">
        <f t="shared" si="1"/>
        <v>12070083</v>
      </c>
    </row>
    <row r="31" spans="1:7" ht="12.75">
      <c r="A31" s="13">
        <v>23</v>
      </c>
      <c r="B31" s="14" t="s">
        <v>141</v>
      </c>
      <c r="C31" s="14">
        <v>9920356</v>
      </c>
      <c r="D31" s="14">
        <v>219832</v>
      </c>
      <c r="E31" s="14">
        <f t="shared" si="0"/>
        <v>10140188</v>
      </c>
      <c r="F31" s="14">
        <f>-'- 15 -'!I31-'- 16 -'!C31</f>
        <v>0</v>
      </c>
      <c r="G31" s="14">
        <f t="shared" si="1"/>
        <v>10140188</v>
      </c>
    </row>
    <row r="32" spans="1:7" ht="12.75">
      <c r="A32" s="15">
        <v>24</v>
      </c>
      <c r="B32" s="16" t="s">
        <v>142</v>
      </c>
      <c r="C32" s="16">
        <v>22748642</v>
      </c>
      <c r="D32" s="16">
        <v>133000</v>
      </c>
      <c r="E32" s="16">
        <f t="shared" si="0"/>
        <v>22881642</v>
      </c>
      <c r="F32" s="16">
        <f>-'- 15 -'!I32-'- 16 -'!C32</f>
        <v>-1668</v>
      </c>
      <c r="G32" s="16">
        <f t="shared" si="1"/>
        <v>22879974</v>
      </c>
    </row>
    <row r="33" spans="1:7" ht="12.75">
      <c r="A33" s="13">
        <v>25</v>
      </c>
      <c r="B33" s="14" t="s">
        <v>143</v>
      </c>
      <c r="C33" s="14">
        <v>10307974</v>
      </c>
      <c r="D33" s="14">
        <v>127830</v>
      </c>
      <c r="E33" s="14">
        <f t="shared" si="0"/>
        <v>10435804</v>
      </c>
      <c r="F33" s="14">
        <f>-'- 15 -'!I33-'- 16 -'!C33</f>
        <v>-251190</v>
      </c>
      <c r="G33" s="14">
        <f t="shared" si="1"/>
        <v>10184614</v>
      </c>
    </row>
    <row r="34" spans="1:7" ht="12.75">
      <c r="A34" s="15">
        <v>26</v>
      </c>
      <c r="B34" s="16" t="s">
        <v>144</v>
      </c>
      <c r="C34" s="16">
        <v>16106250</v>
      </c>
      <c r="D34" s="16">
        <v>307000</v>
      </c>
      <c r="E34" s="16">
        <f t="shared" si="0"/>
        <v>16413250</v>
      </c>
      <c r="F34" s="16">
        <f>-'- 15 -'!I34-'- 16 -'!C34</f>
        <v>-164100</v>
      </c>
      <c r="G34" s="16">
        <f t="shared" si="1"/>
        <v>16249150</v>
      </c>
    </row>
    <row r="35" spans="1:7" ht="12.75">
      <c r="A35" s="13">
        <v>28</v>
      </c>
      <c r="B35" s="14" t="s">
        <v>145</v>
      </c>
      <c r="C35" s="14">
        <v>6282251</v>
      </c>
      <c r="D35" s="14">
        <v>-58000</v>
      </c>
      <c r="E35" s="14">
        <f t="shared" si="0"/>
        <v>6224251</v>
      </c>
      <c r="F35" s="14">
        <f>-'- 15 -'!I35-'- 16 -'!C35</f>
        <v>0</v>
      </c>
      <c r="G35" s="14">
        <f t="shared" si="1"/>
        <v>6224251</v>
      </c>
    </row>
    <row r="36" spans="1:7" ht="12.75">
      <c r="A36" s="15">
        <v>30</v>
      </c>
      <c r="B36" s="16" t="s">
        <v>146</v>
      </c>
      <c r="C36" s="16">
        <v>9171912</v>
      </c>
      <c r="D36" s="16">
        <v>202200</v>
      </c>
      <c r="E36" s="16">
        <f t="shared" si="0"/>
        <v>9374112</v>
      </c>
      <c r="F36" s="16">
        <f>-'- 15 -'!I36-'- 16 -'!C36</f>
        <v>0</v>
      </c>
      <c r="G36" s="16">
        <f t="shared" si="1"/>
        <v>9374112</v>
      </c>
    </row>
    <row r="37" spans="1:7" ht="12.75">
      <c r="A37" s="13">
        <v>31</v>
      </c>
      <c r="B37" s="14" t="s">
        <v>147</v>
      </c>
      <c r="C37" s="14">
        <v>10750124</v>
      </c>
      <c r="D37" s="14">
        <v>155500</v>
      </c>
      <c r="E37" s="14">
        <f t="shared" si="0"/>
        <v>10905624</v>
      </c>
      <c r="F37" s="14">
        <f>-'- 15 -'!I37-'- 16 -'!C37</f>
        <v>0</v>
      </c>
      <c r="G37" s="14">
        <f t="shared" si="1"/>
        <v>10905624</v>
      </c>
    </row>
    <row r="38" spans="1:7" ht="12.75">
      <c r="A38" s="15">
        <v>32</v>
      </c>
      <c r="B38" s="16" t="s">
        <v>148</v>
      </c>
      <c r="C38" s="16">
        <v>6528076</v>
      </c>
      <c r="D38" s="16">
        <v>51261</v>
      </c>
      <c r="E38" s="16">
        <f t="shared" si="0"/>
        <v>6579337</v>
      </c>
      <c r="F38" s="16">
        <f>-'- 15 -'!I38-'- 16 -'!C38</f>
        <v>0</v>
      </c>
      <c r="G38" s="16">
        <f t="shared" si="1"/>
        <v>6579337</v>
      </c>
    </row>
    <row r="39" spans="1:7" ht="12.75">
      <c r="A39" s="13">
        <v>33</v>
      </c>
      <c r="B39" s="14" t="s">
        <v>149</v>
      </c>
      <c r="C39" s="14">
        <v>12870823</v>
      </c>
      <c r="D39" s="14">
        <v>111750</v>
      </c>
      <c r="E39" s="14">
        <f t="shared" si="0"/>
        <v>12982573</v>
      </c>
      <c r="F39" s="14">
        <f>-'- 15 -'!I39-'- 16 -'!C39</f>
        <v>0</v>
      </c>
      <c r="G39" s="14">
        <f t="shared" si="1"/>
        <v>12982573</v>
      </c>
    </row>
    <row r="40" spans="1:7" ht="12.75">
      <c r="A40" s="15">
        <v>34</v>
      </c>
      <c r="B40" s="16" t="s">
        <v>150</v>
      </c>
      <c r="C40" s="16">
        <v>5782890</v>
      </c>
      <c r="D40" s="16">
        <v>0</v>
      </c>
      <c r="E40" s="16">
        <f t="shared" si="0"/>
        <v>5782890</v>
      </c>
      <c r="F40" s="16">
        <f>-'- 15 -'!I40-'- 16 -'!C40</f>
        <v>0</v>
      </c>
      <c r="G40" s="16">
        <f t="shared" si="1"/>
        <v>5782890</v>
      </c>
    </row>
    <row r="41" spans="1:7" ht="12.75">
      <c r="A41" s="13">
        <v>35</v>
      </c>
      <c r="B41" s="14" t="s">
        <v>151</v>
      </c>
      <c r="C41" s="14">
        <v>13877983</v>
      </c>
      <c r="D41" s="14">
        <v>225234</v>
      </c>
      <c r="E41" s="14">
        <f t="shared" si="0"/>
        <v>14103217</v>
      </c>
      <c r="F41" s="14">
        <f>-'- 15 -'!I41-'- 16 -'!C41</f>
        <v>-60660</v>
      </c>
      <c r="G41" s="14">
        <f t="shared" si="1"/>
        <v>14042557</v>
      </c>
    </row>
    <row r="42" spans="1:7" ht="12.75">
      <c r="A42" s="15">
        <v>36</v>
      </c>
      <c r="B42" s="16" t="s">
        <v>152</v>
      </c>
      <c r="C42" s="16">
        <v>7504752</v>
      </c>
      <c r="D42" s="16">
        <v>88273</v>
      </c>
      <c r="E42" s="16">
        <f t="shared" si="0"/>
        <v>7593025</v>
      </c>
      <c r="F42" s="16">
        <f>-'- 15 -'!I42-'- 16 -'!C42</f>
        <v>0</v>
      </c>
      <c r="G42" s="16">
        <f t="shared" si="1"/>
        <v>7593025</v>
      </c>
    </row>
    <row r="43" spans="1:7" ht="12.75">
      <c r="A43" s="13">
        <v>37</v>
      </c>
      <c r="B43" s="14" t="s">
        <v>153</v>
      </c>
      <c r="C43" s="14">
        <v>6903137</v>
      </c>
      <c r="D43" s="14">
        <v>-34900</v>
      </c>
      <c r="E43" s="14">
        <f t="shared" si="0"/>
        <v>6868237</v>
      </c>
      <c r="F43" s="14">
        <f>-'- 15 -'!I43-'- 16 -'!C43</f>
        <v>-6664</v>
      </c>
      <c r="G43" s="14">
        <f t="shared" si="1"/>
        <v>6861573</v>
      </c>
    </row>
    <row r="44" spans="1:7" ht="12.75">
      <c r="A44" s="15">
        <v>38</v>
      </c>
      <c r="B44" s="16" t="s">
        <v>154</v>
      </c>
      <c r="C44" s="16">
        <v>8891256</v>
      </c>
      <c r="D44" s="16">
        <v>235114</v>
      </c>
      <c r="E44" s="16">
        <f t="shared" si="0"/>
        <v>9126370</v>
      </c>
      <c r="F44" s="16">
        <f>-'- 15 -'!I44-'- 16 -'!C44</f>
        <v>0</v>
      </c>
      <c r="G44" s="16">
        <f t="shared" si="1"/>
        <v>9126370</v>
      </c>
    </row>
    <row r="45" spans="1:7" ht="12.75">
      <c r="A45" s="13">
        <v>39</v>
      </c>
      <c r="B45" s="14" t="s">
        <v>155</v>
      </c>
      <c r="C45" s="14">
        <v>15299500</v>
      </c>
      <c r="D45" s="14">
        <v>103000</v>
      </c>
      <c r="E45" s="14">
        <f t="shared" si="0"/>
        <v>15402500</v>
      </c>
      <c r="F45" s="14">
        <f>-'- 15 -'!I45-'- 16 -'!C45</f>
        <v>0</v>
      </c>
      <c r="G45" s="14">
        <f t="shared" si="1"/>
        <v>15402500</v>
      </c>
    </row>
    <row r="46" spans="1:7" ht="12.75">
      <c r="A46" s="15">
        <v>40</v>
      </c>
      <c r="B46" s="16" t="s">
        <v>156</v>
      </c>
      <c r="C46" s="16">
        <v>45026200</v>
      </c>
      <c r="D46" s="16">
        <v>192900</v>
      </c>
      <c r="E46" s="16">
        <f t="shared" si="0"/>
        <v>45219100</v>
      </c>
      <c r="F46" s="16">
        <f>-'- 15 -'!I46-'- 16 -'!C46</f>
        <v>-62200</v>
      </c>
      <c r="G46" s="16">
        <f t="shared" si="1"/>
        <v>45156900</v>
      </c>
    </row>
    <row r="47" spans="1:7" ht="12.75">
      <c r="A47" s="13">
        <v>41</v>
      </c>
      <c r="B47" s="14" t="s">
        <v>157</v>
      </c>
      <c r="C47" s="14">
        <v>12215640</v>
      </c>
      <c r="D47" s="14">
        <v>160600</v>
      </c>
      <c r="E47" s="14">
        <f t="shared" si="0"/>
        <v>12376240</v>
      </c>
      <c r="F47" s="14">
        <f>-'- 15 -'!I47-'- 16 -'!C47</f>
        <v>-167300</v>
      </c>
      <c r="G47" s="14">
        <f t="shared" si="1"/>
        <v>12208940</v>
      </c>
    </row>
    <row r="48" spans="1:7" ht="12.75">
      <c r="A48" s="15">
        <v>42</v>
      </c>
      <c r="B48" s="16" t="s">
        <v>158</v>
      </c>
      <c r="C48" s="16">
        <v>7923421</v>
      </c>
      <c r="D48" s="16">
        <v>58200</v>
      </c>
      <c r="E48" s="16">
        <f t="shared" si="0"/>
        <v>7981621</v>
      </c>
      <c r="F48" s="16">
        <f>-'- 15 -'!I48-'- 16 -'!C48</f>
        <v>0</v>
      </c>
      <c r="G48" s="16">
        <f t="shared" si="1"/>
        <v>7981621</v>
      </c>
    </row>
    <row r="49" spans="1:7" ht="12.75">
      <c r="A49" s="13">
        <v>43</v>
      </c>
      <c r="B49" s="14" t="s">
        <v>159</v>
      </c>
      <c r="C49" s="14">
        <v>6257890</v>
      </c>
      <c r="D49" s="14">
        <v>74000</v>
      </c>
      <c r="E49" s="14">
        <f t="shared" si="0"/>
        <v>6331890</v>
      </c>
      <c r="F49" s="14">
        <f>-'- 15 -'!I49-'- 16 -'!C49</f>
        <v>-41000</v>
      </c>
      <c r="G49" s="14">
        <f t="shared" si="1"/>
        <v>6290890</v>
      </c>
    </row>
    <row r="50" spans="1:7" ht="12.75">
      <c r="A50" s="15">
        <v>44</v>
      </c>
      <c r="B50" s="16" t="s">
        <v>160</v>
      </c>
      <c r="C50" s="16">
        <v>9249559</v>
      </c>
      <c r="D50" s="16">
        <v>121500</v>
      </c>
      <c r="E50" s="16">
        <f t="shared" si="0"/>
        <v>9371059</v>
      </c>
      <c r="F50" s="16">
        <f>-'- 15 -'!I50-'- 16 -'!C50</f>
        <v>-250000</v>
      </c>
      <c r="G50" s="16">
        <f t="shared" si="1"/>
        <v>9121059</v>
      </c>
    </row>
    <row r="51" spans="1:7" ht="12.75">
      <c r="A51" s="13">
        <v>45</v>
      </c>
      <c r="B51" s="14" t="s">
        <v>161</v>
      </c>
      <c r="C51" s="14">
        <v>11865865</v>
      </c>
      <c r="D51" s="14">
        <v>69600</v>
      </c>
      <c r="E51" s="14">
        <f t="shared" si="0"/>
        <v>11935465</v>
      </c>
      <c r="F51" s="14">
        <f>-'- 15 -'!I51-'- 16 -'!C51</f>
        <v>-11450</v>
      </c>
      <c r="G51" s="14">
        <f t="shared" si="1"/>
        <v>11924015</v>
      </c>
    </row>
    <row r="52" spans="1:7" ht="12.75">
      <c r="A52" s="15">
        <v>46</v>
      </c>
      <c r="B52" s="16" t="s">
        <v>162</v>
      </c>
      <c r="C52" s="16">
        <v>10495374</v>
      </c>
      <c r="D52" s="16">
        <v>0</v>
      </c>
      <c r="E52" s="16">
        <f t="shared" si="0"/>
        <v>10495374</v>
      </c>
      <c r="F52" s="16">
        <f>-'- 15 -'!I52-'- 16 -'!C52</f>
        <v>0</v>
      </c>
      <c r="G52" s="16">
        <f t="shared" si="1"/>
        <v>10495374</v>
      </c>
    </row>
    <row r="53" spans="1:7" ht="12.75">
      <c r="A53" s="13">
        <v>47</v>
      </c>
      <c r="B53" s="14" t="s">
        <v>163</v>
      </c>
      <c r="C53" s="14">
        <v>9098867</v>
      </c>
      <c r="D53" s="14">
        <v>53000</v>
      </c>
      <c r="E53" s="14">
        <f t="shared" si="0"/>
        <v>9151867</v>
      </c>
      <c r="F53" s="14">
        <f>-'- 15 -'!I53-'- 16 -'!C53</f>
        <v>-166529</v>
      </c>
      <c r="G53" s="14">
        <f t="shared" si="1"/>
        <v>8985338</v>
      </c>
    </row>
    <row r="54" spans="1:7" ht="12.75">
      <c r="A54" s="15">
        <v>48</v>
      </c>
      <c r="B54" s="16" t="s">
        <v>164</v>
      </c>
      <c r="C54" s="16">
        <v>59101085</v>
      </c>
      <c r="D54" s="16">
        <v>-1735179</v>
      </c>
      <c r="E54" s="16">
        <f t="shared" si="0"/>
        <v>57365906</v>
      </c>
      <c r="F54" s="16">
        <f>-'- 15 -'!I54-'- 16 -'!C54</f>
        <v>-563649</v>
      </c>
      <c r="G54" s="16">
        <f t="shared" si="1"/>
        <v>56802257</v>
      </c>
    </row>
    <row r="55" spans="1:7" ht="12.75">
      <c r="A55" s="13">
        <v>49</v>
      </c>
      <c r="B55" s="14" t="s">
        <v>165</v>
      </c>
      <c r="C55" s="14">
        <v>36667491</v>
      </c>
      <c r="D55" s="14">
        <v>98351</v>
      </c>
      <c r="E55" s="14">
        <f t="shared" si="0"/>
        <v>36765842</v>
      </c>
      <c r="F55" s="14">
        <f>-'- 15 -'!I55-'- 16 -'!C55</f>
        <v>-15000</v>
      </c>
      <c r="G55" s="14">
        <f t="shared" si="1"/>
        <v>36750842</v>
      </c>
    </row>
    <row r="56" spans="1:7" ht="12.75">
      <c r="A56" s="15">
        <v>50</v>
      </c>
      <c r="B56" s="16" t="s">
        <v>355</v>
      </c>
      <c r="C56" s="16">
        <v>14392100</v>
      </c>
      <c r="D56" s="16">
        <v>199500</v>
      </c>
      <c r="E56" s="16">
        <f>C56+D56</f>
        <v>14591600</v>
      </c>
      <c r="F56" s="16">
        <f>-'- 15 -'!I56-'- 16 -'!C56</f>
        <v>0</v>
      </c>
      <c r="G56" s="16">
        <f t="shared" si="1"/>
        <v>14591600</v>
      </c>
    </row>
    <row r="57" spans="1:7" ht="12.75">
      <c r="A57" s="13">
        <v>2264</v>
      </c>
      <c r="B57" s="14" t="s">
        <v>166</v>
      </c>
      <c r="C57" s="14">
        <v>1910241</v>
      </c>
      <c r="D57" s="14">
        <v>-500</v>
      </c>
      <c r="E57" s="14">
        <f t="shared" si="0"/>
        <v>1909741</v>
      </c>
      <c r="F57" s="14">
        <f>-'- 15 -'!I57-'- 16 -'!C57</f>
        <v>-20598</v>
      </c>
      <c r="G57" s="14">
        <f t="shared" si="1"/>
        <v>1889143</v>
      </c>
    </row>
    <row r="58" spans="1:7" ht="12.75">
      <c r="A58" s="15">
        <v>2309</v>
      </c>
      <c r="B58" s="16" t="s">
        <v>167</v>
      </c>
      <c r="C58" s="16">
        <v>2022089</v>
      </c>
      <c r="D58" s="16">
        <v>-8600</v>
      </c>
      <c r="E58" s="16">
        <f t="shared" si="0"/>
        <v>2013489</v>
      </c>
      <c r="F58" s="16">
        <f>-'- 15 -'!I58-'- 16 -'!C58</f>
        <v>0</v>
      </c>
      <c r="G58" s="16">
        <f t="shared" si="1"/>
        <v>2013489</v>
      </c>
    </row>
    <row r="59" spans="1:7" ht="12.75">
      <c r="A59" s="13">
        <v>2312</v>
      </c>
      <c r="B59" s="14" t="s">
        <v>168</v>
      </c>
      <c r="C59" s="14">
        <v>1722389</v>
      </c>
      <c r="D59" s="14">
        <v>-2000</v>
      </c>
      <c r="E59" s="14">
        <f t="shared" si="0"/>
        <v>1720389</v>
      </c>
      <c r="F59" s="14">
        <f>-'- 15 -'!I59-'- 16 -'!C59</f>
        <v>0</v>
      </c>
      <c r="G59" s="14">
        <f t="shared" si="1"/>
        <v>1720389</v>
      </c>
    </row>
    <row r="60" spans="1:7" ht="12.75">
      <c r="A60" s="15">
        <v>2355</v>
      </c>
      <c r="B60" s="16" t="s">
        <v>169</v>
      </c>
      <c r="C60" s="16">
        <v>24528870</v>
      </c>
      <c r="D60" s="16">
        <v>70660</v>
      </c>
      <c r="E60" s="16">
        <f t="shared" si="0"/>
        <v>24599530</v>
      </c>
      <c r="F60" s="16">
        <f>-'- 15 -'!I60-'- 16 -'!C60</f>
        <v>-2089</v>
      </c>
      <c r="G60" s="16">
        <f t="shared" si="1"/>
        <v>24597441</v>
      </c>
    </row>
    <row r="61" spans="1:7" ht="12.75">
      <c r="A61" s="13">
        <v>2439</v>
      </c>
      <c r="B61" s="14" t="s">
        <v>170</v>
      </c>
      <c r="C61" s="14">
        <v>1275469</v>
      </c>
      <c r="D61" s="14">
        <v>0</v>
      </c>
      <c r="E61" s="14">
        <f t="shared" si="0"/>
        <v>1275469</v>
      </c>
      <c r="F61" s="14">
        <f>-'- 15 -'!I61-'- 16 -'!C61</f>
        <v>0</v>
      </c>
      <c r="G61" s="14">
        <f t="shared" si="1"/>
        <v>1275469</v>
      </c>
    </row>
    <row r="62" spans="1:7" ht="12.75">
      <c r="A62" s="15">
        <v>2460</v>
      </c>
      <c r="B62" s="16" t="s">
        <v>171</v>
      </c>
      <c r="C62" s="16">
        <v>2922160</v>
      </c>
      <c r="D62" s="16">
        <v>-3400</v>
      </c>
      <c r="E62" s="16">
        <f t="shared" si="0"/>
        <v>2918760</v>
      </c>
      <c r="F62" s="16">
        <f>-'- 15 -'!I62-'- 16 -'!C62</f>
        <v>0</v>
      </c>
      <c r="G62" s="16">
        <f t="shared" si="1"/>
        <v>2918760</v>
      </c>
    </row>
    <row r="63" spans="1:7" ht="12.75">
      <c r="A63" s="13">
        <v>3000</v>
      </c>
      <c r="B63" s="14" t="s">
        <v>381</v>
      </c>
      <c r="C63" s="14">
        <v>5023109</v>
      </c>
      <c r="D63" s="14">
        <v>62569</v>
      </c>
      <c r="E63" s="14">
        <f t="shared" si="0"/>
        <v>5085678</v>
      </c>
      <c r="F63" s="14">
        <f>-'- 15 -'!I63-'- 16 -'!C63</f>
        <v>-316575</v>
      </c>
      <c r="G63" s="14">
        <f t="shared" si="1"/>
        <v>4769103</v>
      </c>
    </row>
    <row r="64" ht="4.5" customHeight="1"/>
    <row r="65" spans="1:7" ht="12.75">
      <c r="A65" s="19"/>
      <c r="B65" s="20" t="s">
        <v>172</v>
      </c>
      <c r="C65" s="20">
        <f>SUM(C11:C63)</f>
        <v>1303080289.6505</v>
      </c>
      <c r="D65" s="20">
        <f>SUM(D11:D63)</f>
        <v>-5107905</v>
      </c>
      <c r="E65" s="20">
        <f>SUM(E11:E63)</f>
        <v>1297972384.6505</v>
      </c>
      <c r="F65" s="20">
        <f>SUM(F11:F63)</f>
        <v>-11966486.598</v>
      </c>
      <c r="G65" s="20">
        <f>SUM(G11:G63)</f>
        <v>1286005898.0525</v>
      </c>
    </row>
    <row r="66" ht="4.5" customHeight="1"/>
    <row r="67" spans="1:7" ht="12.75">
      <c r="A67" s="15">
        <v>2155</v>
      </c>
      <c r="B67" s="16" t="s">
        <v>173</v>
      </c>
      <c r="C67" s="16">
        <v>1393733</v>
      </c>
      <c r="D67" s="16">
        <v>-143845</v>
      </c>
      <c r="E67" s="16">
        <f>C67+D67</f>
        <v>1249888</v>
      </c>
      <c r="F67" s="16">
        <f>-'- 15 -'!I67-'- 16 -'!C67</f>
        <v>-700</v>
      </c>
      <c r="G67" s="16">
        <f>E67+F67</f>
        <v>1249188</v>
      </c>
    </row>
    <row r="68" spans="1:7" ht="12.75">
      <c r="A68" s="13">
        <v>2408</v>
      </c>
      <c r="B68" s="14" t="s">
        <v>175</v>
      </c>
      <c r="C68" s="14">
        <v>2296605</v>
      </c>
      <c r="D68" s="14">
        <v>71000</v>
      </c>
      <c r="E68" s="14">
        <f>C68+D68</f>
        <v>2367605</v>
      </c>
      <c r="F68" s="14">
        <f>-'- 15 -'!I68-'- 16 -'!C68</f>
        <v>-3500</v>
      </c>
      <c r="G68" s="14">
        <f>E68+F68</f>
        <v>2364105</v>
      </c>
    </row>
    <row r="69" ht="6.75" customHeight="1"/>
    <row r="70" spans="1:7" ht="12" customHeight="1">
      <c r="A70" s="391" t="s">
        <v>369</v>
      </c>
      <c r="B70" s="272" t="s">
        <v>468</v>
      </c>
      <c r="C70" s="240"/>
      <c r="D70" s="240"/>
      <c r="E70" s="240"/>
      <c r="F70" s="240"/>
      <c r="G70" s="240"/>
    </row>
    <row r="71" spans="1:7" ht="12" customHeight="1">
      <c r="A71" s="391" t="s">
        <v>370</v>
      </c>
      <c r="B71" s="272" t="s">
        <v>331</v>
      </c>
      <c r="C71" s="240"/>
      <c r="D71" s="240"/>
      <c r="E71" s="240"/>
      <c r="F71" s="240"/>
      <c r="G71" s="240"/>
    </row>
    <row r="72" spans="1:7" ht="12" customHeight="1">
      <c r="A72" s="54"/>
      <c r="B72" s="272" t="s">
        <v>473</v>
      </c>
      <c r="C72" s="240"/>
      <c r="D72" s="240"/>
      <c r="E72" s="240"/>
      <c r="F72" s="240"/>
      <c r="G72" s="240"/>
    </row>
    <row r="73" spans="1:7" ht="12" customHeight="1">
      <c r="A73" s="391" t="s">
        <v>371</v>
      </c>
      <c r="B73" s="272" t="s">
        <v>351</v>
      </c>
      <c r="C73" s="240"/>
      <c r="D73" s="240"/>
      <c r="E73" s="240"/>
      <c r="F73" s="240"/>
      <c r="G73" s="240"/>
    </row>
    <row r="74" spans="1:7" ht="12" customHeight="1">
      <c r="A74" s="391" t="s">
        <v>372</v>
      </c>
      <c r="B74" s="272" t="s">
        <v>474</v>
      </c>
      <c r="C74" s="240"/>
      <c r="D74" s="240"/>
      <c r="E74" s="240"/>
      <c r="F74" s="240"/>
      <c r="G74" s="240"/>
    </row>
    <row r="75" spans="1:2" ht="12" customHeight="1">
      <c r="A75" s="391" t="s">
        <v>472</v>
      </c>
      <c r="B75" s="272" t="s">
        <v>317</v>
      </c>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0.83203125" style="82" customWidth="1"/>
    <col min="3" max="3" width="15.83203125" style="82" customWidth="1"/>
    <col min="4" max="4" width="8.83203125" style="82" customWidth="1"/>
    <col min="5" max="5" width="15.83203125" style="82" customWidth="1"/>
    <col min="6" max="6" width="8.83203125" style="82" customWidth="1"/>
    <col min="7" max="7" width="17.83203125" style="82" customWidth="1"/>
    <col min="8" max="8" width="8.83203125" style="82" customWidth="1"/>
    <col min="9" max="9" width="16.83203125" style="82" customWidth="1"/>
    <col min="10" max="10" width="8.83203125" style="82" customWidth="1"/>
    <col min="11" max="16384" width="15.83203125" style="82" customWidth="1"/>
  </cols>
  <sheetData>
    <row r="1" spans="1:10" ht="6.75" customHeight="1">
      <c r="A1" s="17"/>
      <c r="B1" s="80"/>
      <c r="C1" s="141"/>
      <c r="D1" s="141"/>
      <c r="E1" s="141"/>
      <c r="F1" s="141"/>
      <c r="G1" s="141"/>
      <c r="H1" s="141"/>
      <c r="I1" s="141"/>
      <c r="J1" s="141"/>
    </row>
    <row r="2" spans="1:10" ht="12.75">
      <c r="A2" s="8"/>
      <c r="B2" s="83"/>
      <c r="C2" s="199" t="s">
        <v>0</v>
      </c>
      <c r="D2" s="199"/>
      <c r="E2" s="199"/>
      <c r="F2" s="199"/>
      <c r="G2" s="199"/>
      <c r="H2" s="214"/>
      <c r="I2" s="214"/>
      <c r="J2" s="219" t="s">
        <v>457</v>
      </c>
    </row>
    <row r="3" spans="1:10" ht="12.75">
      <c r="A3" s="9"/>
      <c r="B3" s="86"/>
      <c r="C3" s="202" t="str">
        <f>YEAR</f>
        <v>OPERATING FUND BUDGET 2001/2002</v>
      </c>
      <c r="D3" s="202"/>
      <c r="E3" s="202"/>
      <c r="F3" s="202"/>
      <c r="G3" s="202"/>
      <c r="H3" s="215"/>
      <c r="I3" s="215"/>
      <c r="J3" s="220"/>
    </row>
    <row r="4" spans="1:10" ht="12.75">
      <c r="A4" s="10"/>
      <c r="C4" s="141"/>
      <c r="D4" s="141"/>
      <c r="E4" s="141"/>
      <c r="F4" s="141"/>
      <c r="G4" s="141"/>
      <c r="H4" s="141"/>
      <c r="I4" s="141"/>
      <c r="J4" s="141"/>
    </row>
    <row r="5" spans="1:10" ht="12.75">
      <c r="A5" s="10"/>
      <c r="C5" s="56"/>
      <c r="D5" s="141"/>
      <c r="E5" s="141"/>
      <c r="F5" s="141"/>
      <c r="G5" s="141"/>
      <c r="H5" s="141"/>
      <c r="I5" s="141"/>
      <c r="J5" s="141"/>
    </row>
    <row r="6" spans="1:10" ht="16.5">
      <c r="A6" s="10"/>
      <c r="C6" s="337" t="s">
        <v>19</v>
      </c>
      <c r="D6" s="221"/>
      <c r="E6" s="222"/>
      <c r="F6" s="222"/>
      <c r="G6" s="222"/>
      <c r="H6" s="222"/>
      <c r="I6" s="222"/>
      <c r="J6" s="223"/>
    </row>
    <row r="7" spans="3:10" ht="12.75">
      <c r="C7" s="67" t="s">
        <v>47</v>
      </c>
      <c r="D7" s="66"/>
      <c r="E7" s="67" t="s">
        <v>48</v>
      </c>
      <c r="F7" s="66"/>
      <c r="G7" s="67" t="s">
        <v>49</v>
      </c>
      <c r="H7" s="66"/>
      <c r="I7" s="238"/>
      <c r="J7" s="205"/>
    </row>
    <row r="8" spans="1:10" ht="12.75">
      <c r="A8" s="94"/>
      <c r="B8" s="45"/>
      <c r="C8" s="68" t="s">
        <v>79</v>
      </c>
      <c r="D8" s="70"/>
      <c r="E8" s="68" t="s">
        <v>80</v>
      </c>
      <c r="F8" s="70"/>
      <c r="G8" s="68" t="s">
        <v>81</v>
      </c>
      <c r="H8" s="70"/>
      <c r="I8" s="68" t="s">
        <v>358</v>
      </c>
      <c r="J8" s="70"/>
    </row>
    <row r="9" spans="1:10" ht="12.75">
      <c r="A9" s="51" t="s">
        <v>105</v>
      </c>
      <c r="B9" s="52" t="s">
        <v>106</v>
      </c>
      <c r="C9" s="224" t="s">
        <v>107</v>
      </c>
      <c r="D9" s="132" t="s">
        <v>108</v>
      </c>
      <c r="E9" s="132" t="s">
        <v>107</v>
      </c>
      <c r="F9" s="132" t="s">
        <v>108</v>
      </c>
      <c r="G9" s="132" t="s">
        <v>107</v>
      </c>
      <c r="H9" s="132" t="s">
        <v>108</v>
      </c>
      <c r="I9" s="132" t="s">
        <v>107</v>
      </c>
      <c r="J9" s="132" t="s">
        <v>108</v>
      </c>
    </row>
    <row r="10" spans="1:2" ht="4.5" customHeight="1">
      <c r="A10" s="77"/>
      <c r="B10" s="77"/>
    </row>
    <row r="11" spans="1:10" ht="12.75">
      <c r="A11" s="13">
        <v>1</v>
      </c>
      <c r="B11" s="14" t="s">
        <v>121</v>
      </c>
      <c r="C11" s="14">
        <v>0</v>
      </c>
      <c r="D11" s="356">
        <f>C11/'- 3 -'!E11</f>
        <v>0</v>
      </c>
      <c r="E11" s="14">
        <v>1655700</v>
      </c>
      <c r="F11" s="356">
        <f>E11/'- 3 -'!E11</f>
        <v>0.0069047859337037125</v>
      </c>
      <c r="G11" s="14">
        <v>166600</v>
      </c>
      <c r="H11" s="356">
        <f>G11/'- 3 -'!E11</f>
        <v>0.0006947740149514034</v>
      </c>
      <c r="I11" s="14">
        <v>3023600</v>
      </c>
      <c r="J11" s="356">
        <f>I11/'- 3 -'!E11</f>
        <v>0.012609356012047199</v>
      </c>
    </row>
    <row r="12" spans="1:10" ht="12.75">
      <c r="A12" s="15">
        <v>2</v>
      </c>
      <c r="B12" s="16" t="s">
        <v>122</v>
      </c>
      <c r="C12" s="16">
        <v>315299</v>
      </c>
      <c r="D12" s="357">
        <f>C12/'- 3 -'!E12</f>
        <v>0.005220956618730196</v>
      </c>
      <c r="E12" s="16">
        <v>0</v>
      </c>
      <c r="F12" s="357">
        <f>E12/'- 3 -'!E12</f>
        <v>0</v>
      </c>
      <c r="G12" s="16">
        <v>25308</v>
      </c>
      <c r="H12" s="357">
        <f>G12/'- 3 -'!E12</f>
        <v>0.0004190687890124098</v>
      </c>
      <c r="I12" s="16">
        <v>0</v>
      </c>
      <c r="J12" s="357">
        <f>I12/'- 3 -'!E12</f>
        <v>0</v>
      </c>
    </row>
    <row r="13" spans="1:10" ht="12.75">
      <c r="A13" s="13">
        <v>3</v>
      </c>
      <c r="B13" s="14" t="s">
        <v>123</v>
      </c>
      <c r="C13" s="14">
        <v>0</v>
      </c>
      <c r="D13" s="356">
        <f>C13/'- 3 -'!E13</f>
        <v>0</v>
      </c>
      <c r="E13" s="14">
        <v>0</v>
      </c>
      <c r="F13" s="356">
        <f>E13/'- 3 -'!E13</f>
        <v>0</v>
      </c>
      <c r="G13" s="14">
        <v>15563</v>
      </c>
      <c r="H13" s="356">
        <f>G13/'- 3 -'!E13</f>
        <v>0.0003737893696541731</v>
      </c>
      <c r="I13" s="14">
        <v>0</v>
      </c>
      <c r="J13" s="356">
        <f>I13/'- 3 -'!E13</f>
        <v>0</v>
      </c>
    </row>
    <row r="14" spans="1:10" ht="12.75">
      <c r="A14" s="15">
        <v>4</v>
      </c>
      <c r="B14" s="16" t="s">
        <v>124</v>
      </c>
      <c r="C14" s="16">
        <v>91700</v>
      </c>
      <c r="D14" s="357">
        <f>C14/'- 3 -'!E14</f>
        <v>0.0022068139918360397</v>
      </c>
      <c r="E14" s="16">
        <v>0</v>
      </c>
      <c r="F14" s="357">
        <f>E14/'- 3 -'!E14</f>
        <v>0</v>
      </c>
      <c r="G14" s="16">
        <v>0</v>
      </c>
      <c r="H14" s="357">
        <f>G14/'- 3 -'!E14</f>
        <v>0</v>
      </c>
      <c r="I14" s="16">
        <v>75000</v>
      </c>
      <c r="J14" s="357">
        <f>I14/'- 3 -'!E14</f>
        <v>0.0018049187501385274</v>
      </c>
    </row>
    <row r="15" spans="1:10" ht="12.75">
      <c r="A15" s="13">
        <v>5</v>
      </c>
      <c r="B15" s="14" t="s">
        <v>125</v>
      </c>
      <c r="C15" s="14">
        <v>0</v>
      </c>
      <c r="D15" s="356">
        <f>C15/'- 3 -'!E15</f>
        <v>0</v>
      </c>
      <c r="E15" s="14">
        <v>0</v>
      </c>
      <c r="F15" s="356">
        <f>E15/'- 3 -'!E15</f>
        <v>0</v>
      </c>
      <c r="G15" s="14">
        <v>0</v>
      </c>
      <c r="H15" s="356">
        <f>G15/'- 3 -'!E15</f>
        <v>0</v>
      </c>
      <c r="I15" s="14">
        <v>19725</v>
      </c>
      <c r="J15" s="356">
        <f>I15/'- 3 -'!E15</f>
        <v>0.00038330527059418575</v>
      </c>
    </row>
    <row r="16" spans="1:10" ht="12.75">
      <c r="A16" s="15">
        <v>6</v>
      </c>
      <c r="B16" s="16" t="s">
        <v>126</v>
      </c>
      <c r="C16" s="16">
        <v>167194</v>
      </c>
      <c r="D16" s="357">
        <f>C16/'- 3 -'!E16</f>
        <v>0.0029043923457899063</v>
      </c>
      <c r="E16" s="16">
        <v>11300</v>
      </c>
      <c r="F16" s="357">
        <f>E16/'- 3 -'!E16</f>
        <v>0.00019629671822808198</v>
      </c>
      <c r="G16" s="16">
        <v>5000</v>
      </c>
      <c r="H16" s="357">
        <f>G16/'- 3 -'!E16</f>
        <v>8.685695496817787E-05</v>
      </c>
      <c r="I16" s="16">
        <v>53500</v>
      </c>
      <c r="J16" s="357">
        <f>I16/'- 3 -'!E16</f>
        <v>0.0009293694181595032</v>
      </c>
    </row>
    <row r="17" spans="1:10" ht="12.75">
      <c r="A17" s="13">
        <v>9</v>
      </c>
      <c r="B17" s="14" t="s">
        <v>127</v>
      </c>
      <c r="C17" s="14">
        <v>233595</v>
      </c>
      <c r="D17" s="356">
        <f>C17/'- 3 -'!E17</f>
        <v>0.002836671028748904</v>
      </c>
      <c r="E17" s="14">
        <v>0</v>
      </c>
      <c r="F17" s="356">
        <f>E17/'- 3 -'!E17</f>
        <v>0</v>
      </c>
      <c r="G17" s="14">
        <v>0</v>
      </c>
      <c r="H17" s="356">
        <f>G17/'- 3 -'!E17</f>
        <v>0</v>
      </c>
      <c r="I17" s="14">
        <v>0</v>
      </c>
      <c r="J17" s="356">
        <f>I17/'- 3 -'!E17</f>
        <v>0</v>
      </c>
    </row>
    <row r="18" spans="1:10" ht="12.75">
      <c r="A18" s="15">
        <v>10</v>
      </c>
      <c r="B18" s="16" t="s">
        <v>128</v>
      </c>
      <c r="C18" s="16">
        <v>75044</v>
      </c>
      <c r="D18" s="357">
        <f>C18/'- 3 -'!E18</f>
        <v>0.0012330795390855028</v>
      </c>
      <c r="E18" s="16">
        <v>0</v>
      </c>
      <c r="F18" s="357">
        <f>E18/'- 3 -'!E18</f>
        <v>0</v>
      </c>
      <c r="G18" s="16">
        <v>0</v>
      </c>
      <c r="H18" s="357">
        <f>G18/'- 3 -'!E18</f>
        <v>0</v>
      </c>
      <c r="I18" s="16">
        <v>0</v>
      </c>
      <c r="J18" s="357">
        <f>I18/'- 3 -'!E18</f>
        <v>0</v>
      </c>
    </row>
    <row r="19" spans="1:10" ht="12.75">
      <c r="A19" s="13">
        <v>11</v>
      </c>
      <c r="B19" s="14" t="s">
        <v>129</v>
      </c>
      <c r="C19" s="14">
        <v>181505</v>
      </c>
      <c r="D19" s="356">
        <f>C19/'- 3 -'!E19</f>
        <v>0.00558992692734678</v>
      </c>
      <c r="E19" s="14">
        <v>0</v>
      </c>
      <c r="F19" s="356">
        <f>E19/'- 3 -'!E19</f>
        <v>0</v>
      </c>
      <c r="G19" s="14">
        <v>110095</v>
      </c>
      <c r="H19" s="356">
        <f>G19/'- 3 -'!E19</f>
        <v>0.0033906669516886243</v>
      </c>
      <c r="I19" s="14">
        <v>0</v>
      </c>
      <c r="J19" s="356">
        <f>I19/'- 3 -'!E19</f>
        <v>0</v>
      </c>
    </row>
    <row r="20" spans="1:10" ht="12.75">
      <c r="A20" s="15">
        <v>12</v>
      </c>
      <c r="B20" s="16" t="s">
        <v>130</v>
      </c>
      <c r="C20" s="16">
        <v>160056</v>
      </c>
      <c r="D20" s="357">
        <f>C20/'- 3 -'!E20</f>
        <v>0.003103465004639414</v>
      </c>
      <c r="E20" s="16">
        <v>0</v>
      </c>
      <c r="F20" s="357">
        <f>E20/'- 3 -'!E20</f>
        <v>0</v>
      </c>
      <c r="G20" s="16">
        <v>0</v>
      </c>
      <c r="H20" s="357">
        <f>G20/'- 3 -'!E20</f>
        <v>0</v>
      </c>
      <c r="I20" s="16">
        <v>0</v>
      </c>
      <c r="J20" s="357">
        <f>I20/'- 3 -'!E20</f>
        <v>0</v>
      </c>
    </row>
    <row r="21" spans="1:10" ht="12.75">
      <c r="A21" s="13">
        <v>13</v>
      </c>
      <c r="B21" s="14" t="s">
        <v>131</v>
      </c>
      <c r="C21" s="14">
        <v>0</v>
      </c>
      <c r="D21" s="356">
        <f>C21/'- 3 -'!E21</f>
        <v>0</v>
      </c>
      <c r="E21" s="14">
        <v>0</v>
      </c>
      <c r="F21" s="356">
        <f>E21/'- 3 -'!E21</f>
        <v>0</v>
      </c>
      <c r="G21" s="14">
        <v>0</v>
      </c>
      <c r="H21" s="356">
        <f>G21/'- 3 -'!E21</f>
        <v>0</v>
      </c>
      <c r="I21" s="14">
        <v>81150</v>
      </c>
      <c r="J21" s="356">
        <f>I21/'- 3 -'!E21</f>
        <v>0.003864949749461717</v>
      </c>
    </row>
    <row r="22" spans="1:10" ht="12.75">
      <c r="A22" s="15">
        <v>14</v>
      </c>
      <c r="B22" s="16" t="s">
        <v>132</v>
      </c>
      <c r="C22" s="16">
        <v>0</v>
      </c>
      <c r="D22" s="357">
        <f>C22/'- 3 -'!E22</f>
        <v>0</v>
      </c>
      <c r="E22" s="16">
        <v>0</v>
      </c>
      <c r="F22" s="357">
        <f>E22/'- 3 -'!E22</f>
        <v>0</v>
      </c>
      <c r="G22" s="16">
        <v>0</v>
      </c>
      <c r="H22" s="357">
        <f>G22/'- 3 -'!E22</f>
        <v>0</v>
      </c>
      <c r="I22" s="16">
        <v>0</v>
      </c>
      <c r="J22" s="357">
        <f>I22/'- 3 -'!E22</f>
        <v>0</v>
      </c>
    </row>
    <row r="23" spans="1:10" ht="12.75">
      <c r="A23" s="13">
        <v>15</v>
      </c>
      <c r="B23" s="14" t="s">
        <v>133</v>
      </c>
      <c r="C23" s="14">
        <v>48025</v>
      </c>
      <c r="D23" s="356">
        <f>C23/'- 3 -'!E23</f>
        <v>0.0014284245813831111</v>
      </c>
      <c r="E23" s="14">
        <v>0</v>
      </c>
      <c r="F23" s="356">
        <f>E23/'- 3 -'!E23</f>
        <v>0</v>
      </c>
      <c r="G23" s="14">
        <v>0</v>
      </c>
      <c r="H23" s="356">
        <f>G23/'- 3 -'!E23</f>
        <v>0</v>
      </c>
      <c r="I23" s="14">
        <v>73146</v>
      </c>
      <c r="J23" s="356">
        <f>I23/'- 3 -'!E23</f>
        <v>0.0021756073801113807</v>
      </c>
    </row>
    <row r="24" spans="1:10" ht="12.75">
      <c r="A24" s="15">
        <v>16</v>
      </c>
      <c r="B24" s="16" t="s">
        <v>134</v>
      </c>
      <c r="C24" s="16">
        <v>0</v>
      </c>
      <c r="D24" s="357">
        <f>C24/'- 3 -'!E24</f>
        <v>0</v>
      </c>
      <c r="E24" s="16">
        <v>0</v>
      </c>
      <c r="F24" s="357">
        <f>E24/'- 3 -'!E24</f>
        <v>0</v>
      </c>
      <c r="G24" s="16">
        <v>0</v>
      </c>
      <c r="H24" s="357">
        <f>G24/'- 3 -'!E24</f>
        <v>0</v>
      </c>
      <c r="I24" s="16">
        <v>0</v>
      </c>
      <c r="J24" s="357">
        <f>I24/'- 3 -'!E24</f>
        <v>0</v>
      </c>
    </row>
    <row r="25" spans="1:10" ht="12.75">
      <c r="A25" s="13">
        <v>17</v>
      </c>
      <c r="B25" s="14" t="s">
        <v>135</v>
      </c>
      <c r="C25" s="14">
        <v>0</v>
      </c>
      <c r="D25" s="356">
        <f>C25/'- 3 -'!E25</f>
        <v>0</v>
      </c>
      <c r="E25" s="14">
        <v>0</v>
      </c>
      <c r="F25" s="356">
        <f>E25/'- 3 -'!E25</f>
        <v>0</v>
      </c>
      <c r="G25" s="14">
        <v>0</v>
      </c>
      <c r="H25" s="356">
        <f>G25/'- 3 -'!E25</f>
        <v>0</v>
      </c>
      <c r="I25" s="14">
        <v>0</v>
      </c>
      <c r="J25" s="356">
        <f>I25/'- 3 -'!E25</f>
        <v>0</v>
      </c>
    </row>
    <row r="26" spans="1:10" ht="12.75">
      <c r="A26" s="15">
        <v>18</v>
      </c>
      <c r="B26" s="16" t="s">
        <v>136</v>
      </c>
      <c r="C26" s="16">
        <v>0</v>
      </c>
      <c r="D26" s="357">
        <f>C26/'- 3 -'!E26</f>
        <v>0</v>
      </c>
      <c r="E26" s="16">
        <v>0</v>
      </c>
      <c r="F26" s="357">
        <f>E26/'- 3 -'!E26</f>
        <v>0</v>
      </c>
      <c r="G26" s="16">
        <v>0</v>
      </c>
      <c r="H26" s="357">
        <f>G26/'- 3 -'!E26</f>
        <v>0</v>
      </c>
      <c r="I26" s="16">
        <v>0</v>
      </c>
      <c r="J26" s="357">
        <f>I26/'- 3 -'!E26</f>
        <v>0</v>
      </c>
    </row>
    <row r="27" spans="1:10" ht="12.75">
      <c r="A27" s="13">
        <v>19</v>
      </c>
      <c r="B27" s="14" t="s">
        <v>137</v>
      </c>
      <c r="C27" s="14">
        <v>0</v>
      </c>
      <c r="D27" s="356">
        <f>C27/'- 3 -'!E27</f>
        <v>0</v>
      </c>
      <c r="E27" s="14">
        <v>0</v>
      </c>
      <c r="F27" s="356">
        <f>E27/'- 3 -'!E27</f>
        <v>0</v>
      </c>
      <c r="G27" s="14">
        <v>0</v>
      </c>
      <c r="H27" s="356">
        <f>G27/'- 3 -'!E27</f>
        <v>0</v>
      </c>
      <c r="I27" s="14">
        <v>0</v>
      </c>
      <c r="J27" s="356">
        <f>I27/'- 3 -'!E27</f>
        <v>0</v>
      </c>
    </row>
    <row r="28" spans="1:10" ht="12.75">
      <c r="A28" s="15">
        <v>20</v>
      </c>
      <c r="B28" s="16" t="s">
        <v>138</v>
      </c>
      <c r="C28" s="16">
        <v>0</v>
      </c>
      <c r="D28" s="357">
        <f>C28/'- 3 -'!E28</f>
        <v>0</v>
      </c>
      <c r="E28" s="16">
        <v>0</v>
      </c>
      <c r="F28" s="357">
        <f>E28/'- 3 -'!E28</f>
        <v>0</v>
      </c>
      <c r="G28" s="16">
        <v>0</v>
      </c>
      <c r="H28" s="357">
        <f>G28/'- 3 -'!E28</f>
        <v>0</v>
      </c>
      <c r="I28" s="16">
        <v>49834</v>
      </c>
      <c r="J28" s="357">
        <f>I28/'- 3 -'!E28</f>
        <v>0.0063294619982703654</v>
      </c>
    </row>
    <row r="29" spans="1:10" ht="12.75">
      <c r="A29" s="13">
        <v>21</v>
      </c>
      <c r="B29" s="14" t="s">
        <v>139</v>
      </c>
      <c r="C29" s="14">
        <v>60000</v>
      </c>
      <c r="D29" s="356">
        <f>C29/'- 3 -'!E29</f>
        <v>0.0026446863842729314</v>
      </c>
      <c r="E29" s="14">
        <v>0</v>
      </c>
      <c r="F29" s="356">
        <f>E29/'- 3 -'!E29</f>
        <v>0</v>
      </c>
      <c r="G29" s="14">
        <v>0</v>
      </c>
      <c r="H29" s="356">
        <f>G29/'- 3 -'!E29</f>
        <v>0</v>
      </c>
      <c r="I29" s="14">
        <v>0</v>
      </c>
      <c r="J29" s="356">
        <f>I29/'- 3 -'!E29</f>
        <v>0</v>
      </c>
    </row>
    <row r="30" spans="1:10" ht="12.75">
      <c r="A30" s="15">
        <v>22</v>
      </c>
      <c r="B30" s="16" t="s">
        <v>140</v>
      </c>
      <c r="C30" s="16">
        <v>230800</v>
      </c>
      <c r="D30" s="357">
        <f>C30/'- 3 -'!E30</f>
        <v>0.01876288068100477</v>
      </c>
      <c r="E30" s="16">
        <v>0</v>
      </c>
      <c r="F30" s="357">
        <f>E30/'- 3 -'!E30</f>
        <v>0</v>
      </c>
      <c r="G30" s="16">
        <v>0</v>
      </c>
      <c r="H30" s="357">
        <f>G30/'- 3 -'!E30</f>
        <v>0</v>
      </c>
      <c r="I30" s="16">
        <v>0</v>
      </c>
      <c r="J30" s="357">
        <f>I30/'- 3 -'!E30</f>
        <v>0</v>
      </c>
    </row>
    <row r="31" spans="1:10" ht="12.75">
      <c r="A31" s="13">
        <v>23</v>
      </c>
      <c r="B31" s="14" t="s">
        <v>141</v>
      </c>
      <c r="C31" s="14">
        <v>0</v>
      </c>
      <c r="D31" s="356">
        <f>C31/'- 3 -'!E31</f>
        <v>0</v>
      </c>
      <c r="E31" s="14">
        <v>0</v>
      </c>
      <c r="F31" s="356">
        <f>E31/'- 3 -'!E31</f>
        <v>0</v>
      </c>
      <c r="G31" s="14">
        <v>0</v>
      </c>
      <c r="H31" s="356">
        <f>G31/'- 3 -'!E31</f>
        <v>0</v>
      </c>
      <c r="I31" s="14">
        <v>0</v>
      </c>
      <c r="J31" s="356">
        <f>I31/'- 3 -'!E31</f>
        <v>0</v>
      </c>
    </row>
    <row r="32" spans="1:10" ht="12.75">
      <c r="A32" s="15">
        <v>24</v>
      </c>
      <c r="B32" s="16" t="s">
        <v>142</v>
      </c>
      <c r="C32" s="16">
        <v>1668</v>
      </c>
      <c r="D32" s="357">
        <f>C32/'- 3 -'!E32</f>
        <v>7.289686640495469E-05</v>
      </c>
      <c r="E32" s="16">
        <v>0</v>
      </c>
      <c r="F32" s="357">
        <f>E32/'- 3 -'!E32</f>
        <v>0</v>
      </c>
      <c r="G32" s="16">
        <v>0</v>
      </c>
      <c r="H32" s="357">
        <f>G32/'- 3 -'!E32</f>
        <v>0</v>
      </c>
      <c r="I32" s="16">
        <v>0</v>
      </c>
      <c r="J32" s="357">
        <f>I32/'- 3 -'!E32</f>
        <v>0</v>
      </c>
    </row>
    <row r="33" spans="1:10" ht="12.75">
      <c r="A33" s="13">
        <v>25</v>
      </c>
      <c r="B33" s="14" t="s">
        <v>143</v>
      </c>
      <c r="C33" s="14">
        <v>0</v>
      </c>
      <c r="D33" s="356">
        <f>C33/'- 3 -'!E33</f>
        <v>0</v>
      </c>
      <c r="E33" s="14">
        <v>0</v>
      </c>
      <c r="F33" s="356">
        <f>E33/'- 3 -'!E33</f>
        <v>0</v>
      </c>
      <c r="G33" s="14">
        <v>0</v>
      </c>
      <c r="H33" s="356">
        <f>G33/'- 3 -'!E33</f>
        <v>0</v>
      </c>
      <c r="I33" s="14">
        <v>0</v>
      </c>
      <c r="J33" s="356">
        <f>I33/'- 3 -'!E33</f>
        <v>0</v>
      </c>
    </row>
    <row r="34" spans="1:10" ht="12.75">
      <c r="A34" s="15">
        <v>26</v>
      </c>
      <c r="B34" s="16" t="s">
        <v>144</v>
      </c>
      <c r="C34" s="16">
        <v>0</v>
      </c>
      <c r="D34" s="357">
        <f>C34/'- 3 -'!E34</f>
        <v>0</v>
      </c>
      <c r="E34" s="16">
        <v>0</v>
      </c>
      <c r="F34" s="357">
        <f>E34/'- 3 -'!E34</f>
        <v>0</v>
      </c>
      <c r="G34" s="16">
        <v>0</v>
      </c>
      <c r="H34" s="357">
        <f>G34/'- 3 -'!E34</f>
        <v>0</v>
      </c>
      <c r="I34" s="16">
        <v>0</v>
      </c>
      <c r="J34" s="357">
        <f>I34/'- 3 -'!E34</f>
        <v>0</v>
      </c>
    </row>
    <row r="35" spans="1:10" ht="12.75">
      <c r="A35" s="13">
        <v>28</v>
      </c>
      <c r="B35" s="14" t="s">
        <v>145</v>
      </c>
      <c r="C35" s="14">
        <v>0</v>
      </c>
      <c r="D35" s="356">
        <f>C35/'- 3 -'!E35</f>
        <v>0</v>
      </c>
      <c r="E35" s="14">
        <v>0</v>
      </c>
      <c r="F35" s="356">
        <f>E35/'- 3 -'!E35</f>
        <v>0</v>
      </c>
      <c r="G35" s="14">
        <v>0</v>
      </c>
      <c r="H35" s="356">
        <f>G35/'- 3 -'!E35</f>
        <v>0</v>
      </c>
      <c r="I35" s="14">
        <v>0</v>
      </c>
      <c r="J35" s="356">
        <f>I35/'- 3 -'!E35</f>
        <v>0</v>
      </c>
    </row>
    <row r="36" spans="1:10" ht="12.75">
      <c r="A36" s="15">
        <v>30</v>
      </c>
      <c r="B36" s="16" t="s">
        <v>146</v>
      </c>
      <c r="C36" s="16">
        <v>0</v>
      </c>
      <c r="D36" s="357">
        <f>C36/'- 3 -'!E36</f>
        <v>0</v>
      </c>
      <c r="E36" s="16">
        <v>0</v>
      </c>
      <c r="F36" s="357">
        <f>E36/'- 3 -'!E36</f>
        <v>0</v>
      </c>
      <c r="G36" s="16">
        <v>0</v>
      </c>
      <c r="H36" s="357">
        <f>G36/'- 3 -'!E36</f>
        <v>0</v>
      </c>
      <c r="I36" s="16">
        <v>0</v>
      </c>
      <c r="J36" s="357">
        <f>I36/'- 3 -'!E36</f>
        <v>0</v>
      </c>
    </row>
    <row r="37" spans="1:10" ht="12.75">
      <c r="A37" s="13">
        <v>31</v>
      </c>
      <c r="B37" s="14" t="s">
        <v>147</v>
      </c>
      <c r="C37" s="14">
        <v>0</v>
      </c>
      <c r="D37" s="356">
        <f>C37/'- 3 -'!E37</f>
        <v>0</v>
      </c>
      <c r="E37" s="14">
        <v>0</v>
      </c>
      <c r="F37" s="356">
        <f>E37/'- 3 -'!E37</f>
        <v>0</v>
      </c>
      <c r="G37" s="14">
        <v>0</v>
      </c>
      <c r="H37" s="356">
        <f>G37/'- 3 -'!E37</f>
        <v>0</v>
      </c>
      <c r="I37" s="14">
        <v>0</v>
      </c>
      <c r="J37" s="356">
        <f>I37/'- 3 -'!E37</f>
        <v>0</v>
      </c>
    </row>
    <row r="38" spans="1:10" ht="12.75">
      <c r="A38" s="15">
        <v>32</v>
      </c>
      <c r="B38" s="16" t="s">
        <v>148</v>
      </c>
      <c r="C38" s="16">
        <v>0</v>
      </c>
      <c r="D38" s="357">
        <f>C38/'- 3 -'!E38</f>
        <v>0</v>
      </c>
      <c r="E38" s="16">
        <v>0</v>
      </c>
      <c r="F38" s="357">
        <f>E38/'- 3 -'!E38</f>
        <v>0</v>
      </c>
      <c r="G38" s="16">
        <v>0</v>
      </c>
      <c r="H38" s="357">
        <f>G38/'- 3 -'!E38</f>
        <v>0</v>
      </c>
      <c r="I38" s="16">
        <v>0</v>
      </c>
      <c r="J38" s="357">
        <f>I38/'- 3 -'!E38</f>
        <v>0</v>
      </c>
    </row>
    <row r="39" spans="1:10" ht="12.75">
      <c r="A39" s="13">
        <v>33</v>
      </c>
      <c r="B39" s="14" t="s">
        <v>149</v>
      </c>
      <c r="C39" s="14">
        <v>0</v>
      </c>
      <c r="D39" s="356">
        <f>C39/'- 3 -'!E39</f>
        <v>0</v>
      </c>
      <c r="E39" s="14">
        <v>0</v>
      </c>
      <c r="F39" s="356">
        <f>E39/'- 3 -'!E39</f>
        <v>0</v>
      </c>
      <c r="G39" s="14">
        <v>0</v>
      </c>
      <c r="H39" s="356">
        <f>G39/'- 3 -'!E39</f>
        <v>0</v>
      </c>
      <c r="I39" s="14">
        <v>0</v>
      </c>
      <c r="J39" s="356">
        <f>I39/'- 3 -'!E39</f>
        <v>0</v>
      </c>
    </row>
    <row r="40" spans="1:10" ht="12.75">
      <c r="A40" s="15">
        <v>34</v>
      </c>
      <c r="B40" s="16" t="s">
        <v>150</v>
      </c>
      <c r="C40" s="16">
        <v>0</v>
      </c>
      <c r="D40" s="357">
        <f>C40/'- 3 -'!E40</f>
        <v>0</v>
      </c>
      <c r="E40" s="16">
        <v>0</v>
      </c>
      <c r="F40" s="357">
        <f>E40/'- 3 -'!E40</f>
        <v>0</v>
      </c>
      <c r="G40" s="16">
        <v>0</v>
      </c>
      <c r="H40" s="357">
        <f>G40/'- 3 -'!E40</f>
        <v>0</v>
      </c>
      <c r="I40" s="16">
        <v>0</v>
      </c>
      <c r="J40" s="357">
        <f>I40/'- 3 -'!E40</f>
        <v>0</v>
      </c>
    </row>
    <row r="41" spans="1:10" ht="12.75">
      <c r="A41" s="13">
        <v>35</v>
      </c>
      <c r="B41" s="14" t="s">
        <v>151</v>
      </c>
      <c r="C41" s="14">
        <v>4000</v>
      </c>
      <c r="D41" s="356">
        <f>C41/'- 3 -'!E41</f>
        <v>0.00028362323291203703</v>
      </c>
      <c r="E41" s="14">
        <v>0</v>
      </c>
      <c r="F41" s="356">
        <f>E41/'- 3 -'!E41</f>
        <v>0</v>
      </c>
      <c r="G41" s="14">
        <v>0</v>
      </c>
      <c r="H41" s="356">
        <f>G41/'- 3 -'!E41</f>
        <v>0</v>
      </c>
      <c r="I41" s="14">
        <v>56660</v>
      </c>
      <c r="J41" s="356">
        <f>I41/'- 3 -'!E41</f>
        <v>0.004017523094199005</v>
      </c>
    </row>
    <row r="42" spans="1:10" ht="12.75">
      <c r="A42" s="15">
        <v>36</v>
      </c>
      <c r="B42" s="16" t="s">
        <v>152</v>
      </c>
      <c r="C42" s="16">
        <v>0</v>
      </c>
      <c r="D42" s="357">
        <f>C42/'- 3 -'!E42</f>
        <v>0</v>
      </c>
      <c r="E42" s="16">
        <v>0</v>
      </c>
      <c r="F42" s="357">
        <f>E42/'- 3 -'!E42</f>
        <v>0</v>
      </c>
      <c r="G42" s="16">
        <v>0</v>
      </c>
      <c r="H42" s="357">
        <f>G42/'- 3 -'!E42</f>
        <v>0</v>
      </c>
      <c r="I42" s="16">
        <v>0</v>
      </c>
      <c r="J42" s="357">
        <f>I42/'- 3 -'!E42</f>
        <v>0</v>
      </c>
    </row>
    <row r="43" spans="1:10" ht="12.75">
      <c r="A43" s="13">
        <v>37</v>
      </c>
      <c r="B43" s="14" t="s">
        <v>153</v>
      </c>
      <c r="C43" s="14">
        <v>0</v>
      </c>
      <c r="D43" s="356">
        <f>C43/'- 3 -'!E43</f>
        <v>0</v>
      </c>
      <c r="E43" s="14">
        <v>0</v>
      </c>
      <c r="F43" s="356">
        <f>E43/'- 3 -'!E43</f>
        <v>0</v>
      </c>
      <c r="G43" s="14">
        <v>0</v>
      </c>
      <c r="H43" s="356">
        <f>G43/'- 3 -'!E43</f>
        <v>0</v>
      </c>
      <c r="I43" s="14">
        <v>6664</v>
      </c>
      <c r="J43" s="356">
        <f>I43/'- 3 -'!E43</f>
        <v>0.0009702635479818183</v>
      </c>
    </row>
    <row r="44" spans="1:10" ht="12.75">
      <c r="A44" s="15">
        <v>38</v>
      </c>
      <c r="B44" s="16" t="s">
        <v>154</v>
      </c>
      <c r="C44" s="16">
        <v>0</v>
      </c>
      <c r="D44" s="357">
        <f>C44/'- 3 -'!E44</f>
        <v>0</v>
      </c>
      <c r="E44" s="16">
        <v>0</v>
      </c>
      <c r="F44" s="357">
        <f>E44/'- 3 -'!E44</f>
        <v>0</v>
      </c>
      <c r="G44" s="16">
        <v>0</v>
      </c>
      <c r="H44" s="357">
        <f>G44/'- 3 -'!E44</f>
        <v>0</v>
      </c>
      <c r="I44" s="16">
        <v>0</v>
      </c>
      <c r="J44" s="357">
        <f>I44/'- 3 -'!E44</f>
        <v>0</v>
      </c>
    </row>
    <row r="45" spans="1:10" ht="12.75">
      <c r="A45" s="13">
        <v>39</v>
      </c>
      <c r="B45" s="14" t="s">
        <v>155</v>
      </c>
      <c r="C45" s="14">
        <v>0</v>
      </c>
      <c r="D45" s="356">
        <f>C45/'- 3 -'!E45</f>
        <v>0</v>
      </c>
      <c r="E45" s="14">
        <v>0</v>
      </c>
      <c r="F45" s="356">
        <f>E45/'- 3 -'!E45</f>
        <v>0</v>
      </c>
      <c r="G45" s="14">
        <v>0</v>
      </c>
      <c r="H45" s="356">
        <f>G45/'- 3 -'!E45</f>
        <v>0</v>
      </c>
      <c r="I45" s="14">
        <v>0</v>
      </c>
      <c r="J45" s="356">
        <f>I45/'- 3 -'!E45</f>
        <v>0</v>
      </c>
    </row>
    <row r="46" spans="1:10" ht="12.75">
      <c r="A46" s="15">
        <v>40</v>
      </c>
      <c r="B46" s="16" t="s">
        <v>156</v>
      </c>
      <c r="C46" s="16">
        <v>0</v>
      </c>
      <c r="D46" s="357">
        <f>C46/'- 3 -'!E46</f>
        <v>0</v>
      </c>
      <c r="E46" s="16">
        <v>0</v>
      </c>
      <c r="F46" s="357">
        <f>E46/'- 3 -'!E46</f>
        <v>0</v>
      </c>
      <c r="G46" s="16">
        <v>41300</v>
      </c>
      <c r="H46" s="357">
        <f>G46/'- 3 -'!E46</f>
        <v>0.0009133308712468846</v>
      </c>
      <c r="I46" s="16">
        <v>20900</v>
      </c>
      <c r="J46" s="357">
        <f>I46/'- 3 -'!E46</f>
        <v>0.00046219407285859294</v>
      </c>
    </row>
    <row r="47" spans="1:10" ht="12.75">
      <c r="A47" s="13">
        <v>41</v>
      </c>
      <c r="B47" s="14" t="s">
        <v>157</v>
      </c>
      <c r="C47" s="14">
        <v>0</v>
      </c>
      <c r="D47" s="356">
        <f>C47/'- 3 -'!E47</f>
        <v>0</v>
      </c>
      <c r="E47" s="14">
        <v>0</v>
      </c>
      <c r="F47" s="356">
        <f>E47/'- 3 -'!E47</f>
        <v>0</v>
      </c>
      <c r="G47" s="14">
        <v>0</v>
      </c>
      <c r="H47" s="356">
        <f>G47/'- 3 -'!E47</f>
        <v>0</v>
      </c>
      <c r="I47" s="14">
        <v>53700</v>
      </c>
      <c r="J47" s="356">
        <f>I47/'- 3 -'!E47</f>
        <v>0.00433895916691984</v>
      </c>
    </row>
    <row r="48" spans="1:10" ht="12.75">
      <c r="A48" s="15">
        <v>42</v>
      </c>
      <c r="B48" s="16" t="s">
        <v>158</v>
      </c>
      <c r="C48" s="16">
        <v>0</v>
      </c>
      <c r="D48" s="357">
        <f>C48/'- 3 -'!E48</f>
        <v>0</v>
      </c>
      <c r="E48" s="16">
        <v>0</v>
      </c>
      <c r="F48" s="357">
        <f>E48/'- 3 -'!E48</f>
        <v>0</v>
      </c>
      <c r="G48" s="16">
        <v>0</v>
      </c>
      <c r="H48" s="357">
        <f>G48/'- 3 -'!E48</f>
        <v>0</v>
      </c>
      <c r="I48" s="16">
        <v>0</v>
      </c>
      <c r="J48" s="357">
        <f>I48/'- 3 -'!E48</f>
        <v>0</v>
      </c>
    </row>
    <row r="49" spans="1:10" ht="12.75">
      <c r="A49" s="13">
        <v>43</v>
      </c>
      <c r="B49" s="14" t="s">
        <v>159</v>
      </c>
      <c r="C49" s="14">
        <v>0</v>
      </c>
      <c r="D49" s="356">
        <f>C49/'- 3 -'!E49</f>
        <v>0</v>
      </c>
      <c r="E49" s="14">
        <v>0</v>
      </c>
      <c r="F49" s="356">
        <f>E49/'- 3 -'!E49</f>
        <v>0</v>
      </c>
      <c r="G49" s="14">
        <v>0</v>
      </c>
      <c r="H49" s="356">
        <f>G49/'- 3 -'!E49</f>
        <v>0</v>
      </c>
      <c r="I49" s="14">
        <v>21000</v>
      </c>
      <c r="J49" s="356">
        <f>I49/'- 3 -'!E49</f>
        <v>0.003316545296901873</v>
      </c>
    </row>
    <row r="50" spans="1:10" ht="12.75">
      <c r="A50" s="15">
        <v>44</v>
      </c>
      <c r="B50" s="16" t="s">
        <v>160</v>
      </c>
      <c r="C50" s="16">
        <v>0</v>
      </c>
      <c r="D50" s="357">
        <f>C50/'- 3 -'!E50</f>
        <v>0</v>
      </c>
      <c r="E50" s="16">
        <v>0</v>
      </c>
      <c r="F50" s="357">
        <f>E50/'- 3 -'!E50</f>
        <v>0</v>
      </c>
      <c r="G50" s="16">
        <v>0</v>
      </c>
      <c r="H50" s="357">
        <f>G50/'- 3 -'!E50</f>
        <v>0</v>
      </c>
      <c r="I50" s="16">
        <v>0</v>
      </c>
      <c r="J50" s="357">
        <f>I50/'- 3 -'!E50</f>
        <v>0</v>
      </c>
    </row>
    <row r="51" spans="1:10" ht="12.75">
      <c r="A51" s="13">
        <v>45</v>
      </c>
      <c r="B51" s="14" t="s">
        <v>161</v>
      </c>
      <c r="C51" s="14">
        <v>0</v>
      </c>
      <c r="D51" s="356">
        <f>C51/'- 3 -'!E51</f>
        <v>0</v>
      </c>
      <c r="E51" s="14">
        <v>0</v>
      </c>
      <c r="F51" s="356">
        <f>E51/'- 3 -'!E51</f>
        <v>0</v>
      </c>
      <c r="G51" s="14">
        <v>11450</v>
      </c>
      <c r="H51" s="356">
        <f>G51/'- 3 -'!E51</f>
        <v>0.0009593258410962623</v>
      </c>
      <c r="I51" s="14">
        <v>0</v>
      </c>
      <c r="J51" s="356">
        <f>I51/'- 3 -'!E51</f>
        <v>0</v>
      </c>
    </row>
    <row r="52" spans="1:10" ht="12.75">
      <c r="A52" s="15">
        <v>46</v>
      </c>
      <c r="B52" s="16" t="s">
        <v>162</v>
      </c>
      <c r="C52" s="16">
        <v>0</v>
      </c>
      <c r="D52" s="357">
        <f>C52/'- 3 -'!E52</f>
        <v>0</v>
      </c>
      <c r="E52" s="16">
        <v>0</v>
      </c>
      <c r="F52" s="357">
        <f>E52/'- 3 -'!E52</f>
        <v>0</v>
      </c>
      <c r="G52" s="16">
        <v>0</v>
      </c>
      <c r="H52" s="357">
        <f>G52/'- 3 -'!E52</f>
        <v>0</v>
      </c>
      <c r="I52" s="16">
        <v>0</v>
      </c>
      <c r="J52" s="357">
        <f>I52/'- 3 -'!E52</f>
        <v>0</v>
      </c>
    </row>
    <row r="53" spans="1:10" ht="12.75">
      <c r="A53" s="13">
        <v>47</v>
      </c>
      <c r="B53" s="14" t="s">
        <v>163</v>
      </c>
      <c r="C53" s="14">
        <v>0</v>
      </c>
      <c r="D53" s="356">
        <f>C53/'- 3 -'!E53</f>
        <v>0</v>
      </c>
      <c r="E53" s="14">
        <v>0</v>
      </c>
      <c r="F53" s="356">
        <f>E53/'- 3 -'!E53</f>
        <v>0</v>
      </c>
      <c r="G53" s="14">
        <v>0</v>
      </c>
      <c r="H53" s="356">
        <f>G53/'- 3 -'!E53</f>
        <v>0</v>
      </c>
      <c r="I53" s="14">
        <v>0</v>
      </c>
      <c r="J53" s="356">
        <f>I53/'- 3 -'!E53</f>
        <v>0</v>
      </c>
    </row>
    <row r="54" spans="1:10" ht="12.75">
      <c r="A54" s="15">
        <v>48</v>
      </c>
      <c r="B54" s="16" t="s">
        <v>164</v>
      </c>
      <c r="C54" s="16">
        <v>0</v>
      </c>
      <c r="D54" s="357">
        <f>C54/'- 3 -'!E54</f>
        <v>0</v>
      </c>
      <c r="E54" s="16">
        <v>0</v>
      </c>
      <c r="F54" s="357">
        <f>E54/'- 3 -'!E54</f>
        <v>0</v>
      </c>
      <c r="G54" s="16">
        <v>0</v>
      </c>
      <c r="H54" s="357">
        <f>G54/'- 3 -'!E54</f>
        <v>0</v>
      </c>
      <c r="I54" s="16">
        <v>563649</v>
      </c>
      <c r="J54" s="357">
        <f>I54/'- 3 -'!E54</f>
        <v>0.009825505065674374</v>
      </c>
    </row>
    <row r="55" spans="1:10" ht="12.75">
      <c r="A55" s="13">
        <v>49</v>
      </c>
      <c r="B55" s="14" t="s">
        <v>165</v>
      </c>
      <c r="C55" s="14">
        <v>0</v>
      </c>
      <c r="D55" s="356">
        <f>C55/'- 3 -'!E55</f>
        <v>0</v>
      </c>
      <c r="E55" s="14">
        <v>0</v>
      </c>
      <c r="F55" s="356">
        <f>E55/'- 3 -'!E55</f>
        <v>0</v>
      </c>
      <c r="G55" s="14">
        <v>0</v>
      </c>
      <c r="H55" s="356">
        <f>G55/'- 3 -'!E55</f>
        <v>0</v>
      </c>
      <c r="I55" s="14">
        <v>15000</v>
      </c>
      <c r="J55" s="356">
        <f>I55/'- 3 -'!E55</f>
        <v>0.00040798739221041097</v>
      </c>
    </row>
    <row r="56" spans="1:10" ht="12.75">
      <c r="A56" s="15">
        <v>50</v>
      </c>
      <c r="B56" s="16" t="s">
        <v>355</v>
      </c>
      <c r="C56" s="16">
        <v>0</v>
      </c>
      <c r="D56" s="357">
        <f>C56/'- 3 -'!E56</f>
        <v>0</v>
      </c>
      <c r="E56" s="16">
        <v>0</v>
      </c>
      <c r="F56" s="357">
        <f>E56/'- 3 -'!E56</f>
        <v>0</v>
      </c>
      <c r="G56" s="16">
        <v>0</v>
      </c>
      <c r="H56" s="357">
        <f>G56/'- 3 -'!E56</f>
        <v>0</v>
      </c>
      <c r="I56" s="16">
        <v>0</v>
      </c>
      <c r="J56" s="357">
        <f>I56/'- 3 -'!E56</f>
        <v>0</v>
      </c>
    </row>
    <row r="57" spans="1:10" ht="12.75">
      <c r="A57" s="13">
        <v>2264</v>
      </c>
      <c r="B57" s="14" t="s">
        <v>166</v>
      </c>
      <c r="C57" s="14">
        <v>0</v>
      </c>
      <c r="D57" s="356">
        <f>C57/'- 3 -'!E57</f>
        <v>0</v>
      </c>
      <c r="E57" s="14">
        <v>0</v>
      </c>
      <c r="F57" s="356">
        <f>E57/'- 3 -'!E57</f>
        <v>0</v>
      </c>
      <c r="G57" s="14">
        <v>0</v>
      </c>
      <c r="H57" s="356">
        <f>G57/'- 3 -'!E57</f>
        <v>0</v>
      </c>
      <c r="I57" s="14">
        <v>20598</v>
      </c>
      <c r="J57" s="356">
        <f>I57/'- 3 -'!E57</f>
        <v>0.010785755764786954</v>
      </c>
    </row>
    <row r="58" spans="1:10" ht="12.75">
      <c r="A58" s="15">
        <v>2309</v>
      </c>
      <c r="B58" s="16" t="s">
        <v>167</v>
      </c>
      <c r="C58" s="16">
        <v>0</v>
      </c>
      <c r="D58" s="357">
        <f>C58/'- 3 -'!E58</f>
        <v>0</v>
      </c>
      <c r="E58" s="16">
        <v>0</v>
      </c>
      <c r="F58" s="357">
        <f>E58/'- 3 -'!E58</f>
        <v>0</v>
      </c>
      <c r="G58" s="16">
        <v>0</v>
      </c>
      <c r="H58" s="357">
        <f>G58/'- 3 -'!E58</f>
        <v>0</v>
      </c>
      <c r="I58" s="16">
        <v>0</v>
      </c>
      <c r="J58" s="357">
        <f>I58/'- 3 -'!E58</f>
        <v>0</v>
      </c>
    </row>
    <row r="59" spans="1:10" ht="12.75">
      <c r="A59" s="13">
        <v>2312</v>
      </c>
      <c r="B59" s="14" t="s">
        <v>168</v>
      </c>
      <c r="C59" s="14">
        <v>0</v>
      </c>
      <c r="D59" s="356">
        <f>C59/'- 3 -'!E59</f>
        <v>0</v>
      </c>
      <c r="E59" s="14">
        <v>0</v>
      </c>
      <c r="F59" s="356">
        <f>E59/'- 3 -'!E59</f>
        <v>0</v>
      </c>
      <c r="G59" s="14">
        <v>0</v>
      </c>
      <c r="H59" s="356">
        <f>G59/'- 3 -'!E59</f>
        <v>0</v>
      </c>
      <c r="I59" s="14">
        <v>0</v>
      </c>
      <c r="J59" s="356">
        <f>I59/'- 3 -'!E59</f>
        <v>0</v>
      </c>
    </row>
    <row r="60" spans="1:10" ht="12.75">
      <c r="A60" s="15">
        <v>2355</v>
      </c>
      <c r="B60" s="16" t="s">
        <v>169</v>
      </c>
      <c r="C60" s="16">
        <v>0</v>
      </c>
      <c r="D60" s="357">
        <f>C60/'- 3 -'!E60</f>
        <v>0</v>
      </c>
      <c r="E60" s="16">
        <v>0</v>
      </c>
      <c r="F60" s="357">
        <f>E60/'- 3 -'!E60</f>
        <v>0</v>
      </c>
      <c r="G60" s="16">
        <v>2089</v>
      </c>
      <c r="H60" s="357">
        <f>G60/'- 3 -'!E60</f>
        <v>8.492032164842174E-05</v>
      </c>
      <c r="I60" s="16">
        <v>0</v>
      </c>
      <c r="J60" s="357">
        <f>I60/'- 3 -'!E60</f>
        <v>0</v>
      </c>
    </row>
    <row r="61" spans="1:10" ht="12.75">
      <c r="A61" s="13">
        <v>2439</v>
      </c>
      <c r="B61" s="14" t="s">
        <v>170</v>
      </c>
      <c r="C61" s="14">
        <v>0</v>
      </c>
      <c r="D61" s="356">
        <f>C61/'- 3 -'!E61</f>
        <v>0</v>
      </c>
      <c r="E61" s="14">
        <v>0</v>
      </c>
      <c r="F61" s="356">
        <f>E61/'- 3 -'!E61</f>
        <v>0</v>
      </c>
      <c r="G61" s="14">
        <v>0</v>
      </c>
      <c r="H61" s="356">
        <f>G61/'- 3 -'!E61</f>
        <v>0</v>
      </c>
      <c r="I61" s="14">
        <v>0</v>
      </c>
      <c r="J61" s="356">
        <f>I61/'- 3 -'!E61</f>
        <v>0</v>
      </c>
    </row>
    <row r="62" spans="1:10" ht="12.75">
      <c r="A62" s="15">
        <v>2460</v>
      </c>
      <c r="B62" s="16" t="s">
        <v>171</v>
      </c>
      <c r="C62" s="16">
        <v>0</v>
      </c>
      <c r="D62" s="357">
        <f>C62/'- 3 -'!E62</f>
        <v>0</v>
      </c>
      <c r="E62" s="16">
        <v>0</v>
      </c>
      <c r="F62" s="357">
        <f>E62/'- 3 -'!E62</f>
        <v>0</v>
      </c>
      <c r="G62" s="16">
        <v>0</v>
      </c>
      <c r="H62" s="357">
        <f>G62/'- 3 -'!E62</f>
        <v>0</v>
      </c>
      <c r="I62" s="16">
        <v>0</v>
      </c>
      <c r="J62" s="357">
        <f>I62/'- 3 -'!E62</f>
        <v>0</v>
      </c>
    </row>
    <row r="63" spans="1:10" ht="12.75">
      <c r="A63" s="13">
        <v>3000</v>
      </c>
      <c r="B63" s="14" t="s">
        <v>381</v>
      </c>
      <c r="C63" s="14">
        <v>316575</v>
      </c>
      <c r="D63" s="356">
        <f>C63/'- 3 -'!E63</f>
        <v>0.06224833738982295</v>
      </c>
      <c r="E63" s="14">
        <v>0</v>
      </c>
      <c r="F63" s="356">
        <f>E63/'- 3 -'!E63</f>
        <v>0</v>
      </c>
      <c r="G63" s="14">
        <v>0</v>
      </c>
      <c r="H63" s="356">
        <f>G63/'- 3 -'!E63</f>
        <v>0</v>
      </c>
      <c r="I63" s="14">
        <v>0</v>
      </c>
      <c r="J63" s="356">
        <f>I63/'- 3 -'!E63</f>
        <v>0</v>
      </c>
    </row>
    <row r="64" spans="1:10" ht="4.5" customHeight="1">
      <c r="A64" s="17"/>
      <c r="B64" s="17"/>
      <c r="C64" s="17"/>
      <c r="D64" s="197"/>
      <c r="E64" s="17"/>
      <c r="F64" s="197"/>
      <c r="G64" s="17"/>
      <c r="H64" s="197"/>
      <c r="I64" s="17"/>
      <c r="J64" s="197"/>
    </row>
    <row r="65" spans="1:10" ht="12.75">
      <c r="A65" s="19"/>
      <c r="B65" s="20" t="s">
        <v>172</v>
      </c>
      <c r="C65" s="20">
        <f>SUM(C11:C63)</f>
        <v>1885461</v>
      </c>
      <c r="D65" s="102">
        <f>C65/'- 3 -'!E65</f>
        <v>0.0014526202732022613</v>
      </c>
      <c r="E65" s="20">
        <f>SUM(E11:E63)</f>
        <v>1667000</v>
      </c>
      <c r="F65" s="102">
        <f>E65/'- 3 -'!E65</f>
        <v>0.0012843108372054205</v>
      </c>
      <c r="G65" s="20">
        <f>SUM(G11:G63)</f>
        <v>377405</v>
      </c>
      <c r="H65" s="102">
        <f>G65/'- 3 -'!E65</f>
        <v>0.00029076504590012703</v>
      </c>
      <c r="I65" s="20">
        <f>SUM(I11:I63)</f>
        <v>4134126</v>
      </c>
      <c r="J65" s="102">
        <f>I65/'- 3 -'!E65</f>
        <v>0.003185064681567305</v>
      </c>
    </row>
    <row r="66" spans="1:10" ht="4.5" customHeight="1">
      <c r="A66" s="17"/>
      <c r="B66" s="17"/>
      <c r="C66" s="17"/>
      <c r="D66" s="197"/>
      <c r="E66" s="17"/>
      <c r="F66" s="197"/>
      <c r="G66" s="17"/>
      <c r="H66" s="197"/>
      <c r="I66" s="17"/>
      <c r="J66" s="197"/>
    </row>
    <row r="67" spans="1:10" ht="12.75">
      <c r="A67" s="15">
        <v>2155</v>
      </c>
      <c r="B67" s="16" t="s">
        <v>173</v>
      </c>
      <c r="C67" s="16">
        <v>0</v>
      </c>
      <c r="D67" s="357">
        <f>C67/'- 3 -'!E67</f>
        <v>0</v>
      </c>
      <c r="E67" s="16">
        <v>0</v>
      </c>
      <c r="F67" s="357">
        <f>E67/'- 3 -'!E67</f>
        <v>0</v>
      </c>
      <c r="G67" s="16">
        <v>700</v>
      </c>
      <c r="H67" s="357">
        <f>G67/'- 3 -'!E67</f>
        <v>0.0005600501804961725</v>
      </c>
      <c r="I67" s="16">
        <v>0</v>
      </c>
      <c r="J67" s="357">
        <f>I67/'- 3 -'!E67</f>
        <v>0</v>
      </c>
    </row>
    <row r="68" spans="1:10" ht="12.75">
      <c r="A68" s="13">
        <v>2408</v>
      </c>
      <c r="B68" s="14" t="s">
        <v>175</v>
      </c>
      <c r="C68" s="14">
        <v>3500</v>
      </c>
      <c r="D68" s="356">
        <f>C68/'- 3 -'!E68</f>
        <v>0.0014782871298210638</v>
      </c>
      <c r="E68" s="14">
        <v>0</v>
      </c>
      <c r="F68" s="356">
        <f>E68/'- 3 -'!E68</f>
        <v>0</v>
      </c>
      <c r="G68" s="14">
        <v>0</v>
      </c>
      <c r="H68" s="356">
        <f>G68/'- 3 -'!E68</f>
        <v>0</v>
      </c>
      <c r="I68" s="14">
        <v>0</v>
      </c>
      <c r="J68" s="356">
        <f>I68/'- 3 -'!E68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1"/>
      <c r="D1" s="141"/>
      <c r="E1" s="141"/>
      <c r="F1" s="141"/>
      <c r="G1" s="141"/>
      <c r="H1" s="141"/>
      <c r="I1" s="141"/>
      <c r="J1" s="141"/>
      <c r="K1" s="141"/>
    </row>
    <row r="2" spans="1:11" ht="12.75">
      <c r="A2" s="8"/>
      <c r="B2" s="83"/>
      <c r="C2" s="199" t="s">
        <v>0</v>
      </c>
      <c r="D2" s="199"/>
      <c r="E2" s="199"/>
      <c r="F2" s="199"/>
      <c r="G2" s="199"/>
      <c r="H2" s="214"/>
      <c r="I2" s="214"/>
      <c r="J2" s="231"/>
      <c r="K2" s="219" t="s">
        <v>458</v>
      </c>
    </row>
    <row r="3" spans="1:11" ht="12.75">
      <c r="A3" s="9"/>
      <c r="B3" s="86"/>
      <c r="C3" s="202" t="str">
        <f>YEAR</f>
        <v>OPERATING FUND BUDGET 2001/2002</v>
      </c>
      <c r="D3" s="202"/>
      <c r="E3" s="202"/>
      <c r="F3" s="202"/>
      <c r="G3" s="202"/>
      <c r="H3" s="215"/>
      <c r="I3" s="215"/>
      <c r="J3" s="215"/>
      <c r="K3" s="220"/>
    </row>
    <row r="4" spans="1:11" ht="12.75">
      <c r="A4" s="10"/>
      <c r="C4" s="141"/>
      <c r="D4" s="141"/>
      <c r="E4" s="141"/>
      <c r="F4" s="141"/>
      <c r="G4" s="141"/>
      <c r="H4" s="141"/>
      <c r="I4" s="141"/>
      <c r="J4" s="141"/>
      <c r="K4" s="141"/>
    </row>
    <row r="5" spans="1:11" ht="16.5">
      <c r="A5" s="10"/>
      <c r="C5" s="337" t="s">
        <v>352</v>
      </c>
      <c r="D5" s="221"/>
      <c r="E5" s="234"/>
      <c r="F5" s="234"/>
      <c r="G5" s="234"/>
      <c r="H5" s="234"/>
      <c r="I5" s="234"/>
      <c r="J5" s="234"/>
      <c r="K5" s="235"/>
    </row>
    <row r="6" spans="1:11" ht="12.75">
      <c r="A6" s="10"/>
      <c r="C6" s="204"/>
      <c r="D6" s="65"/>
      <c r="E6" s="66"/>
      <c r="F6" s="67" t="s">
        <v>20</v>
      </c>
      <c r="G6" s="65"/>
      <c r="H6" s="66"/>
      <c r="I6" s="67" t="s">
        <v>18</v>
      </c>
      <c r="J6" s="65"/>
      <c r="K6" s="66"/>
    </row>
    <row r="7" spans="3:11" ht="12.75">
      <c r="C7" s="68" t="s">
        <v>50</v>
      </c>
      <c r="D7" s="69"/>
      <c r="E7" s="70"/>
      <c r="F7" s="68" t="s">
        <v>51</v>
      </c>
      <c r="G7" s="69"/>
      <c r="H7" s="70"/>
      <c r="I7" s="68" t="s">
        <v>52</v>
      </c>
      <c r="J7" s="69"/>
      <c r="K7" s="70"/>
    </row>
    <row r="8" spans="1:11" ht="12.75">
      <c r="A8" s="94"/>
      <c r="B8" s="45"/>
      <c r="C8" s="237"/>
      <c r="D8" s="228"/>
      <c r="E8" s="229" t="s">
        <v>78</v>
      </c>
      <c r="F8" s="73"/>
      <c r="G8" s="74"/>
      <c r="H8" s="229" t="s">
        <v>78</v>
      </c>
      <c r="I8" s="73"/>
      <c r="J8" s="74"/>
      <c r="K8" s="229"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2" ht="4.5" customHeight="1">
      <c r="A10" s="77"/>
      <c r="B10" s="77"/>
    </row>
    <row r="11" spans="1:11" ht="12.75">
      <c r="A11" s="13">
        <v>1</v>
      </c>
      <c r="B11" s="14" t="s">
        <v>121</v>
      </c>
      <c r="C11" s="14">
        <v>581700</v>
      </c>
      <c r="D11" s="356">
        <f>C11/'- 3 -'!E11</f>
        <v>0.00242587061522948</v>
      </c>
      <c r="E11" s="14">
        <f>C11/'- 7 -'!G11</f>
        <v>18.997387328543436</v>
      </c>
      <c r="F11" s="14">
        <v>1135400</v>
      </c>
      <c r="G11" s="356">
        <f>F11/'- 3 -'!E11</f>
        <v>0.004734972488450321</v>
      </c>
      <c r="H11" s="14">
        <f>F11/'- 7 -'!G11</f>
        <v>37.08033964728936</v>
      </c>
      <c r="I11" s="14">
        <v>4423600</v>
      </c>
      <c r="J11" s="356">
        <f>I11/'- 3 -'!E11</f>
        <v>0.01844779311247916</v>
      </c>
      <c r="K11" s="14">
        <f>I11/'- 7 -'!G11</f>
        <v>144.46766819072502</v>
      </c>
    </row>
    <row r="12" spans="1:11" ht="12.75">
      <c r="A12" s="15">
        <v>2</v>
      </c>
      <c r="B12" s="16" t="s">
        <v>122</v>
      </c>
      <c r="C12" s="16">
        <v>332070</v>
      </c>
      <c r="D12" s="357">
        <f>C12/'- 3 -'!E12</f>
        <v>0.005498663377878573</v>
      </c>
      <c r="E12" s="16">
        <f>C12/'- 7 -'!G12</f>
        <v>36.12165645973611</v>
      </c>
      <c r="F12" s="16">
        <v>516187</v>
      </c>
      <c r="G12" s="357">
        <f>F12/'- 3 -'!E12</f>
        <v>0.008547410344315979</v>
      </c>
      <c r="H12" s="16">
        <f>F12/'- 7 -'!G12</f>
        <v>56.14939465468667</v>
      </c>
      <c r="I12" s="16">
        <v>957749</v>
      </c>
      <c r="J12" s="357">
        <f>I12/'- 3 -'!E12</f>
        <v>0.015859124134971016</v>
      </c>
      <c r="K12" s="16">
        <f>I12/'- 7 -'!G12</f>
        <v>104.18128814001805</v>
      </c>
    </row>
    <row r="13" spans="1:11" ht="12.75">
      <c r="A13" s="13">
        <v>3</v>
      </c>
      <c r="B13" s="14" t="s">
        <v>123</v>
      </c>
      <c r="C13" s="14">
        <v>159730</v>
      </c>
      <c r="D13" s="356">
        <f>C13/'- 3 -'!E13</f>
        <v>0.0038363667682876743</v>
      </c>
      <c r="E13" s="14">
        <f>C13/'- 7 -'!G13</f>
        <v>27.280956447480786</v>
      </c>
      <c r="F13" s="14">
        <v>472865</v>
      </c>
      <c r="G13" s="356">
        <f>F13/'- 3 -'!E13</f>
        <v>0.011357187578328123</v>
      </c>
      <c r="H13" s="14">
        <f>F13/'- 7 -'!G13</f>
        <v>80.76259607173355</v>
      </c>
      <c r="I13" s="14">
        <v>695490</v>
      </c>
      <c r="J13" s="356">
        <f>I13/'- 3 -'!E13</f>
        <v>0.01670415528502094</v>
      </c>
      <c r="K13" s="14">
        <f>I13/'- 7 -'!G13</f>
        <v>118.78565328778822</v>
      </c>
    </row>
    <row r="14" spans="1:11" ht="12.75">
      <c r="A14" s="15">
        <v>4</v>
      </c>
      <c r="B14" s="16" t="s">
        <v>124</v>
      </c>
      <c r="C14" s="16">
        <v>221016</v>
      </c>
      <c r="D14" s="357">
        <f>C14/'- 3 -'!E14</f>
        <v>0.005318878966408224</v>
      </c>
      <c r="E14" s="16">
        <f>C14/'- 7 -'!G14</f>
        <v>37.518206046614274</v>
      </c>
      <c r="F14" s="16">
        <v>327917</v>
      </c>
      <c r="G14" s="357">
        <f>F14/'- 3 -'!E14</f>
        <v>0.007891513890522341</v>
      </c>
      <c r="H14" s="16">
        <f>F14/'- 7 -'!G14</f>
        <v>55.665008742297445</v>
      </c>
      <c r="I14" s="16">
        <v>688397</v>
      </c>
      <c r="J14" s="357">
        <f>I14/'- 3 -'!E14</f>
        <v>0.01656667537118816</v>
      </c>
      <c r="K14" s="16">
        <f>I14/'- 7 -'!G14</f>
        <v>116.85769576804903</v>
      </c>
    </row>
    <row r="15" spans="1:11" ht="12.75">
      <c r="A15" s="13">
        <v>5</v>
      </c>
      <c r="B15" s="14" t="s">
        <v>125</v>
      </c>
      <c r="C15" s="14">
        <v>207031</v>
      </c>
      <c r="D15" s="356">
        <f>C15/'- 3 -'!E15</f>
        <v>0.004023121595760956</v>
      </c>
      <c r="E15" s="14">
        <f>C15/'- 7 -'!G15</f>
        <v>28.980920251410335</v>
      </c>
      <c r="F15" s="14">
        <v>838475</v>
      </c>
      <c r="G15" s="356">
        <f>F15/'- 3 -'!E15</f>
        <v>0.016293631774978955</v>
      </c>
      <c r="H15" s="14">
        <f>F15/'- 7 -'!G15</f>
        <v>117.37265002729679</v>
      </c>
      <c r="I15" s="14">
        <v>990796</v>
      </c>
      <c r="J15" s="356">
        <f>I15/'- 3 -'!E15</f>
        <v>0.019253603492199588</v>
      </c>
      <c r="K15" s="14">
        <f>I15/'- 7 -'!G15</f>
        <v>138.6950739812702</v>
      </c>
    </row>
    <row r="16" spans="1:11" ht="12.75">
      <c r="A16" s="15">
        <v>6</v>
      </c>
      <c r="B16" s="16" t="s">
        <v>126</v>
      </c>
      <c r="C16" s="16">
        <v>189605</v>
      </c>
      <c r="D16" s="357">
        <f>C16/'- 3 -'!E16</f>
        <v>0.0032937025893482732</v>
      </c>
      <c r="E16" s="16">
        <f>C16/'- 7 -'!G16</f>
        <v>21.371167718665465</v>
      </c>
      <c r="F16" s="16">
        <v>448100</v>
      </c>
      <c r="G16" s="357">
        <f>F16/'- 3 -'!E16</f>
        <v>0.007784120304248101</v>
      </c>
      <c r="H16" s="16">
        <f>F16/'- 7 -'!G16</f>
        <v>50.507213706041476</v>
      </c>
      <c r="I16" s="16">
        <v>1241606</v>
      </c>
      <c r="J16" s="357">
        <f>I16/'- 3 -'!E16</f>
        <v>0.02156842328604389</v>
      </c>
      <c r="K16" s="16">
        <f>I16/'- 7 -'!G16</f>
        <v>139.9465734896303</v>
      </c>
    </row>
    <row r="17" spans="1:11" ht="12.75">
      <c r="A17" s="13">
        <v>9</v>
      </c>
      <c r="B17" s="14" t="s">
        <v>127</v>
      </c>
      <c r="C17" s="14">
        <v>229875</v>
      </c>
      <c r="D17" s="356">
        <f>C17/'- 3 -'!E17</f>
        <v>0.0027914970471699064</v>
      </c>
      <c r="E17" s="14">
        <f>C17/'- 7 -'!G17</f>
        <v>18.181278918021118</v>
      </c>
      <c r="F17" s="14">
        <v>865500</v>
      </c>
      <c r="G17" s="356">
        <f>F17/'- 3 -'!E17</f>
        <v>0.01051023684317805</v>
      </c>
      <c r="H17" s="14">
        <f>F17/'- 7 -'!G17</f>
        <v>68.45414639933563</v>
      </c>
      <c r="I17" s="14">
        <v>928500</v>
      </c>
      <c r="J17" s="356">
        <f>I17/'- 3 -'!E17</f>
        <v>0.011275280079596555</v>
      </c>
      <c r="K17" s="14">
        <f>I17/'- 7 -'!G17</f>
        <v>73.43694388420927</v>
      </c>
    </row>
    <row r="18" spans="1:11" ht="12.75">
      <c r="A18" s="15">
        <v>10</v>
      </c>
      <c r="B18" s="16" t="s">
        <v>128</v>
      </c>
      <c r="C18" s="16">
        <v>205221</v>
      </c>
      <c r="D18" s="357">
        <f>C18/'- 3 -'!E18</f>
        <v>0.0033720725986176904</v>
      </c>
      <c r="E18" s="16">
        <f>C18/'- 7 -'!G18</f>
        <v>23.66751239764733</v>
      </c>
      <c r="F18" s="16">
        <v>434820</v>
      </c>
      <c r="G18" s="357">
        <f>F18/'- 3 -'!E18</f>
        <v>0.007144710372383645</v>
      </c>
      <c r="H18" s="16">
        <f>F18/'- 7 -'!G18</f>
        <v>50.146465228924</v>
      </c>
      <c r="I18" s="16">
        <v>1182699</v>
      </c>
      <c r="J18" s="357">
        <f>I18/'- 3 -'!E18</f>
        <v>0.019433424894686916</v>
      </c>
      <c r="K18" s="16">
        <f>I18/'- 7 -'!G18</f>
        <v>136.39707069542152</v>
      </c>
    </row>
    <row r="19" spans="1:11" ht="12.75">
      <c r="A19" s="13">
        <v>11</v>
      </c>
      <c r="B19" s="14" t="s">
        <v>129</v>
      </c>
      <c r="C19" s="14">
        <v>156710</v>
      </c>
      <c r="D19" s="356">
        <f>C19/'- 3 -'!E19</f>
        <v>0.0048262992688053435</v>
      </c>
      <c r="E19" s="14">
        <f>C19/'- 7 -'!G19</f>
        <v>33.85396413912292</v>
      </c>
      <c r="F19" s="14">
        <v>195805</v>
      </c>
      <c r="G19" s="356">
        <f>F19/'- 3 -'!E19</f>
        <v>0.006030333280125265</v>
      </c>
      <c r="H19" s="14">
        <f>F19/'- 7 -'!G19</f>
        <v>42.29963275005401</v>
      </c>
      <c r="I19" s="14">
        <v>438835</v>
      </c>
      <c r="J19" s="356">
        <f>I19/'- 3 -'!E19</f>
        <v>0.013515085442066192</v>
      </c>
      <c r="K19" s="14">
        <f>I19/'- 7 -'!G19</f>
        <v>94.80125297040398</v>
      </c>
    </row>
    <row r="20" spans="1:11" ht="12.75">
      <c r="A20" s="15">
        <v>12</v>
      </c>
      <c r="B20" s="16" t="s">
        <v>130</v>
      </c>
      <c r="C20" s="16">
        <v>173531</v>
      </c>
      <c r="D20" s="357">
        <f>C20/'- 3 -'!E20</f>
        <v>0.00336474350052533</v>
      </c>
      <c r="E20" s="16">
        <f>C20/'- 7 -'!G20</f>
        <v>22.465013916758366</v>
      </c>
      <c r="F20" s="16">
        <v>384200</v>
      </c>
      <c r="G20" s="357">
        <f>F20/'- 3 -'!E20</f>
        <v>0.007449587986595085</v>
      </c>
      <c r="H20" s="16">
        <f>F20/'- 7 -'!G20</f>
        <v>49.7378471098453</v>
      </c>
      <c r="I20" s="16">
        <v>803683</v>
      </c>
      <c r="J20" s="357">
        <f>I20/'- 3 -'!E20</f>
        <v>0.01558330875021004</v>
      </c>
      <c r="K20" s="16">
        <f>I20/'- 7 -'!G20</f>
        <v>104.04336850281571</v>
      </c>
    </row>
    <row r="21" spans="1:11" ht="12.75">
      <c r="A21" s="13">
        <v>13</v>
      </c>
      <c r="B21" s="14" t="s">
        <v>131</v>
      </c>
      <c r="C21" s="14">
        <v>111406</v>
      </c>
      <c r="D21" s="356">
        <f>C21/'- 3 -'!E21</f>
        <v>0.0053059592333768585</v>
      </c>
      <c r="E21" s="14">
        <f>C21/'- 7 -'!G21</f>
        <v>41.22331174838113</v>
      </c>
      <c r="F21" s="14">
        <v>159256</v>
      </c>
      <c r="G21" s="356">
        <f>F21/'- 3 -'!E21</f>
        <v>0.007584922209491992</v>
      </c>
      <c r="H21" s="14">
        <f>F21/'- 7 -'!G21</f>
        <v>58.92913968547641</v>
      </c>
      <c r="I21" s="14">
        <v>309472</v>
      </c>
      <c r="J21" s="356">
        <f>I21/'- 3 -'!E21</f>
        <v>0.014739294255889298</v>
      </c>
      <c r="K21" s="14">
        <f>I21/'- 7 -'!G21</f>
        <v>114.5132284921369</v>
      </c>
    </row>
    <row r="22" spans="1:11" ht="12.75">
      <c r="A22" s="15">
        <v>14</v>
      </c>
      <c r="B22" s="16" t="s">
        <v>132</v>
      </c>
      <c r="C22" s="16">
        <v>153700</v>
      </c>
      <c r="D22" s="357">
        <f>C22/'- 3 -'!E22</f>
        <v>0.006551984906136529</v>
      </c>
      <c r="E22" s="16">
        <f>C22/'- 7 -'!G22</f>
        <v>44.95466510675636</v>
      </c>
      <c r="F22" s="16">
        <v>301506</v>
      </c>
      <c r="G22" s="357">
        <f>F22/'- 3 -'!E22</f>
        <v>0.012852718029340274</v>
      </c>
      <c r="H22" s="16">
        <f>F22/'- 7 -'!G22</f>
        <v>88.18543433752559</v>
      </c>
      <c r="I22" s="16">
        <v>389256</v>
      </c>
      <c r="J22" s="357">
        <f>I22/'- 3 -'!E22</f>
        <v>0.016593360030078597</v>
      </c>
      <c r="K22" s="16">
        <f>I22/'- 7 -'!G22</f>
        <v>113.85083357706932</v>
      </c>
    </row>
    <row r="23" spans="1:11" ht="12.75">
      <c r="A23" s="13">
        <v>15</v>
      </c>
      <c r="B23" s="14" t="s">
        <v>133</v>
      </c>
      <c r="C23" s="14">
        <v>136462</v>
      </c>
      <c r="D23" s="356">
        <f>C23/'- 3 -'!E23</f>
        <v>0.004058837589270216</v>
      </c>
      <c r="E23" s="14">
        <f>C23/'- 7 -'!G23</f>
        <v>22.081229773462784</v>
      </c>
      <c r="F23" s="14">
        <v>249874</v>
      </c>
      <c r="G23" s="356">
        <f>F23/'- 3 -'!E23</f>
        <v>0.007432090866184769</v>
      </c>
      <c r="H23" s="14">
        <f>F23/'- 7 -'!G23</f>
        <v>40.4326860841424</v>
      </c>
      <c r="I23" s="14">
        <v>511806</v>
      </c>
      <c r="J23" s="356">
        <f>I23/'- 3 -'!E23</f>
        <v>0.015222827096290777</v>
      </c>
      <c r="K23" s="14">
        <f>I23/'- 7 -'!G23</f>
        <v>82.81650485436893</v>
      </c>
    </row>
    <row r="24" spans="1:11" ht="12.75">
      <c r="A24" s="15">
        <v>16</v>
      </c>
      <c r="B24" s="16" t="s">
        <v>134</v>
      </c>
      <c r="C24" s="16">
        <v>44350</v>
      </c>
      <c r="D24" s="357">
        <f>C24/'- 3 -'!E24</f>
        <v>0.0074516374448225986</v>
      </c>
      <c r="E24" s="16">
        <f>C24/'- 7 -'!G24</f>
        <v>53.7901758641601</v>
      </c>
      <c r="F24" s="16">
        <v>58192</v>
      </c>
      <c r="G24" s="357">
        <f>F24/'- 3 -'!E24</f>
        <v>0.009777354818243893</v>
      </c>
      <c r="H24" s="16">
        <f>F24/'- 7 -'!G24</f>
        <v>70.5785324439054</v>
      </c>
      <c r="I24" s="16">
        <v>119382</v>
      </c>
      <c r="J24" s="357">
        <f>I24/'- 3 -'!E24</f>
        <v>0.020058430246624837</v>
      </c>
      <c r="K24" s="16">
        <f>I24/'- 7 -'!G24</f>
        <v>144.79320800485144</v>
      </c>
    </row>
    <row r="25" spans="1:11" ht="12.75">
      <c r="A25" s="13">
        <v>17</v>
      </c>
      <c r="B25" s="14" t="s">
        <v>135</v>
      </c>
      <c r="C25" s="14">
        <v>46700</v>
      </c>
      <c r="D25" s="356">
        <f>C25/'- 3 -'!E25</f>
        <v>0.011399652786592641</v>
      </c>
      <c r="E25" s="14">
        <f>C25/'- 7 -'!G25</f>
        <v>88.95238095238095</v>
      </c>
      <c r="F25" s="14">
        <v>40000</v>
      </c>
      <c r="G25" s="356">
        <f>F25/'- 3 -'!E25</f>
        <v>0.009764156562391983</v>
      </c>
      <c r="H25" s="14">
        <f>F25/'- 7 -'!G25</f>
        <v>76.19047619047619</v>
      </c>
      <c r="I25" s="14">
        <v>108800</v>
      </c>
      <c r="J25" s="356">
        <f>I25/'- 3 -'!E25</f>
        <v>0.026558505849706197</v>
      </c>
      <c r="K25" s="14">
        <f>I25/'- 7 -'!G25</f>
        <v>207.23809523809524</v>
      </c>
    </row>
    <row r="26" spans="1:11" ht="12.75">
      <c r="A26" s="15">
        <v>18</v>
      </c>
      <c r="B26" s="16" t="s">
        <v>136</v>
      </c>
      <c r="C26" s="16">
        <v>88000</v>
      </c>
      <c r="D26" s="357">
        <f>C26/'- 3 -'!E26</f>
        <v>0.009538812868098179</v>
      </c>
      <c r="E26" s="16">
        <f>C26/'- 7 -'!G26</f>
        <v>64.16332482683194</v>
      </c>
      <c r="F26" s="16">
        <v>92910</v>
      </c>
      <c r="G26" s="357">
        <f>F26/'- 3 -'!E26</f>
        <v>0.010071035267897748</v>
      </c>
      <c r="H26" s="16">
        <f>F26/'- 7 -'!G26</f>
        <v>67.74334670069267</v>
      </c>
      <c r="I26" s="16">
        <v>178800</v>
      </c>
      <c r="J26" s="357">
        <f>I26/'- 3 -'!E26</f>
        <v>0.019381133418363117</v>
      </c>
      <c r="K26" s="16">
        <f>I26/'- 7 -'!G26</f>
        <v>130.36820998906308</v>
      </c>
    </row>
    <row r="27" spans="1:11" ht="12.75">
      <c r="A27" s="13">
        <v>19</v>
      </c>
      <c r="B27" s="14" t="s">
        <v>137</v>
      </c>
      <c r="C27" s="14">
        <v>94000</v>
      </c>
      <c r="D27" s="356">
        <f>C27/'- 3 -'!E27</f>
        <v>0.007709657576378921</v>
      </c>
      <c r="E27" s="14">
        <f>C27/'- 7 -'!G27</f>
        <v>52.1497919556172</v>
      </c>
      <c r="F27" s="14">
        <v>115000</v>
      </c>
      <c r="G27" s="356">
        <f>F27/'- 3 -'!E27</f>
        <v>0.00943202788599549</v>
      </c>
      <c r="H27" s="14">
        <f>F27/'- 7 -'!G27</f>
        <v>63.8002773925104</v>
      </c>
      <c r="I27" s="14">
        <v>347000</v>
      </c>
      <c r="J27" s="356">
        <f>I27/'- 3 -'!E27</f>
        <v>0.028460118925568996</v>
      </c>
      <c r="K27" s="14">
        <f>I27/'- 7 -'!G27</f>
        <v>192.51040221914008</v>
      </c>
    </row>
    <row r="28" spans="1:11" ht="12.75">
      <c r="A28" s="15">
        <v>20</v>
      </c>
      <c r="B28" s="16" t="s">
        <v>138</v>
      </c>
      <c r="C28" s="16">
        <v>70054</v>
      </c>
      <c r="D28" s="357">
        <f>C28/'- 3 -'!E28</f>
        <v>0.008897622723980259</v>
      </c>
      <c r="E28" s="16">
        <f>C28/'- 7 -'!G28</f>
        <v>69.77490039840637</v>
      </c>
      <c r="F28" s="16">
        <v>100103</v>
      </c>
      <c r="G28" s="357">
        <f>F28/'- 3 -'!E28</f>
        <v>0.01271417374509087</v>
      </c>
      <c r="H28" s="16">
        <f>F28/'- 7 -'!G28</f>
        <v>99.70418326693228</v>
      </c>
      <c r="I28" s="16">
        <v>186949</v>
      </c>
      <c r="J28" s="357">
        <f>I28/'- 3 -'!E28</f>
        <v>0.023744563774022686</v>
      </c>
      <c r="K28" s="16">
        <f>I28/'- 7 -'!G28</f>
        <v>186.20418326693226</v>
      </c>
    </row>
    <row r="29" spans="1:11" ht="12.75">
      <c r="A29" s="13">
        <v>21</v>
      </c>
      <c r="B29" s="14" t="s">
        <v>139</v>
      </c>
      <c r="C29" s="14">
        <v>151500</v>
      </c>
      <c r="D29" s="356">
        <f>C29/'- 3 -'!E29</f>
        <v>0.006677833120289152</v>
      </c>
      <c r="E29" s="14">
        <f>C29/'- 7 -'!G29</f>
        <v>44.33454290062039</v>
      </c>
      <c r="F29" s="14">
        <v>242000</v>
      </c>
      <c r="G29" s="356">
        <f>F29/'- 3 -'!E29</f>
        <v>0.010666901749900825</v>
      </c>
      <c r="H29" s="14">
        <f>F29/'- 7 -'!G29</f>
        <v>70.81821374224512</v>
      </c>
      <c r="I29" s="14">
        <v>306000</v>
      </c>
      <c r="J29" s="356">
        <f>I29/'- 3 -'!E29</f>
        <v>0.013487900559791951</v>
      </c>
      <c r="K29" s="14">
        <f>I29/'- 7 -'!G29</f>
        <v>89.54699754184713</v>
      </c>
    </row>
    <row r="30" spans="1:11" ht="12.75">
      <c r="A30" s="15">
        <v>22</v>
      </c>
      <c r="B30" s="16" t="s">
        <v>140</v>
      </c>
      <c r="C30" s="16">
        <v>104000</v>
      </c>
      <c r="D30" s="357">
        <f>C30/'- 3 -'!E30</f>
        <v>0.00845467760322572</v>
      </c>
      <c r="E30" s="16">
        <f>C30/'- 7 -'!G30</f>
        <v>61.52026027802425</v>
      </c>
      <c r="F30" s="16">
        <v>93850</v>
      </c>
      <c r="G30" s="357">
        <f>F30/'- 3 -'!E30</f>
        <v>0.007629533587141671</v>
      </c>
      <c r="H30" s="16">
        <f>F30/'- 7 -'!G30</f>
        <v>55.51611949127477</v>
      </c>
      <c r="I30" s="16">
        <v>257650</v>
      </c>
      <c r="J30" s="357">
        <f>I30/'- 3 -'!E30</f>
        <v>0.020945650812222178</v>
      </c>
      <c r="K30" s="16">
        <f>I30/'- 7 -'!G30</f>
        <v>152.41052942916298</v>
      </c>
    </row>
    <row r="31" spans="1:11" ht="12.75">
      <c r="A31" s="13">
        <v>23</v>
      </c>
      <c r="B31" s="14" t="s">
        <v>141</v>
      </c>
      <c r="C31" s="14">
        <v>67725</v>
      </c>
      <c r="D31" s="356">
        <f>C31/'- 3 -'!E31</f>
        <v>0.006678870253687604</v>
      </c>
      <c r="E31" s="14">
        <f>C31/'- 7 -'!G31</f>
        <v>47.27748691099477</v>
      </c>
      <c r="F31" s="14">
        <v>88650</v>
      </c>
      <c r="G31" s="356">
        <f>F31/'- 3 -'!E31</f>
        <v>0.008742441461637595</v>
      </c>
      <c r="H31" s="14">
        <f>F31/'- 7 -'!G31</f>
        <v>61.8848167539267</v>
      </c>
      <c r="I31" s="14">
        <v>165825</v>
      </c>
      <c r="J31" s="356">
        <f>I31/'- 3 -'!E31</f>
        <v>0.01635324709956068</v>
      </c>
      <c r="K31" s="14">
        <f>I31/'- 7 -'!G31</f>
        <v>115.75916230366492</v>
      </c>
    </row>
    <row r="32" spans="1:11" ht="12.75">
      <c r="A32" s="15">
        <v>24</v>
      </c>
      <c r="B32" s="16" t="s">
        <v>142</v>
      </c>
      <c r="C32" s="16">
        <v>105717</v>
      </c>
      <c r="D32" s="357">
        <f>C32/'- 3 -'!E32</f>
        <v>0.004620166682093882</v>
      </c>
      <c r="E32" s="16">
        <f>C32/'- 7 -'!G32</f>
        <v>29.4517342248224</v>
      </c>
      <c r="F32" s="16">
        <v>193111</v>
      </c>
      <c r="G32" s="357">
        <f>F32/'- 3 -'!E32</f>
        <v>0.008439560412666188</v>
      </c>
      <c r="H32" s="16">
        <f>F32/'- 7 -'!G32</f>
        <v>53.79885777963505</v>
      </c>
      <c r="I32" s="16">
        <v>397870</v>
      </c>
      <c r="J32" s="357">
        <f>I32/'- 3 -'!E32</f>
        <v>0.017388175201762182</v>
      </c>
      <c r="K32" s="16">
        <f>I32/'- 7 -'!G32</f>
        <v>110.84273575706924</v>
      </c>
    </row>
    <row r="33" spans="1:11" ht="12.75">
      <c r="A33" s="13">
        <v>25</v>
      </c>
      <c r="B33" s="14" t="s">
        <v>143</v>
      </c>
      <c r="C33" s="14">
        <v>92990</v>
      </c>
      <c r="D33" s="356">
        <f>C33/'- 3 -'!E33</f>
        <v>0.008910669460637628</v>
      </c>
      <c r="E33" s="14">
        <f>C33/'- 7 -'!G33</f>
        <v>63.36626916524702</v>
      </c>
      <c r="F33" s="14">
        <v>91900</v>
      </c>
      <c r="G33" s="356">
        <f>F33/'- 3 -'!E33</f>
        <v>0.008806221351033422</v>
      </c>
      <c r="H33" s="14">
        <f>F33/'- 7 -'!G33</f>
        <v>62.62350936967632</v>
      </c>
      <c r="I33" s="14">
        <v>212975</v>
      </c>
      <c r="J33" s="356">
        <f>I33/'- 3 -'!E33</f>
        <v>0.02040810655317022</v>
      </c>
      <c r="K33" s="14">
        <f>I33/'- 7 -'!G33</f>
        <v>145.12776831345826</v>
      </c>
    </row>
    <row r="34" spans="1:11" ht="12.75">
      <c r="A34" s="15">
        <v>26</v>
      </c>
      <c r="B34" s="16" t="s">
        <v>144</v>
      </c>
      <c r="C34" s="16">
        <v>112300</v>
      </c>
      <c r="D34" s="357">
        <f>C34/'- 3 -'!E34</f>
        <v>0.006842033113490625</v>
      </c>
      <c r="E34" s="16">
        <f>C34/'- 7 -'!G34</f>
        <v>39.80152401205033</v>
      </c>
      <c r="F34" s="16">
        <v>102200</v>
      </c>
      <c r="G34" s="357">
        <f>F34/'- 3 -'!E34</f>
        <v>0.00622667661797633</v>
      </c>
      <c r="H34" s="16">
        <f>F34/'- 7 -'!G34</f>
        <v>36.22186780081517</v>
      </c>
      <c r="I34" s="16">
        <v>235400</v>
      </c>
      <c r="J34" s="357">
        <f>I34/'- 3 -'!E34</f>
        <v>0.014342071192481685</v>
      </c>
      <c r="K34" s="16">
        <f>I34/'- 7 -'!G34</f>
        <v>83.4307992202729</v>
      </c>
    </row>
    <row r="35" spans="1:11" ht="12.75">
      <c r="A35" s="13">
        <v>28</v>
      </c>
      <c r="B35" s="14" t="s">
        <v>145</v>
      </c>
      <c r="C35" s="14">
        <v>79000</v>
      </c>
      <c r="D35" s="356">
        <f>C35/'- 3 -'!E35</f>
        <v>0.012692290204877664</v>
      </c>
      <c r="E35" s="14">
        <f>C35/'- 7 -'!G35</f>
        <v>93.87997623291741</v>
      </c>
      <c r="F35" s="14">
        <v>96170</v>
      </c>
      <c r="G35" s="356">
        <f>F35/'- 3 -'!E35</f>
        <v>0.015450855050671961</v>
      </c>
      <c r="H35" s="14">
        <f>F35/'- 7 -'!G35</f>
        <v>114.28401663695782</v>
      </c>
      <c r="I35" s="14">
        <v>158776</v>
      </c>
      <c r="J35" s="356">
        <f>I35/'- 3 -'!E35</f>
        <v>0.025509254045185517</v>
      </c>
      <c r="K35" s="14">
        <f>I35/'- 7 -'!G35</f>
        <v>188.68211527035055</v>
      </c>
    </row>
    <row r="36" spans="1:11" ht="12.75">
      <c r="A36" s="15">
        <v>30</v>
      </c>
      <c r="B36" s="16" t="s">
        <v>146</v>
      </c>
      <c r="C36" s="16">
        <v>98026</v>
      </c>
      <c r="D36" s="357">
        <f>C36/'- 3 -'!E36</f>
        <v>0.010457097162909938</v>
      </c>
      <c r="E36" s="16">
        <f>C36/'- 7 -'!G36</f>
        <v>73.92609351432881</v>
      </c>
      <c r="F36" s="16">
        <v>90998</v>
      </c>
      <c r="G36" s="357">
        <f>F36/'- 3 -'!E36</f>
        <v>0.009707372815686436</v>
      </c>
      <c r="H36" s="16">
        <f>F36/'- 7 -'!G36</f>
        <v>68.62594268476622</v>
      </c>
      <c r="I36" s="16">
        <v>171968</v>
      </c>
      <c r="J36" s="357">
        <f>I36/'- 3 -'!E36</f>
        <v>0.018344990970878095</v>
      </c>
      <c r="K36" s="16">
        <f>I36/'- 7 -'!G36</f>
        <v>129.6892911010558</v>
      </c>
    </row>
    <row r="37" spans="1:11" ht="12.75">
      <c r="A37" s="13">
        <v>31</v>
      </c>
      <c r="B37" s="14" t="s">
        <v>147</v>
      </c>
      <c r="C37" s="14">
        <v>97060</v>
      </c>
      <c r="D37" s="356">
        <f>C37/'- 3 -'!E37</f>
        <v>0.008899995085104712</v>
      </c>
      <c r="E37" s="14">
        <f>C37/'- 7 -'!G37</f>
        <v>58.646525679758305</v>
      </c>
      <c r="F37" s="14">
        <v>92153</v>
      </c>
      <c r="G37" s="356">
        <f>F37/'- 3 -'!E37</f>
        <v>0.008450043757239385</v>
      </c>
      <c r="H37" s="14">
        <f>F37/'- 7 -'!G37</f>
        <v>55.68157099697885</v>
      </c>
      <c r="I37" s="14">
        <v>218812</v>
      </c>
      <c r="J37" s="356">
        <f>I37/'- 3 -'!E37</f>
        <v>0.02006414305132838</v>
      </c>
      <c r="K37" s="14">
        <f>I37/'- 7 -'!G37</f>
        <v>132.21268882175227</v>
      </c>
    </row>
    <row r="38" spans="1:11" ht="12.75">
      <c r="A38" s="15">
        <v>32</v>
      </c>
      <c r="B38" s="16" t="s">
        <v>148</v>
      </c>
      <c r="C38" s="16">
        <v>104300</v>
      </c>
      <c r="D38" s="357">
        <f>C38/'- 3 -'!E38</f>
        <v>0.015852661141996526</v>
      </c>
      <c r="E38" s="16">
        <f>C38/'- 7 -'!G38</f>
        <v>127.81862745098039</v>
      </c>
      <c r="F38" s="16">
        <v>56805</v>
      </c>
      <c r="G38" s="357">
        <f>F38/'- 3 -'!E38</f>
        <v>0.00863384866894643</v>
      </c>
      <c r="H38" s="16">
        <f>F38/'- 7 -'!G38</f>
        <v>69.61397058823529</v>
      </c>
      <c r="I38" s="16">
        <v>170314</v>
      </c>
      <c r="J38" s="357">
        <f>I38/'- 3 -'!E38</f>
        <v>0.025886194915992294</v>
      </c>
      <c r="K38" s="16">
        <f>I38/'- 7 -'!G38</f>
        <v>208.71813725490196</v>
      </c>
    </row>
    <row r="39" spans="1:11" ht="12.75">
      <c r="A39" s="13">
        <v>33</v>
      </c>
      <c r="B39" s="14" t="s">
        <v>149</v>
      </c>
      <c r="C39" s="14">
        <v>117209</v>
      </c>
      <c r="D39" s="356">
        <f>C39/'- 3 -'!E39</f>
        <v>0.009028179544994663</v>
      </c>
      <c r="E39" s="14">
        <f>C39/'- 7 -'!G39</f>
        <v>63.71785811361783</v>
      </c>
      <c r="F39" s="14">
        <v>143718</v>
      </c>
      <c r="G39" s="356">
        <f>F39/'- 3 -'!E39</f>
        <v>0.011070070624675092</v>
      </c>
      <c r="H39" s="14">
        <f>F39/'- 7 -'!G39</f>
        <v>78.12883935852133</v>
      </c>
      <c r="I39" s="14">
        <v>227659</v>
      </c>
      <c r="J39" s="356">
        <f>I39/'- 3 -'!E39</f>
        <v>0.0175357381006061</v>
      </c>
      <c r="K39" s="14">
        <f>I39/'- 7 -'!G39</f>
        <v>123.7613481924436</v>
      </c>
    </row>
    <row r="40" spans="1:11" ht="12.75">
      <c r="A40" s="15">
        <v>34</v>
      </c>
      <c r="B40" s="16" t="s">
        <v>150</v>
      </c>
      <c r="C40" s="16">
        <v>75320</v>
      </c>
      <c r="D40" s="357">
        <f>C40/'- 3 -'!E40</f>
        <v>0.013024629553735243</v>
      </c>
      <c r="E40" s="16">
        <f>C40/'- 7 -'!G40</f>
        <v>102.26748133061778</v>
      </c>
      <c r="F40" s="16">
        <v>51995</v>
      </c>
      <c r="G40" s="357">
        <f>F40/'- 3 -'!E40</f>
        <v>0.008991179150908975</v>
      </c>
      <c r="H40" s="16">
        <f>F40/'- 7 -'!G40</f>
        <v>70.59742023082146</v>
      </c>
      <c r="I40" s="16">
        <v>104000</v>
      </c>
      <c r="J40" s="357">
        <f>I40/'- 3 -'!E40</f>
        <v>0.017984087541004584</v>
      </c>
      <c r="K40" s="16">
        <f>I40/'- 7 -'!G40</f>
        <v>141.20841819416157</v>
      </c>
    </row>
    <row r="41" spans="1:11" ht="12.75">
      <c r="A41" s="13">
        <v>35</v>
      </c>
      <c r="B41" s="14" t="s">
        <v>151</v>
      </c>
      <c r="C41" s="14">
        <v>142330</v>
      </c>
      <c r="D41" s="356">
        <f>C41/'- 3 -'!E41</f>
        <v>0.010092023685092558</v>
      </c>
      <c r="E41" s="14">
        <f>C41/'- 7 -'!G41</f>
        <v>74.55345450735949</v>
      </c>
      <c r="F41" s="14">
        <v>123630</v>
      </c>
      <c r="G41" s="356">
        <f>F41/'- 3 -'!E41</f>
        <v>0.008766085071228785</v>
      </c>
      <c r="H41" s="14">
        <f>F41/'- 7 -'!G41</f>
        <v>64.75826305589021</v>
      </c>
      <c r="I41" s="14">
        <v>258027</v>
      </c>
      <c r="J41" s="356">
        <f>I41/'- 3 -'!E41</f>
        <v>0.018295612979648546</v>
      </c>
      <c r="K41" s="14">
        <f>I41/'- 7 -'!G41</f>
        <v>135.15635639830288</v>
      </c>
    </row>
    <row r="42" spans="1:11" ht="12.75">
      <c r="A42" s="15">
        <v>36</v>
      </c>
      <c r="B42" s="16" t="s">
        <v>152</v>
      </c>
      <c r="C42" s="16">
        <v>83237</v>
      </c>
      <c r="D42" s="357">
        <f>C42/'- 3 -'!E42</f>
        <v>0.010962297635000543</v>
      </c>
      <c r="E42" s="16">
        <f>C42/'- 7 -'!G42</f>
        <v>79.04748338081671</v>
      </c>
      <c r="F42" s="16">
        <v>60355</v>
      </c>
      <c r="G42" s="357">
        <f>F42/'- 3 -'!E42</f>
        <v>0.007948742431376164</v>
      </c>
      <c r="H42" s="16">
        <f>F42/'- 7 -'!G42</f>
        <v>57.31718898385565</v>
      </c>
      <c r="I42" s="16">
        <v>89283</v>
      </c>
      <c r="J42" s="357">
        <f>I42/'- 3 -'!E42</f>
        <v>0.011758554726212544</v>
      </c>
      <c r="K42" s="16">
        <f>I42/'- 7 -'!G42</f>
        <v>84.78917378917379</v>
      </c>
    </row>
    <row r="43" spans="1:11" ht="12.75">
      <c r="A43" s="13">
        <v>37</v>
      </c>
      <c r="B43" s="14" t="s">
        <v>153</v>
      </c>
      <c r="C43" s="14">
        <v>76917</v>
      </c>
      <c r="D43" s="356">
        <f>C43/'- 3 -'!E43</f>
        <v>0.01119894377552784</v>
      </c>
      <c r="E43" s="14">
        <f>C43/'- 7 -'!G43</f>
        <v>79.58714884370636</v>
      </c>
      <c r="F43" s="14">
        <v>105088</v>
      </c>
      <c r="G43" s="356">
        <f>F43/'- 3 -'!E43</f>
        <v>0.015300578590983393</v>
      </c>
      <c r="H43" s="14">
        <f>F43/'- 7 -'!G43</f>
        <v>108.73609602152207</v>
      </c>
      <c r="I43" s="14">
        <v>100817</v>
      </c>
      <c r="J43" s="356">
        <f>I43/'- 3 -'!E43</f>
        <v>0.014678730509736341</v>
      </c>
      <c r="K43" s="14">
        <f>I43/'- 7 -'!G43</f>
        <v>104.31682963422837</v>
      </c>
    </row>
    <row r="44" spans="1:11" ht="12.75">
      <c r="A44" s="15">
        <v>38</v>
      </c>
      <c r="B44" s="16" t="s">
        <v>154</v>
      </c>
      <c r="C44" s="16">
        <v>111870</v>
      </c>
      <c r="D44" s="357">
        <f>C44/'- 3 -'!E44</f>
        <v>0.012257885665385033</v>
      </c>
      <c r="E44" s="16">
        <f>C44/'- 7 -'!G44</f>
        <v>90.15957446808511</v>
      </c>
      <c r="F44" s="16">
        <v>90178</v>
      </c>
      <c r="G44" s="357">
        <f>F44/'- 3 -'!E44</f>
        <v>0.009881037038822664</v>
      </c>
      <c r="H44" s="16">
        <f>F44/'- 7 -'!G44</f>
        <v>72.677304964539</v>
      </c>
      <c r="I44" s="16">
        <v>214017</v>
      </c>
      <c r="J44" s="357">
        <f>I44/'- 3 -'!E44</f>
        <v>0.02345039703628058</v>
      </c>
      <c r="K44" s="16">
        <f>I44/'- 7 -'!G44</f>
        <v>172.4830754352031</v>
      </c>
    </row>
    <row r="45" spans="1:11" ht="12.75">
      <c r="A45" s="13">
        <v>39</v>
      </c>
      <c r="B45" s="14" t="s">
        <v>155</v>
      </c>
      <c r="C45" s="14">
        <v>136800</v>
      </c>
      <c r="D45" s="356">
        <f>C45/'- 3 -'!E45</f>
        <v>0.008881675052751177</v>
      </c>
      <c r="E45" s="14">
        <f>C45/'- 7 -'!G45</f>
        <v>63.627906976744185</v>
      </c>
      <c r="F45" s="14">
        <v>142800</v>
      </c>
      <c r="G45" s="356">
        <f>F45/'- 3 -'!E45</f>
        <v>0.009271222204187631</v>
      </c>
      <c r="H45" s="14">
        <f>F45/'- 7 -'!G45</f>
        <v>66.4186046511628</v>
      </c>
      <c r="I45" s="14">
        <v>349100</v>
      </c>
      <c r="J45" s="356">
        <f>I45/'- 3 -'!E45</f>
        <v>0.022665151761077747</v>
      </c>
      <c r="K45" s="14">
        <f>I45/'- 7 -'!G45</f>
        <v>162.37209302325581</v>
      </c>
    </row>
    <row r="46" spans="1:11" ht="12.75">
      <c r="A46" s="15">
        <v>40</v>
      </c>
      <c r="B46" s="16" t="s">
        <v>156</v>
      </c>
      <c r="C46" s="16">
        <v>156400</v>
      </c>
      <c r="D46" s="357">
        <f>C46/'- 3 -'!E46</f>
        <v>0.0034587154543102364</v>
      </c>
      <c r="E46" s="16">
        <f>C46/'- 7 -'!G46</f>
        <v>20.979208584842386</v>
      </c>
      <c r="F46" s="16">
        <v>627800</v>
      </c>
      <c r="G46" s="357">
        <f>F46/'- 3 -'!E46</f>
        <v>0.01388351382491027</v>
      </c>
      <c r="H46" s="16">
        <f>F46/'- 7 -'!G46</f>
        <v>84.21193829644534</v>
      </c>
      <c r="I46" s="16">
        <v>739000</v>
      </c>
      <c r="J46" s="357">
        <f>I46/'- 3 -'!E46</f>
        <v>0.016342651667105274</v>
      </c>
      <c r="K46" s="16">
        <f>I46/'- 7 -'!G46</f>
        <v>99.12810194500335</v>
      </c>
    </row>
    <row r="47" spans="1:11" ht="12.75">
      <c r="A47" s="13">
        <v>41</v>
      </c>
      <c r="B47" s="14" t="s">
        <v>157</v>
      </c>
      <c r="C47" s="14">
        <v>145500</v>
      </c>
      <c r="D47" s="356">
        <f>C47/'- 3 -'!E47</f>
        <v>0.011756397742771634</v>
      </c>
      <c r="E47" s="14">
        <f>C47/'- 7 -'!G47</f>
        <v>88.96361968816876</v>
      </c>
      <c r="F47" s="14">
        <v>104160</v>
      </c>
      <c r="G47" s="356">
        <f>F47/'- 3 -'!E47</f>
        <v>0.008416126384103734</v>
      </c>
      <c r="H47" s="14">
        <f>F47/'- 7 -'!G47</f>
        <v>63.686945888107616</v>
      </c>
      <c r="I47" s="14">
        <v>198070</v>
      </c>
      <c r="J47" s="356">
        <f>I47/'- 3 -'!E47</f>
        <v>0.01600405292722184</v>
      </c>
      <c r="K47" s="14">
        <f>I47/'- 7 -'!G47</f>
        <v>121.10669520024457</v>
      </c>
    </row>
    <row r="48" spans="1:11" ht="12.75">
      <c r="A48" s="15">
        <v>42</v>
      </c>
      <c r="B48" s="16" t="s">
        <v>158</v>
      </c>
      <c r="C48" s="16">
        <v>118655</v>
      </c>
      <c r="D48" s="357">
        <f>C48/'- 3 -'!E48</f>
        <v>0.014866027840710552</v>
      </c>
      <c r="E48" s="16">
        <f>C48/'- 7 -'!G48</f>
        <v>108.3607305936073</v>
      </c>
      <c r="F48" s="16">
        <v>97354</v>
      </c>
      <c r="G48" s="357">
        <f>F48/'- 3 -'!E48</f>
        <v>0.012197271707088071</v>
      </c>
      <c r="H48" s="16">
        <f>F48/'- 7 -'!G48</f>
        <v>88.90776255707763</v>
      </c>
      <c r="I48" s="16">
        <v>146528</v>
      </c>
      <c r="J48" s="357">
        <f>I48/'- 3 -'!E48</f>
        <v>0.018358175613700525</v>
      </c>
      <c r="K48" s="16">
        <f>I48/'- 7 -'!G48</f>
        <v>133.81552511415526</v>
      </c>
    </row>
    <row r="49" spans="1:11" ht="12.75">
      <c r="A49" s="13">
        <v>43</v>
      </c>
      <c r="B49" s="14" t="s">
        <v>159</v>
      </c>
      <c r="C49" s="14">
        <v>72500</v>
      </c>
      <c r="D49" s="356">
        <f>C49/'- 3 -'!E49</f>
        <v>0.011449977810732656</v>
      </c>
      <c r="E49" s="14">
        <f>C49/'- 7 -'!G49</f>
        <v>91.4826498422713</v>
      </c>
      <c r="F49" s="14">
        <v>93800</v>
      </c>
      <c r="G49" s="356">
        <f>F49/'- 3 -'!E49</f>
        <v>0.014813902326161699</v>
      </c>
      <c r="H49" s="14">
        <f>F49/'- 7 -'!G49</f>
        <v>118.3596214511041</v>
      </c>
      <c r="I49" s="14">
        <v>113000</v>
      </c>
      <c r="J49" s="356">
        <f>I49/'- 3 -'!E49</f>
        <v>0.017846172311900554</v>
      </c>
      <c r="K49" s="14">
        <f>I49/'- 7 -'!G49</f>
        <v>142.58675078864354</v>
      </c>
    </row>
    <row r="50" spans="1:11" ht="12.75">
      <c r="A50" s="15">
        <v>44</v>
      </c>
      <c r="B50" s="16" t="s">
        <v>160</v>
      </c>
      <c r="C50" s="16">
        <v>81600</v>
      </c>
      <c r="D50" s="357">
        <f>C50/'- 3 -'!E50</f>
        <v>0.008707660468256577</v>
      </c>
      <c r="E50" s="16">
        <f>C50/'- 7 -'!G50</f>
        <v>65.04583499402152</v>
      </c>
      <c r="F50" s="16">
        <v>69823</v>
      </c>
      <c r="G50" s="357">
        <f>F50/'- 3 -'!E50</f>
        <v>0.007450918834253418</v>
      </c>
      <c r="H50" s="16">
        <f>F50/'- 7 -'!G50</f>
        <v>55.6580310880829</v>
      </c>
      <c r="I50" s="16">
        <v>208692</v>
      </c>
      <c r="J50" s="357">
        <f>I50/'- 3 -'!E50</f>
        <v>0.022269841647566194</v>
      </c>
      <c r="K50" s="16">
        <f>I50/'- 7 -'!G50</f>
        <v>166.35472299721005</v>
      </c>
    </row>
    <row r="51" spans="1:11" ht="12.75">
      <c r="A51" s="13">
        <v>45</v>
      </c>
      <c r="B51" s="14" t="s">
        <v>161</v>
      </c>
      <c r="C51" s="14">
        <v>71000</v>
      </c>
      <c r="D51" s="356">
        <f>C51/'- 3 -'!E51</f>
        <v>0.005948658053959356</v>
      </c>
      <c r="E51" s="14">
        <f>C51/'- 7 -'!G51</f>
        <v>37.00807922856398</v>
      </c>
      <c r="F51" s="14">
        <v>49455</v>
      </c>
      <c r="G51" s="356">
        <f>F51/'- 3 -'!E51</f>
        <v>0.004143533578289576</v>
      </c>
      <c r="H51" s="14">
        <f>F51/'- 7 -'!G51</f>
        <v>25.777951524628616</v>
      </c>
      <c r="I51" s="14">
        <v>370050</v>
      </c>
      <c r="J51" s="356">
        <f>I51/'- 3 -'!E51</f>
        <v>0.031004238209403654</v>
      </c>
      <c r="K51" s="14">
        <f>I51/'- 7 -'!G51</f>
        <v>192.88506645817046</v>
      </c>
    </row>
    <row r="52" spans="1:11" ht="12.75">
      <c r="A52" s="15">
        <v>46</v>
      </c>
      <c r="B52" s="16" t="s">
        <v>162</v>
      </c>
      <c r="C52" s="16">
        <v>90392</v>
      </c>
      <c r="D52" s="357">
        <f>C52/'- 3 -'!E52</f>
        <v>0.008612556351017124</v>
      </c>
      <c r="E52" s="16">
        <f>C52/'- 7 -'!G52</f>
        <v>59.88208015899304</v>
      </c>
      <c r="F52" s="16">
        <v>149784</v>
      </c>
      <c r="G52" s="357">
        <f>F52/'- 3 -'!E52</f>
        <v>0.014271430441640288</v>
      </c>
      <c r="H52" s="16">
        <f>F52/'- 7 -'!G52</f>
        <v>99.22755879430275</v>
      </c>
      <c r="I52" s="16">
        <v>305626</v>
      </c>
      <c r="J52" s="357">
        <f>I52/'- 3 -'!E52</f>
        <v>0.029120067565005306</v>
      </c>
      <c r="K52" s="16">
        <f>I52/'- 7 -'!G52</f>
        <v>202.46836700894335</v>
      </c>
    </row>
    <row r="53" spans="1:11" ht="12.75">
      <c r="A53" s="13">
        <v>47</v>
      </c>
      <c r="B53" s="14" t="s">
        <v>163</v>
      </c>
      <c r="C53" s="14">
        <v>91549</v>
      </c>
      <c r="D53" s="356">
        <f>C53/'- 3 -'!E53</f>
        <v>0.010003314077881595</v>
      </c>
      <c r="E53" s="14">
        <f>C53/'- 7 -'!G53</f>
        <v>63.00688231245699</v>
      </c>
      <c r="F53" s="14">
        <v>90243</v>
      </c>
      <c r="G53" s="356">
        <f>F53/'- 3 -'!E53</f>
        <v>0.009860610955119867</v>
      </c>
      <c r="H53" s="14">
        <f>F53/'- 7 -'!G53</f>
        <v>62.108052305574674</v>
      </c>
      <c r="I53" s="14">
        <v>167951</v>
      </c>
      <c r="J53" s="356">
        <f>I53/'- 3 -'!E53</f>
        <v>0.01835155602676481</v>
      </c>
      <c r="K53" s="14">
        <f>I53/'- 7 -'!G53</f>
        <v>115.58912594631796</v>
      </c>
    </row>
    <row r="54" spans="1:11" ht="12.75">
      <c r="A54" s="15">
        <v>48</v>
      </c>
      <c r="B54" s="16" t="s">
        <v>164</v>
      </c>
      <c r="C54" s="16">
        <v>587923</v>
      </c>
      <c r="D54" s="357">
        <f>C54/'- 3 -'!E54</f>
        <v>0.010248648387075069</v>
      </c>
      <c r="E54" s="16">
        <f>C54/'- 7 -'!G54</f>
        <v>112.13912413214312</v>
      </c>
      <c r="F54" s="16">
        <v>1036407</v>
      </c>
      <c r="G54" s="357">
        <f>F54/'- 3 -'!E54</f>
        <v>0.018066602138210805</v>
      </c>
      <c r="H54" s="16">
        <f>F54/'- 7 -'!G54</f>
        <v>197.6819638361181</v>
      </c>
      <c r="I54" s="16">
        <v>1497185</v>
      </c>
      <c r="J54" s="357">
        <f>I54/'- 3 -'!E54</f>
        <v>0.026098864367277666</v>
      </c>
      <c r="K54" s="16">
        <f>I54/'- 7 -'!G54</f>
        <v>285.56973373006787</v>
      </c>
    </row>
    <row r="55" spans="1:11" ht="12.75">
      <c r="A55" s="13">
        <v>49</v>
      </c>
      <c r="B55" s="14" t="s">
        <v>165</v>
      </c>
      <c r="C55" s="14">
        <v>642040</v>
      </c>
      <c r="D55" s="356">
        <f>C55/'- 3 -'!E55</f>
        <v>0.017462948352984817</v>
      </c>
      <c r="E55" s="14">
        <f>C55/'- 7 -'!G55</f>
        <v>148.0207492795389</v>
      </c>
      <c r="F55" s="14">
        <v>436323</v>
      </c>
      <c r="G55" s="356">
        <f>F55/'- 3 -'!E55</f>
        <v>0.011867618862094876</v>
      </c>
      <c r="H55" s="14">
        <f>F55/'- 7 -'!G55</f>
        <v>100.59319884726224</v>
      </c>
      <c r="I55" s="14">
        <v>509272</v>
      </c>
      <c r="J55" s="356">
        <f>I55/'- 3 -'!E55</f>
        <v>0.013851770347052027</v>
      </c>
      <c r="K55" s="14">
        <f>I55/'- 7 -'!G55</f>
        <v>117.4114121037464</v>
      </c>
    </row>
    <row r="56" spans="1:11" ht="12.75">
      <c r="A56" s="15">
        <v>50</v>
      </c>
      <c r="B56" s="16" t="s">
        <v>355</v>
      </c>
      <c r="C56" s="16">
        <v>125000</v>
      </c>
      <c r="D56" s="357">
        <f>C56/'- 3 -'!E56</f>
        <v>0.008566572548589599</v>
      </c>
      <c r="E56" s="16">
        <f>C56/'- 7 -'!G56</f>
        <v>69.13716814159292</v>
      </c>
      <c r="F56" s="16">
        <v>220500</v>
      </c>
      <c r="G56" s="357">
        <f>F56/'- 3 -'!E56</f>
        <v>0.015111433975712053</v>
      </c>
      <c r="H56" s="16">
        <f>F56/'- 7 -'!G56</f>
        <v>121.95796460176992</v>
      </c>
      <c r="I56" s="16">
        <v>193800</v>
      </c>
      <c r="J56" s="357">
        <f>I56/'- 3 -'!E56</f>
        <v>0.013281614079333315</v>
      </c>
      <c r="K56" s="16">
        <f>I56/'- 7 -'!G56</f>
        <v>107.19026548672566</v>
      </c>
    </row>
    <row r="57" spans="1:11" ht="12.75">
      <c r="A57" s="13">
        <v>2264</v>
      </c>
      <c r="B57" s="14" t="s">
        <v>166</v>
      </c>
      <c r="C57" s="14">
        <v>18460</v>
      </c>
      <c r="D57" s="356">
        <f>C57/'- 3 -'!E57</f>
        <v>0.009666232227302026</v>
      </c>
      <c r="E57" s="14">
        <f>C57/'- 7 -'!G57</f>
        <v>100.59945504087193</v>
      </c>
      <c r="F57" s="14">
        <v>45000</v>
      </c>
      <c r="G57" s="356">
        <f>F57/'- 3 -'!E57</f>
        <v>0.023563404671104616</v>
      </c>
      <c r="H57" s="14">
        <f>F57/'- 7 -'!G57</f>
        <v>245.2316076294278</v>
      </c>
      <c r="I57" s="14">
        <v>84784</v>
      </c>
      <c r="J57" s="356">
        <f>I57/'- 3 -'!E57</f>
        <v>0.04439554892522075</v>
      </c>
      <c r="K57" s="14">
        <f>I57/'- 7 -'!G57</f>
        <v>462.0381471389646</v>
      </c>
    </row>
    <row r="58" spans="1:11" ht="12.75">
      <c r="A58" s="15">
        <v>2309</v>
      </c>
      <c r="B58" s="16" t="s">
        <v>167</v>
      </c>
      <c r="C58" s="16">
        <v>30600</v>
      </c>
      <c r="D58" s="357">
        <f>C58/'- 3 -'!E58</f>
        <v>0.01519750045815994</v>
      </c>
      <c r="E58" s="16">
        <f>C58/'- 7 -'!G58</f>
        <v>117.24137931034483</v>
      </c>
      <c r="F58" s="16">
        <v>0</v>
      </c>
      <c r="G58" s="357">
        <f>F58/'- 3 -'!E58</f>
        <v>0</v>
      </c>
      <c r="H58" s="16">
        <f>F58/'- 7 -'!G58</f>
        <v>0</v>
      </c>
      <c r="I58" s="16">
        <v>112580</v>
      </c>
      <c r="J58" s="357">
        <f>I58/'- 3 -'!E58</f>
        <v>0.05591289547645902</v>
      </c>
      <c r="K58" s="16">
        <f>I58/'- 7 -'!G58</f>
        <v>431.34099616858236</v>
      </c>
    </row>
    <row r="59" spans="1:11" ht="12.75">
      <c r="A59" s="13">
        <v>2312</v>
      </c>
      <c r="B59" s="14" t="s">
        <v>168</v>
      </c>
      <c r="C59" s="14">
        <v>34980</v>
      </c>
      <c r="D59" s="356">
        <f>C59/'- 3 -'!E59</f>
        <v>0.020332610822319835</v>
      </c>
      <c r="E59" s="14">
        <f>C59/'- 7 -'!G59</f>
        <v>189.59349593495935</v>
      </c>
      <c r="F59" s="14">
        <v>0</v>
      </c>
      <c r="G59" s="356">
        <f>F59/'- 3 -'!E59</f>
        <v>0</v>
      </c>
      <c r="H59" s="14">
        <f>F59/'- 7 -'!G59</f>
        <v>0</v>
      </c>
      <c r="I59" s="14">
        <v>81216</v>
      </c>
      <c r="J59" s="356">
        <f>I59/'- 3 -'!E59</f>
        <v>0.04720792797442904</v>
      </c>
      <c r="K59" s="14">
        <f>I59/'- 7 -'!G59</f>
        <v>440.1951219512195</v>
      </c>
    </row>
    <row r="60" spans="1:11" ht="12.75">
      <c r="A60" s="15">
        <v>2355</v>
      </c>
      <c r="B60" s="16" t="s">
        <v>169</v>
      </c>
      <c r="C60" s="16">
        <v>145560</v>
      </c>
      <c r="D60" s="357">
        <f>C60/'- 3 -'!E60</f>
        <v>0.005917186222663603</v>
      </c>
      <c r="E60" s="16">
        <f>C60/'- 7 -'!G60</f>
        <v>41.28776060133315</v>
      </c>
      <c r="F60" s="16">
        <v>263758</v>
      </c>
      <c r="G60" s="357">
        <f>F60/'- 3 -'!E60</f>
        <v>0.010722074771347257</v>
      </c>
      <c r="H60" s="16">
        <f>F60/'- 7 -'!G60</f>
        <v>74.81435257410297</v>
      </c>
      <c r="I60" s="16">
        <v>581615</v>
      </c>
      <c r="J60" s="357">
        <f>I60/'- 3 -'!E60</f>
        <v>0.023643337901171284</v>
      </c>
      <c r="K60" s="16">
        <f>I60/'- 7 -'!G60</f>
        <v>164.9737625868671</v>
      </c>
    </row>
    <row r="61" spans="1:11" ht="12.75">
      <c r="A61" s="13">
        <v>2439</v>
      </c>
      <c r="B61" s="14" t="s">
        <v>170</v>
      </c>
      <c r="C61" s="14">
        <v>25914</v>
      </c>
      <c r="D61" s="356">
        <f>C61/'- 3 -'!E61</f>
        <v>0.02031723232787312</v>
      </c>
      <c r="E61" s="14">
        <f>C61/'- 7 -'!G61</f>
        <v>187.1046931407942</v>
      </c>
      <c r="F61" s="14">
        <v>3500</v>
      </c>
      <c r="G61" s="356">
        <f>F61/'- 3 -'!E61</f>
        <v>0.0027440886450395894</v>
      </c>
      <c r="H61" s="14">
        <f>F61/'- 7 -'!G61</f>
        <v>25.270758122743683</v>
      </c>
      <c r="I61" s="14">
        <v>40000</v>
      </c>
      <c r="J61" s="356">
        <f>I61/'- 3 -'!E61</f>
        <v>0.031361013086166734</v>
      </c>
      <c r="K61" s="14">
        <f>I61/'- 7 -'!G61</f>
        <v>288.8086642599278</v>
      </c>
    </row>
    <row r="62" spans="1:11" ht="12.75">
      <c r="A62" s="15">
        <v>2460</v>
      </c>
      <c r="B62" s="16" t="s">
        <v>171</v>
      </c>
      <c r="C62" s="16">
        <v>45600</v>
      </c>
      <c r="D62" s="357">
        <f>C62/'- 3 -'!E62</f>
        <v>0.015623072811741972</v>
      </c>
      <c r="E62" s="16">
        <f>C62/'- 7 -'!G62</f>
        <v>147.1917366042608</v>
      </c>
      <c r="F62" s="16">
        <v>0</v>
      </c>
      <c r="G62" s="357">
        <f>F62/'- 3 -'!E62</f>
        <v>0</v>
      </c>
      <c r="H62" s="16">
        <f>F62/'- 7 -'!G62</f>
        <v>0</v>
      </c>
      <c r="I62" s="16">
        <v>159630</v>
      </c>
      <c r="J62" s="357">
        <f>I62/'- 3 -'!E62</f>
        <v>0.05469103317847305</v>
      </c>
      <c r="K62" s="16">
        <f>I62/'- 7 -'!G62</f>
        <v>515.2679147837314</v>
      </c>
    </row>
    <row r="63" spans="1:11" ht="12.75">
      <c r="A63" s="13">
        <v>3000</v>
      </c>
      <c r="B63" s="14" t="s">
        <v>381</v>
      </c>
      <c r="C63" s="14">
        <v>14171</v>
      </c>
      <c r="D63" s="356">
        <f>C63/'- 3 -'!E63</f>
        <v>0.002786452465138375</v>
      </c>
      <c r="E63" s="14">
        <f>C63/'- 7 -'!G63</f>
        <v>22.211598746081506</v>
      </c>
      <c r="F63" s="14">
        <v>120031</v>
      </c>
      <c r="G63" s="356">
        <f>F63/'- 3 -'!E63</f>
        <v>0.023601769518243193</v>
      </c>
      <c r="H63" s="14">
        <f>F63/'- 7 -'!G63</f>
        <v>188.13636363636363</v>
      </c>
      <c r="I63" s="14">
        <v>376734</v>
      </c>
      <c r="J63" s="356">
        <f>I63/'- 3 -'!E63</f>
        <v>0.0740774386423993</v>
      </c>
      <c r="K63" s="14">
        <f>I63/'- 7 -'!G63</f>
        <v>590.4921630094044</v>
      </c>
    </row>
    <row r="64" spans="1:11" ht="4.5" customHeight="1">
      <c r="A64" s="17"/>
      <c r="B64" s="17"/>
      <c r="C64" s="17"/>
      <c r="D64" s="197"/>
      <c r="E64" s="17"/>
      <c r="F64" s="17"/>
      <c r="G64" s="197"/>
      <c r="H64" s="17"/>
      <c r="I64" s="17"/>
      <c r="J64" s="197"/>
      <c r="K64" s="17"/>
    </row>
    <row r="65" spans="1:11" ht="12.75">
      <c r="A65" s="19"/>
      <c r="B65" s="20" t="s">
        <v>172</v>
      </c>
      <c r="C65" s="20">
        <f>SUM(C11:C63)</f>
        <v>7455306</v>
      </c>
      <c r="D65" s="102">
        <f>C65/'- 3 -'!E65</f>
        <v>0.005743809412407076</v>
      </c>
      <c r="E65" s="20">
        <f>C65/'- 7 -'!G65</f>
        <v>41.01576277522552</v>
      </c>
      <c r="F65" s="20">
        <f>SUM(F11:F63)</f>
        <v>12009649</v>
      </c>
      <c r="G65" s="102">
        <f>F65/'- 3 -'!E65</f>
        <v>0.009252622892461454</v>
      </c>
      <c r="H65" s="20">
        <f>F65/'- 7 -'!G65</f>
        <v>66.07172319925223</v>
      </c>
      <c r="I65" s="20">
        <f>SUM(I11:I63)</f>
        <v>24027046</v>
      </c>
      <c r="J65" s="102">
        <f>I65/'- 3 -'!E65</f>
        <v>0.018511215095280836</v>
      </c>
      <c r="K65" s="20">
        <f>I65/'- 7 -'!G65</f>
        <v>132.18607243289964</v>
      </c>
    </row>
    <row r="66" spans="1:11" ht="4.5" customHeight="1">
      <c r="A66" s="17"/>
      <c r="B66" s="17"/>
      <c r="C66" s="17"/>
      <c r="D66" s="197"/>
      <c r="E66" s="17"/>
      <c r="F66" s="17"/>
      <c r="G66" s="197"/>
      <c r="H66" s="17"/>
      <c r="I66" s="17"/>
      <c r="J66" s="197"/>
      <c r="K66" s="17"/>
    </row>
    <row r="67" spans="1:11" ht="12.75">
      <c r="A67" s="15">
        <v>2155</v>
      </c>
      <c r="B67" s="16" t="s">
        <v>173</v>
      </c>
      <c r="C67" s="16">
        <v>17500</v>
      </c>
      <c r="D67" s="357">
        <f>C67/'- 3 -'!E67</f>
        <v>0.014001254512404311</v>
      </c>
      <c r="E67" s="16">
        <f>C67/'- 7 -'!G67</f>
        <v>123.2394366197183</v>
      </c>
      <c r="F67" s="16">
        <v>12893</v>
      </c>
      <c r="G67" s="357">
        <f>F67/'- 3 -'!E67</f>
        <v>0.010315324253053074</v>
      </c>
      <c r="H67" s="16">
        <f>F67/'- 7 -'!G67</f>
        <v>90.79577464788733</v>
      </c>
      <c r="I67" s="16">
        <v>14200</v>
      </c>
      <c r="J67" s="357">
        <f>I67/'- 3 -'!E67</f>
        <v>0.01136101794720807</v>
      </c>
      <c r="K67" s="16">
        <f>I67/'- 7 -'!G67</f>
        <v>100</v>
      </c>
    </row>
    <row r="68" spans="1:11" ht="12.75">
      <c r="A68" s="13">
        <v>2408</v>
      </c>
      <c r="B68" s="14" t="s">
        <v>175</v>
      </c>
      <c r="C68" s="14">
        <v>43400</v>
      </c>
      <c r="D68" s="356">
        <f>C68/'- 3 -'!E68</f>
        <v>0.018330760409781193</v>
      </c>
      <c r="E68" s="14">
        <f>C68/'- 7 -'!G68</f>
        <v>162.2429906542056</v>
      </c>
      <c r="F68" s="14">
        <v>51185</v>
      </c>
      <c r="G68" s="356">
        <f>F68/'- 3 -'!E68</f>
        <v>0.021618893354254615</v>
      </c>
      <c r="H68" s="14">
        <f>F68/'- 7 -'!G68</f>
        <v>191.34579439252337</v>
      </c>
      <c r="I68" s="14">
        <v>67880</v>
      </c>
      <c r="J68" s="356">
        <f>I68/'- 3 -'!E68</f>
        <v>0.02867032296350109</v>
      </c>
      <c r="K68" s="14">
        <f>I68/'- 7 -'!G68</f>
        <v>253.7570093457944</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F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20.83203125" style="82" customWidth="1"/>
    <col min="4" max="5" width="15.83203125" style="82" customWidth="1"/>
    <col min="6" max="6" width="44.83203125" style="82" customWidth="1"/>
    <col min="7" max="16384" width="15.83203125" style="82" customWidth="1"/>
  </cols>
  <sheetData>
    <row r="1" spans="1:6" ht="6.75" customHeight="1">
      <c r="A1" s="17"/>
      <c r="B1" s="80"/>
      <c r="C1" s="141"/>
      <c r="D1" s="141"/>
      <c r="E1" s="141"/>
      <c r="F1" s="141"/>
    </row>
    <row r="2" spans="1:6" ht="12.75">
      <c r="A2" s="8"/>
      <c r="B2" s="83"/>
      <c r="C2" s="199" t="s">
        <v>0</v>
      </c>
      <c r="D2" s="199"/>
      <c r="E2" s="199"/>
      <c r="F2" s="219" t="s">
        <v>467</v>
      </c>
    </row>
    <row r="3" spans="1:6" ht="12.75">
      <c r="A3" s="9"/>
      <c r="B3" s="86"/>
      <c r="C3" s="202" t="str">
        <f>YEAR</f>
        <v>OPERATING FUND BUDGET 2001/2002</v>
      </c>
      <c r="D3" s="202"/>
      <c r="E3" s="202"/>
      <c r="F3" s="220"/>
    </row>
    <row r="4" spans="1:6" ht="12.75">
      <c r="A4" s="10"/>
      <c r="C4" s="141"/>
      <c r="D4" s="141"/>
      <c r="E4" s="141"/>
      <c r="F4" s="141"/>
    </row>
    <row r="5" spans="1:6" ht="16.5">
      <c r="A5" s="10"/>
      <c r="C5" s="361" t="s">
        <v>353</v>
      </c>
      <c r="D5" s="340"/>
      <c r="E5" s="342"/>
      <c r="F5" s="236"/>
    </row>
    <row r="6" spans="1:6" ht="12.75">
      <c r="A6" s="10"/>
      <c r="C6" s="67" t="s">
        <v>21</v>
      </c>
      <c r="D6" s="65"/>
      <c r="E6" s="66"/>
      <c r="F6" s="181"/>
    </row>
    <row r="7" spans="3:6" ht="12.75">
      <c r="C7" s="68" t="s">
        <v>53</v>
      </c>
      <c r="D7" s="69"/>
      <c r="E7" s="70"/>
      <c r="F7" s="181"/>
    </row>
    <row r="8" spans="1:6" ht="12.75">
      <c r="A8" s="94"/>
      <c r="B8" s="45"/>
      <c r="C8" s="73"/>
      <c r="D8" s="228"/>
      <c r="E8" s="229" t="s">
        <v>78</v>
      </c>
      <c r="F8" s="181"/>
    </row>
    <row r="9" spans="1:5" ht="12.75">
      <c r="A9" s="51" t="s">
        <v>105</v>
      </c>
      <c r="B9" s="52" t="s">
        <v>106</v>
      </c>
      <c r="C9" s="75" t="s">
        <v>107</v>
      </c>
      <c r="D9" s="76" t="s">
        <v>108</v>
      </c>
      <c r="E9" s="76" t="s">
        <v>109</v>
      </c>
    </row>
    <row r="10" spans="1:2" ht="4.5" customHeight="1">
      <c r="A10" s="77"/>
      <c r="B10" s="77"/>
    </row>
    <row r="11" spans="1:5" ht="12.75">
      <c r="A11" s="13">
        <v>1</v>
      </c>
      <c r="B11" s="14" t="s">
        <v>121</v>
      </c>
      <c r="C11" s="14">
        <v>925600</v>
      </c>
      <c r="D11" s="356">
        <f>C11/'- 3 -'!E11</f>
        <v>0.003860040985828445</v>
      </c>
      <c r="E11" s="14">
        <f>C11/'- 7 -'!G11</f>
        <v>30.22860875244938</v>
      </c>
    </row>
    <row r="12" spans="1:5" ht="12.75">
      <c r="A12" s="15">
        <v>2</v>
      </c>
      <c r="B12" s="16" t="s">
        <v>122</v>
      </c>
      <c r="C12" s="16">
        <v>20200</v>
      </c>
      <c r="D12" s="357">
        <f>C12/'- 3 -'!E12</f>
        <v>0.0003344867053125762</v>
      </c>
      <c r="E12" s="16">
        <f>C12/'- 7 -'!G12</f>
        <v>2.197300149024812</v>
      </c>
    </row>
    <row r="13" spans="1:5" ht="12.75">
      <c r="A13" s="13">
        <v>3</v>
      </c>
      <c r="B13" s="14" t="s">
        <v>123</v>
      </c>
      <c r="C13" s="14">
        <v>176515</v>
      </c>
      <c r="D13" s="356">
        <f>C13/'- 3 -'!E13</f>
        <v>0.004239505916886614</v>
      </c>
      <c r="E13" s="14">
        <f>C13/'- 7 -'!G13</f>
        <v>30.147736976942785</v>
      </c>
    </row>
    <row r="14" spans="1:5" ht="12.75">
      <c r="A14" s="15">
        <v>4</v>
      </c>
      <c r="B14" s="16" t="s">
        <v>124</v>
      </c>
      <c r="C14" s="16">
        <v>31000</v>
      </c>
      <c r="D14" s="357">
        <f>C14/'- 3 -'!E14</f>
        <v>0.0007460330833905914</v>
      </c>
      <c r="E14" s="16">
        <f>C14/'- 7 -'!G14</f>
        <v>5.262353799928704</v>
      </c>
    </row>
    <row r="15" spans="1:5" ht="12.75">
      <c r="A15" s="13">
        <v>5</v>
      </c>
      <c r="B15" s="14" t="s">
        <v>125</v>
      </c>
      <c r="C15" s="14">
        <v>373741</v>
      </c>
      <c r="D15" s="356">
        <f>C15/'- 3 -'!E15</f>
        <v>0.007262706977801854</v>
      </c>
      <c r="E15" s="14">
        <f>C15/'- 7 -'!G15</f>
        <v>52.3175665271498</v>
      </c>
    </row>
    <row r="16" spans="1:5" ht="12.75">
      <c r="A16" s="15">
        <v>6</v>
      </c>
      <c r="B16" s="16" t="s">
        <v>126</v>
      </c>
      <c r="C16" s="16">
        <v>212058</v>
      </c>
      <c r="D16" s="357">
        <f>C16/'- 3 -'!E16</f>
        <v>0.0036837424313283726</v>
      </c>
      <c r="E16" s="16">
        <f>C16/'- 7 -'!G16</f>
        <v>23.90193868349865</v>
      </c>
    </row>
    <row r="17" spans="1:5" ht="12.75">
      <c r="A17" s="13">
        <v>9</v>
      </c>
      <c r="B17" s="14" t="s">
        <v>127</v>
      </c>
      <c r="C17" s="14">
        <v>245500</v>
      </c>
      <c r="D17" s="356">
        <f>C17/'- 3 -'!E17</f>
        <v>0.0029812399133451314</v>
      </c>
      <c r="E17" s="14">
        <f>C17/'- 7 -'!G17</f>
        <v>19.41709178629335</v>
      </c>
    </row>
    <row r="18" spans="1:5" ht="12.75">
      <c r="A18" s="15">
        <v>10</v>
      </c>
      <c r="B18" s="16" t="s">
        <v>128</v>
      </c>
      <c r="C18" s="16">
        <v>251055</v>
      </c>
      <c r="D18" s="357">
        <f>C18/'- 3 -'!E18</f>
        <v>0.004125190337470163</v>
      </c>
      <c r="E18" s="16">
        <f>C18/'- 7 -'!G18</f>
        <v>28.9534079114289</v>
      </c>
    </row>
    <row r="19" spans="1:5" ht="12.75">
      <c r="A19" s="13">
        <v>11</v>
      </c>
      <c r="B19" s="14" t="s">
        <v>129</v>
      </c>
      <c r="C19" s="14">
        <v>9400</v>
      </c>
      <c r="D19" s="356">
        <f>C19/'- 3 -'!E19</f>
        <v>0.00028949788224599723</v>
      </c>
      <c r="E19" s="14">
        <f>C19/'- 7 -'!G19</f>
        <v>2.0306761719593864</v>
      </c>
    </row>
    <row r="20" spans="1:5" ht="12.75">
      <c r="A20" s="15">
        <v>12</v>
      </c>
      <c r="B20" s="16" t="s">
        <v>130</v>
      </c>
      <c r="C20" s="16">
        <v>29500</v>
      </c>
      <c r="D20" s="357">
        <f>C20/'- 3 -'!E20</f>
        <v>0.0005720011598244534</v>
      </c>
      <c r="E20" s="16">
        <f>C20/'- 7 -'!G20</f>
        <v>3.819017412130235</v>
      </c>
    </row>
    <row r="21" spans="1:5" ht="12.75">
      <c r="A21" s="13">
        <v>13</v>
      </c>
      <c r="B21" s="14" t="s">
        <v>131</v>
      </c>
      <c r="C21" s="14">
        <v>60000</v>
      </c>
      <c r="D21" s="356">
        <f>C21/'- 3 -'!E21</f>
        <v>0.0028576338258496986</v>
      </c>
      <c r="E21" s="14">
        <f>C21/'- 7 -'!G21</f>
        <v>22.201665124884368</v>
      </c>
    </row>
    <row r="22" spans="1:5" ht="12.75">
      <c r="A22" s="15">
        <v>14</v>
      </c>
      <c r="B22" s="16" t="s">
        <v>132</v>
      </c>
      <c r="C22" s="16">
        <v>24900</v>
      </c>
      <c r="D22" s="357">
        <f>C22/'- 3 -'!E22</f>
        <v>0.001061447131833439</v>
      </c>
      <c r="E22" s="16">
        <f>C22/'- 7 -'!G22</f>
        <v>7.282831237203861</v>
      </c>
    </row>
    <row r="23" spans="1:5" ht="12.75">
      <c r="A23" s="13">
        <v>15</v>
      </c>
      <c r="B23" s="14" t="s">
        <v>133</v>
      </c>
      <c r="C23" s="14">
        <v>25000</v>
      </c>
      <c r="D23" s="356">
        <f>C23/'- 3 -'!E23</f>
        <v>0.0007435838528803286</v>
      </c>
      <c r="E23" s="14">
        <f>C23/'- 7 -'!G23</f>
        <v>4.0453074433656955</v>
      </c>
    </row>
    <row r="24" spans="1:5" ht="12.75">
      <c r="A24" s="15">
        <v>16</v>
      </c>
      <c r="B24" s="16" t="s">
        <v>134</v>
      </c>
      <c r="C24" s="16">
        <v>4500</v>
      </c>
      <c r="D24" s="357">
        <f>C24/'- 3 -'!E24</f>
        <v>0.0007560849718534768</v>
      </c>
      <c r="E24" s="16">
        <f>C24/'- 7 -'!G24</f>
        <v>5.45785324439054</v>
      </c>
    </row>
    <row r="25" spans="1:5" ht="12.75">
      <c r="A25" s="13">
        <v>17</v>
      </c>
      <c r="B25" s="14" t="s">
        <v>135</v>
      </c>
      <c r="C25" s="14">
        <v>4000</v>
      </c>
      <c r="D25" s="356">
        <f>C25/'- 3 -'!E25</f>
        <v>0.0009764156562391984</v>
      </c>
      <c r="E25" s="14">
        <f>C25/'- 7 -'!G25</f>
        <v>7.619047619047619</v>
      </c>
    </row>
    <row r="26" spans="1:5" ht="12.75">
      <c r="A26" s="15">
        <v>18</v>
      </c>
      <c r="B26" s="16" t="s">
        <v>136</v>
      </c>
      <c r="C26" s="16">
        <v>4000</v>
      </c>
      <c r="D26" s="357">
        <f>C26/'- 3 -'!E26</f>
        <v>0.00043358240309537176</v>
      </c>
      <c r="E26" s="16">
        <f>C26/'- 7 -'!G26</f>
        <v>2.916514764855997</v>
      </c>
    </row>
    <row r="27" spans="1:5" ht="12.75">
      <c r="A27" s="13">
        <v>19</v>
      </c>
      <c r="B27" s="14" t="s">
        <v>137</v>
      </c>
      <c r="C27" s="14">
        <v>9000</v>
      </c>
      <c r="D27" s="356">
        <f>C27/'- 3 -'!E27</f>
        <v>0.0007381587041213861</v>
      </c>
      <c r="E27" s="14">
        <f>C27/'- 7 -'!G27</f>
        <v>4.993065187239944</v>
      </c>
    </row>
    <row r="28" spans="1:5" ht="12.75">
      <c r="A28" s="15">
        <v>20</v>
      </c>
      <c r="B28" s="16" t="s">
        <v>138</v>
      </c>
      <c r="C28" s="16">
        <v>0</v>
      </c>
      <c r="D28" s="357">
        <f>C28/'- 3 -'!E28</f>
        <v>0</v>
      </c>
      <c r="E28" s="16">
        <f>C28/'- 7 -'!G28</f>
        <v>0</v>
      </c>
    </row>
    <row r="29" spans="1:5" ht="12.75">
      <c r="A29" s="13">
        <v>21</v>
      </c>
      <c r="B29" s="14" t="s">
        <v>139</v>
      </c>
      <c r="C29" s="14">
        <v>6000</v>
      </c>
      <c r="D29" s="356">
        <f>C29/'- 3 -'!E29</f>
        <v>0.00026446863842729314</v>
      </c>
      <c r="E29" s="14">
        <f>C29/'- 7 -'!G29</f>
        <v>1.755823481212689</v>
      </c>
    </row>
    <row r="30" spans="1:5" ht="12.75">
      <c r="A30" s="15">
        <v>22</v>
      </c>
      <c r="B30" s="16" t="s">
        <v>140</v>
      </c>
      <c r="C30" s="16">
        <v>0</v>
      </c>
      <c r="D30" s="357">
        <f>C30/'- 3 -'!E30</f>
        <v>0</v>
      </c>
      <c r="E30" s="16">
        <f>C30/'- 7 -'!G30</f>
        <v>0</v>
      </c>
    </row>
    <row r="31" spans="1:5" ht="12.75">
      <c r="A31" s="13">
        <v>23</v>
      </c>
      <c r="B31" s="14" t="s">
        <v>141</v>
      </c>
      <c r="C31" s="14">
        <v>0</v>
      </c>
      <c r="D31" s="356">
        <f>C31/'- 3 -'!E31</f>
        <v>0</v>
      </c>
      <c r="E31" s="14">
        <f>C31/'- 7 -'!G31</f>
        <v>0</v>
      </c>
    </row>
    <row r="32" spans="1:5" ht="12.75">
      <c r="A32" s="15">
        <v>24</v>
      </c>
      <c r="B32" s="16" t="s">
        <v>142</v>
      </c>
      <c r="C32" s="16">
        <v>7000</v>
      </c>
      <c r="D32" s="357">
        <f>C32/'- 3 -'!E32</f>
        <v>0.00030592210121983376</v>
      </c>
      <c r="E32" s="16">
        <f>C32/'- 7 -'!G32</f>
        <v>1.9501323304081348</v>
      </c>
    </row>
    <row r="33" spans="1:5" ht="12.75">
      <c r="A33" s="13">
        <v>25</v>
      </c>
      <c r="B33" s="14" t="s">
        <v>143</v>
      </c>
      <c r="C33" s="14">
        <v>9600</v>
      </c>
      <c r="D33" s="356">
        <f>C33/'- 3 -'!E33</f>
        <v>0.0009199099561471258</v>
      </c>
      <c r="E33" s="14">
        <f>C33/'- 7 -'!G33</f>
        <v>6.541737649063032</v>
      </c>
    </row>
    <row r="34" spans="1:5" ht="12.75">
      <c r="A34" s="15">
        <v>26</v>
      </c>
      <c r="B34" s="16" t="s">
        <v>144</v>
      </c>
      <c r="C34" s="16">
        <v>30100</v>
      </c>
      <c r="D34" s="357">
        <f>C34/'- 3 -'!E34</f>
        <v>0.0018338842094039877</v>
      </c>
      <c r="E34" s="16">
        <f>C34/'- 7 -'!G34</f>
        <v>10.668084352294878</v>
      </c>
    </row>
    <row r="35" spans="1:5" ht="12.75">
      <c r="A35" s="13">
        <v>28</v>
      </c>
      <c r="B35" s="14" t="s">
        <v>145</v>
      </c>
      <c r="C35" s="14">
        <v>11100</v>
      </c>
      <c r="D35" s="356">
        <f>C35/'- 3 -'!E35</f>
        <v>0.0017833471047359755</v>
      </c>
      <c r="E35" s="14">
        <f>C35/'- 7 -'!G35</f>
        <v>13.190730837789662</v>
      </c>
    </row>
    <row r="36" spans="1:5" ht="12.75">
      <c r="A36" s="15">
        <v>30</v>
      </c>
      <c r="B36" s="16" t="s">
        <v>146</v>
      </c>
      <c r="C36" s="16">
        <v>11638</v>
      </c>
      <c r="D36" s="357">
        <f>C36/'- 3 -'!E36</f>
        <v>0.0012415042619503586</v>
      </c>
      <c r="E36" s="16">
        <f>C36/'- 7 -'!G36</f>
        <v>8.776772247360483</v>
      </c>
    </row>
    <row r="37" spans="1:5" ht="12.75">
      <c r="A37" s="13">
        <v>31</v>
      </c>
      <c r="B37" s="14" t="s">
        <v>147</v>
      </c>
      <c r="C37" s="14">
        <v>7200</v>
      </c>
      <c r="D37" s="356">
        <f>C37/'- 3 -'!E37</f>
        <v>0.000660209814679105</v>
      </c>
      <c r="E37" s="14">
        <f>C37/'- 7 -'!G37</f>
        <v>4.350453172205438</v>
      </c>
    </row>
    <row r="38" spans="1:5" ht="12.75">
      <c r="A38" s="15">
        <v>32</v>
      </c>
      <c r="B38" s="16" t="s">
        <v>148</v>
      </c>
      <c r="C38" s="16">
        <v>5000</v>
      </c>
      <c r="D38" s="357">
        <f>C38/'- 3 -'!E38</f>
        <v>0.0007599549924255286</v>
      </c>
      <c r="E38" s="16">
        <f>C38/'- 7 -'!G38</f>
        <v>6.127450980392157</v>
      </c>
    </row>
    <row r="39" spans="1:5" ht="12.75">
      <c r="A39" s="13">
        <v>33</v>
      </c>
      <c r="B39" s="14" t="s">
        <v>149</v>
      </c>
      <c r="C39" s="14">
        <v>13000</v>
      </c>
      <c r="D39" s="356">
        <f>C39/'- 3 -'!E39</f>
        <v>0.0010013423379171447</v>
      </c>
      <c r="E39" s="14">
        <f>C39/'- 7 -'!G39</f>
        <v>7.067137809187279</v>
      </c>
    </row>
    <row r="40" spans="1:5" ht="12.75">
      <c r="A40" s="15">
        <v>34</v>
      </c>
      <c r="B40" s="16" t="s">
        <v>150</v>
      </c>
      <c r="C40" s="16">
        <v>5900</v>
      </c>
      <c r="D40" s="357">
        <f>C40/'- 3 -'!E40</f>
        <v>0.0010202511201146832</v>
      </c>
      <c r="E40" s="16">
        <f>C40/'- 7 -'!G40</f>
        <v>8.010862186014936</v>
      </c>
    </row>
    <row r="41" spans="1:5" ht="12.75">
      <c r="A41" s="13">
        <v>35</v>
      </c>
      <c r="B41" s="14" t="s">
        <v>151</v>
      </c>
      <c r="C41" s="14">
        <v>19000</v>
      </c>
      <c r="D41" s="356">
        <f>C41/'- 3 -'!E41</f>
        <v>0.001347210356332176</v>
      </c>
      <c r="E41" s="14">
        <f>C41/'- 7 -'!G41</f>
        <v>9.95233356031638</v>
      </c>
    </row>
    <row r="42" spans="1:5" ht="12.75">
      <c r="A42" s="15">
        <v>36</v>
      </c>
      <c r="B42" s="16" t="s">
        <v>152</v>
      </c>
      <c r="C42" s="16">
        <v>5650</v>
      </c>
      <c r="D42" s="357">
        <f>C42/'- 3 -'!E42</f>
        <v>0.0007441039638352304</v>
      </c>
      <c r="E42" s="16">
        <f>C42/'- 7 -'!G42</f>
        <v>5.365622032288699</v>
      </c>
    </row>
    <row r="43" spans="1:5" ht="12.75">
      <c r="A43" s="13">
        <v>37</v>
      </c>
      <c r="B43" s="14" t="s">
        <v>153</v>
      </c>
      <c r="C43" s="14">
        <v>8000</v>
      </c>
      <c r="D43" s="356">
        <f>C43/'- 3 -'!E43</f>
        <v>0.0011647821704463606</v>
      </c>
      <c r="E43" s="14">
        <f>C43/'- 7 -'!G43</f>
        <v>8.277717419421595</v>
      </c>
    </row>
    <row r="44" spans="1:5" ht="12.75">
      <c r="A44" s="15">
        <v>38</v>
      </c>
      <c r="B44" s="16" t="s">
        <v>154</v>
      </c>
      <c r="C44" s="16">
        <v>0</v>
      </c>
      <c r="D44" s="357">
        <f>C44/'- 3 -'!E44</f>
        <v>0</v>
      </c>
      <c r="E44" s="16">
        <f>C44/'- 7 -'!G44</f>
        <v>0</v>
      </c>
    </row>
    <row r="45" spans="1:5" ht="12.75">
      <c r="A45" s="13">
        <v>39</v>
      </c>
      <c r="B45" s="14" t="s">
        <v>155</v>
      </c>
      <c r="C45" s="14">
        <v>0</v>
      </c>
      <c r="D45" s="356">
        <f>C45/'- 3 -'!E45</f>
        <v>0</v>
      </c>
      <c r="E45" s="14">
        <f>C45/'- 7 -'!G45</f>
        <v>0</v>
      </c>
    </row>
    <row r="46" spans="1:5" ht="12.75">
      <c r="A46" s="15">
        <v>40</v>
      </c>
      <c r="B46" s="16" t="s">
        <v>156</v>
      </c>
      <c r="C46" s="16">
        <v>65900</v>
      </c>
      <c r="D46" s="357">
        <f>C46/'- 3 -'!E46</f>
        <v>0.0014573487751857069</v>
      </c>
      <c r="E46" s="16">
        <f>C46/'- 7 -'!G46</f>
        <v>8.839704896042925</v>
      </c>
    </row>
    <row r="47" spans="1:5" ht="12.75">
      <c r="A47" s="13">
        <v>41</v>
      </c>
      <c r="B47" s="14" t="s">
        <v>157</v>
      </c>
      <c r="C47" s="14">
        <v>23960</v>
      </c>
      <c r="D47" s="356">
        <f>C47/'- 3 -'!E47</f>
        <v>0.0019359676282942153</v>
      </c>
      <c r="E47" s="14">
        <f>C47/'- 7 -'!G47</f>
        <v>14.649954142464079</v>
      </c>
    </row>
    <row r="48" spans="1:5" ht="12.75">
      <c r="A48" s="15">
        <v>42</v>
      </c>
      <c r="B48" s="16" t="s">
        <v>158</v>
      </c>
      <c r="C48" s="16">
        <v>10601</v>
      </c>
      <c r="D48" s="357">
        <f>C48/'- 3 -'!E48</f>
        <v>0.0013281763190710258</v>
      </c>
      <c r="E48" s="16">
        <f>C48/'- 7 -'!G48</f>
        <v>9.681278538812785</v>
      </c>
    </row>
    <row r="49" spans="1:5" ht="12.75">
      <c r="A49" s="13">
        <v>43</v>
      </c>
      <c r="B49" s="14" t="s">
        <v>159</v>
      </c>
      <c r="C49" s="14">
        <v>13500</v>
      </c>
      <c r="D49" s="356">
        <f>C49/'- 3 -'!E49</f>
        <v>0.0021320648337226325</v>
      </c>
      <c r="E49" s="14">
        <f>C49/'- 7 -'!G49</f>
        <v>17.034700315457414</v>
      </c>
    </row>
    <row r="50" spans="1:5" ht="12.75">
      <c r="A50" s="15">
        <v>44</v>
      </c>
      <c r="B50" s="16" t="s">
        <v>160</v>
      </c>
      <c r="C50" s="16">
        <v>0</v>
      </c>
      <c r="D50" s="357">
        <f>C50/'- 3 -'!E50</f>
        <v>0</v>
      </c>
      <c r="E50" s="16">
        <f>C50/'- 7 -'!G50</f>
        <v>0</v>
      </c>
    </row>
    <row r="51" spans="1:5" ht="12.75">
      <c r="A51" s="13">
        <v>45</v>
      </c>
      <c r="B51" s="14" t="s">
        <v>161</v>
      </c>
      <c r="C51" s="14">
        <v>10500</v>
      </c>
      <c r="D51" s="356">
        <f>C51/'- 3 -'!E51</f>
        <v>0.000879731120655961</v>
      </c>
      <c r="E51" s="14">
        <f>C51/'- 7 -'!G51</f>
        <v>5.473025801407349</v>
      </c>
    </row>
    <row r="52" spans="1:5" ht="12.75">
      <c r="A52" s="15">
        <v>46</v>
      </c>
      <c r="B52" s="16" t="s">
        <v>162</v>
      </c>
      <c r="C52" s="16">
        <v>7298</v>
      </c>
      <c r="D52" s="357">
        <f>C52/'- 3 -'!E52</f>
        <v>0.0006953539721404878</v>
      </c>
      <c r="E52" s="16">
        <f>C52/'- 7 -'!G52</f>
        <v>4.834713481285194</v>
      </c>
    </row>
    <row r="53" spans="1:5" ht="12.75">
      <c r="A53" s="13">
        <v>47</v>
      </c>
      <c r="B53" s="14" t="s">
        <v>163</v>
      </c>
      <c r="C53" s="14">
        <v>6000</v>
      </c>
      <c r="D53" s="356">
        <f>C53/'- 3 -'!E53</f>
        <v>0.0006556039330554083</v>
      </c>
      <c r="E53" s="14">
        <f>C53/'- 7 -'!G53</f>
        <v>4.129387474191328</v>
      </c>
    </row>
    <row r="54" spans="1:5" ht="12.75">
      <c r="A54" s="15">
        <v>48</v>
      </c>
      <c r="B54" s="16" t="s">
        <v>164</v>
      </c>
      <c r="C54" s="16">
        <v>123967</v>
      </c>
      <c r="D54" s="357">
        <f>C54/'- 3 -'!E54</f>
        <v>0.0021609873990310552</v>
      </c>
      <c r="E54" s="16">
        <f>C54/'- 7 -'!G54</f>
        <v>23.645189593347066</v>
      </c>
    </row>
    <row r="55" spans="1:5" ht="12.75">
      <c r="A55" s="13">
        <v>49</v>
      </c>
      <c r="B55" s="14" t="s">
        <v>165</v>
      </c>
      <c r="C55" s="14">
        <v>28271</v>
      </c>
      <c r="D55" s="356">
        <f>C55/'- 3 -'!E55</f>
        <v>0.0007689474376787018</v>
      </c>
      <c r="E55" s="14">
        <f>C55/'- 7 -'!G55</f>
        <v>6.517809798270894</v>
      </c>
    </row>
    <row r="56" spans="1:5" ht="12.75">
      <c r="A56" s="15">
        <v>50</v>
      </c>
      <c r="B56" s="16" t="s">
        <v>355</v>
      </c>
      <c r="C56" s="16">
        <v>5000</v>
      </c>
      <c r="D56" s="357">
        <f>C56/'- 3 -'!E56</f>
        <v>0.000342662901943584</v>
      </c>
      <c r="E56" s="16">
        <f>C56/'- 7 -'!G56</f>
        <v>2.765486725663717</v>
      </c>
    </row>
    <row r="57" spans="1:5" ht="12.75">
      <c r="A57" s="13">
        <v>2264</v>
      </c>
      <c r="B57" s="14" t="s">
        <v>166</v>
      </c>
      <c r="C57" s="14">
        <v>0</v>
      </c>
      <c r="D57" s="356">
        <f>C57/'- 3 -'!E57</f>
        <v>0</v>
      </c>
      <c r="E57" s="14">
        <f>C57/'- 7 -'!G57</f>
        <v>0</v>
      </c>
    </row>
    <row r="58" spans="1:5" ht="12.75">
      <c r="A58" s="15">
        <v>2309</v>
      </c>
      <c r="B58" s="16" t="s">
        <v>167</v>
      </c>
      <c r="C58" s="16">
        <v>0</v>
      </c>
      <c r="D58" s="357">
        <f>C58/'- 3 -'!E58</f>
        <v>0</v>
      </c>
      <c r="E58" s="16">
        <f>C58/'- 7 -'!G58</f>
        <v>0</v>
      </c>
    </row>
    <row r="59" spans="1:5" ht="12.75">
      <c r="A59" s="13">
        <v>2312</v>
      </c>
      <c r="B59" s="14" t="s">
        <v>168</v>
      </c>
      <c r="C59" s="14">
        <v>4500</v>
      </c>
      <c r="D59" s="356">
        <f>C59/'- 3 -'!E59</f>
        <v>0.0026156874985831693</v>
      </c>
      <c r="E59" s="14">
        <f>C59/'- 7 -'!G59</f>
        <v>24.390243902439025</v>
      </c>
    </row>
    <row r="60" spans="1:5" ht="12.75">
      <c r="A60" s="15">
        <v>2355</v>
      </c>
      <c r="B60" s="16" t="s">
        <v>169</v>
      </c>
      <c r="C60" s="16">
        <v>0</v>
      </c>
      <c r="D60" s="357">
        <f>C60/'- 3 -'!E60</f>
        <v>0</v>
      </c>
      <c r="E60" s="16">
        <f>C60/'- 7 -'!G60</f>
        <v>0</v>
      </c>
    </row>
    <row r="61" spans="1:5" ht="12.75">
      <c r="A61" s="13">
        <v>2439</v>
      </c>
      <c r="B61" s="14" t="s">
        <v>170</v>
      </c>
      <c r="C61" s="14">
        <v>0</v>
      </c>
      <c r="D61" s="356">
        <f>C61/'- 3 -'!E61</f>
        <v>0</v>
      </c>
      <c r="E61" s="14">
        <f>C61/'- 7 -'!G61</f>
        <v>0</v>
      </c>
    </row>
    <row r="62" spans="1:5" ht="12.75">
      <c r="A62" s="15">
        <v>2460</v>
      </c>
      <c r="B62" s="16" t="s">
        <v>171</v>
      </c>
      <c r="C62" s="16">
        <v>0</v>
      </c>
      <c r="D62" s="357">
        <f>C62/'- 3 -'!E62</f>
        <v>0</v>
      </c>
      <c r="E62" s="16">
        <f>C62/'- 7 -'!G62</f>
        <v>0</v>
      </c>
    </row>
    <row r="63" spans="1:5" ht="12.75">
      <c r="A63" s="13">
        <v>3000</v>
      </c>
      <c r="B63" s="14" t="s">
        <v>381</v>
      </c>
      <c r="C63" s="14">
        <v>157932</v>
      </c>
      <c r="D63" s="356">
        <f>C63/'- 3 -'!E63</f>
        <v>0.031054266510777914</v>
      </c>
      <c r="E63" s="14">
        <f>C63/'- 7 -'!G63</f>
        <v>247.5423197492163</v>
      </c>
    </row>
    <row r="64" spans="1:5" ht="4.5" customHeight="1">
      <c r="A64" s="17"/>
      <c r="B64" s="17"/>
      <c r="C64" s="17"/>
      <c r="D64" s="197"/>
      <c r="E64" s="17"/>
    </row>
    <row r="65" spans="1:6" ht="12.75">
      <c r="A65" s="19"/>
      <c r="B65" s="20" t="s">
        <v>172</v>
      </c>
      <c r="C65" s="20">
        <f>SUM(C11:C63)</f>
        <v>3002586</v>
      </c>
      <c r="D65" s="102">
        <f>C65/'- 3 -'!E65</f>
        <v>0.0023132895857476154</v>
      </c>
      <c r="E65" s="20">
        <f>C65/'- 7 -'!G65</f>
        <v>16.518886694686078</v>
      </c>
      <c r="F65" s="77"/>
    </row>
    <row r="66" spans="1:5" ht="4.5" customHeight="1">
      <c r="A66" s="17"/>
      <c r="B66" s="17"/>
      <c r="C66" s="17"/>
      <c r="D66" s="197"/>
      <c r="E66" s="17"/>
    </row>
    <row r="67" spans="1:5" ht="12.75">
      <c r="A67" s="15">
        <v>2155</v>
      </c>
      <c r="B67" s="16" t="s">
        <v>173</v>
      </c>
      <c r="C67" s="16">
        <v>0</v>
      </c>
      <c r="D67" s="357">
        <f>C67/'- 3 -'!E67</f>
        <v>0</v>
      </c>
      <c r="E67" s="16">
        <f>C67/'- 7 -'!G67</f>
        <v>0</v>
      </c>
    </row>
    <row r="68" spans="1:5" ht="12.75">
      <c r="A68" s="13">
        <v>2408</v>
      </c>
      <c r="B68" s="14" t="s">
        <v>175</v>
      </c>
      <c r="C68" s="14">
        <v>0</v>
      </c>
      <c r="D68" s="356">
        <f>C68/'- 3 -'!E68</f>
        <v>0</v>
      </c>
      <c r="E68" s="14">
        <f>C68/'- 7 -'!G68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1"/>
      <c r="D1" s="141"/>
      <c r="E1" s="141"/>
      <c r="F1" s="141"/>
      <c r="G1" s="141"/>
      <c r="H1" s="141"/>
      <c r="I1" s="141"/>
      <c r="J1" s="141"/>
      <c r="K1" s="141"/>
    </row>
    <row r="2" spans="1:11" ht="12.75">
      <c r="A2" s="8"/>
      <c r="B2" s="83"/>
      <c r="C2" s="199" t="s">
        <v>0</v>
      </c>
      <c r="D2" s="199"/>
      <c r="E2" s="200"/>
      <c r="F2" s="199"/>
      <c r="G2" s="199"/>
      <c r="H2" s="199"/>
      <c r="I2" s="214"/>
      <c r="J2" s="214"/>
      <c r="K2" s="219" t="s">
        <v>466</v>
      </c>
    </row>
    <row r="3" spans="1:11" ht="12.75">
      <c r="A3" s="9"/>
      <c r="B3" s="86"/>
      <c r="C3" s="202" t="str">
        <f>YEAR</f>
        <v>OPERATING FUND BUDGET 2001/2002</v>
      </c>
      <c r="D3" s="202"/>
      <c r="E3" s="203"/>
      <c r="F3" s="202"/>
      <c r="G3" s="202"/>
      <c r="H3" s="202"/>
      <c r="I3" s="215"/>
      <c r="J3" s="215"/>
      <c r="K3" s="202"/>
    </row>
    <row r="4" spans="1:11" ht="12.75">
      <c r="A4" s="10"/>
      <c r="C4" s="141"/>
      <c r="D4" s="141"/>
      <c r="E4" s="141"/>
      <c r="F4" s="141"/>
      <c r="G4" s="141"/>
      <c r="H4" s="141"/>
      <c r="I4" s="141"/>
      <c r="J4" s="141"/>
      <c r="K4" s="141"/>
    </row>
    <row r="5" spans="1:11" ht="16.5">
      <c r="A5" s="10"/>
      <c r="C5" s="337" t="s">
        <v>13</v>
      </c>
      <c r="D5" s="221"/>
      <c r="E5" s="234"/>
      <c r="F5" s="234"/>
      <c r="G5" s="234"/>
      <c r="H5" s="234"/>
      <c r="I5" s="234"/>
      <c r="J5" s="234"/>
      <c r="K5" s="235"/>
    </row>
    <row r="6" spans="1:11" ht="12.75">
      <c r="A6" s="10"/>
      <c r="C6" s="67" t="s">
        <v>23</v>
      </c>
      <c r="D6" s="65"/>
      <c r="E6" s="66"/>
      <c r="F6" s="67" t="s">
        <v>509</v>
      </c>
      <c r="G6" s="65"/>
      <c r="H6" s="66"/>
      <c r="I6" s="67" t="s">
        <v>22</v>
      </c>
      <c r="J6" s="65"/>
      <c r="K6" s="66"/>
    </row>
    <row r="7" spans="3:11" ht="16.5">
      <c r="C7" s="68" t="s">
        <v>55</v>
      </c>
      <c r="D7" s="69"/>
      <c r="E7" s="70"/>
      <c r="F7" s="68" t="s">
        <v>510</v>
      </c>
      <c r="G7" s="69"/>
      <c r="H7" s="70"/>
      <c r="I7" s="68" t="s">
        <v>54</v>
      </c>
      <c r="J7" s="69"/>
      <c r="K7" s="70"/>
    </row>
    <row r="8" spans="1:11" ht="12.75">
      <c r="A8" s="94"/>
      <c r="B8" s="45"/>
      <c r="C8" s="141"/>
      <c r="D8" s="228"/>
      <c r="E8" s="229" t="s">
        <v>78</v>
      </c>
      <c r="F8" s="73"/>
      <c r="G8" s="74"/>
      <c r="H8" s="229" t="s">
        <v>78</v>
      </c>
      <c r="I8" s="73"/>
      <c r="J8" s="74"/>
      <c r="K8" s="229"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2" ht="4.5" customHeight="1">
      <c r="A10" s="77"/>
      <c r="B10" s="77"/>
    </row>
    <row r="11" spans="1:11" ht="12.75">
      <c r="A11" s="13">
        <v>1</v>
      </c>
      <c r="B11" s="14" t="s">
        <v>121</v>
      </c>
      <c r="C11" s="14">
        <v>1375500</v>
      </c>
      <c r="D11" s="356">
        <f>C11/'- 3 -'!E11</f>
        <v>0.005736264451174401</v>
      </c>
      <c r="E11" s="14">
        <f>C11/'- 7 -'!G11</f>
        <v>44.92161985630307</v>
      </c>
      <c r="F11" s="14">
        <v>3541300</v>
      </c>
      <c r="G11" s="356">
        <f>F11/'- 3 -'!E11</f>
        <v>0.014768326645542645</v>
      </c>
      <c r="H11" s="14">
        <f>F11/'- 7 -'!G11</f>
        <v>115.65316786414108</v>
      </c>
      <c r="I11" s="14">
        <v>1384200</v>
      </c>
      <c r="J11" s="356">
        <f>I11/'- 3 -'!E11</f>
        <v>0.0057725461674413715</v>
      </c>
      <c r="K11" s="14">
        <f>I11/'- 7 -'!G11</f>
        <v>45.205747877204445</v>
      </c>
    </row>
    <row r="12" spans="1:11" ht="12.75">
      <c r="A12" s="15">
        <v>2</v>
      </c>
      <c r="B12" s="16" t="s">
        <v>122</v>
      </c>
      <c r="C12" s="16">
        <v>465924</v>
      </c>
      <c r="D12" s="357">
        <f>C12/'- 3 -'!E12</f>
        <v>0.0077151180042602345</v>
      </c>
      <c r="E12" s="16">
        <f>C12/'- 7 -'!G12</f>
        <v>50.68192448684339</v>
      </c>
      <c r="F12" s="16">
        <v>807516</v>
      </c>
      <c r="G12" s="357">
        <f>F12/'- 3 -'!E12</f>
        <v>0.013371453778573775</v>
      </c>
      <c r="H12" s="16">
        <f>F12/'- 7 -'!G12</f>
        <v>87.83935777920397</v>
      </c>
      <c r="I12" s="16">
        <v>703989</v>
      </c>
      <c r="J12" s="357">
        <f>I12/'- 3 -'!E12</f>
        <v>0.011657176296351247</v>
      </c>
      <c r="K12" s="16">
        <f>I12/'- 7 -'!G12</f>
        <v>76.5779769609816</v>
      </c>
    </row>
    <row r="13" spans="1:11" ht="12.75">
      <c r="A13" s="13">
        <v>3</v>
      </c>
      <c r="B13" s="14" t="s">
        <v>123</v>
      </c>
      <c r="C13" s="14">
        <v>400402</v>
      </c>
      <c r="D13" s="356">
        <f>C13/'- 3 -'!E13</f>
        <v>0.009616784115419278</v>
      </c>
      <c r="E13" s="14">
        <f>C13/'- 7 -'!G13</f>
        <v>68.3863364645602</v>
      </c>
      <c r="F13" s="14">
        <v>1061240</v>
      </c>
      <c r="G13" s="356">
        <f>F13/'- 3 -'!E13</f>
        <v>0.02548867381943036</v>
      </c>
      <c r="H13" s="14">
        <f>F13/'- 7 -'!G13</f>
        <v>181.2536293766012</v>
      </c>
      <c r="I13" s="14">
        <v>285592</v>
      </c>
      <c r="J13" s="356">
        <f>I13/'- 3 -'!E13</f>
        <v>0.006859297928309106</v>
      </c>
      <c r="K13" s="14">
        <f>I13/'- 7 -'!G13</f>
        <v>48.77745516652434</v>
      </c>
    </row>
    <row r="14" spans="1:11" ht="12.75">
      <c r="A14" s="15">
        <v>4</v>
      </c>
      <c r="B14" s="16" t="s">
        <v>124</v>
      </c>
      <c r="C14" s="16">
        <v>132514</v>
      </c>
      <c r="D14" s="357">
        <f>C14/'- 3 -'!E14</f>
        <v>0.003189026710078091</v>
      </c>
      <c r="E14" s="16">
        <f>C14/'- 7 -'!G14</f>
        <v>22.494695207862975</v>
      </c>
      <c r="F14" s="16">
        <v>894870</v>
      </c>
      <c r="G14" s="357">
        <f>F14/'- 3 -'!E14</f>
        <v>0.021535568559152854</v>
      </c>
      <c r="H14" s="16">
        <f>F14/'- 7 -'!G14</f>
        <v>151.9071788691032</v>
      </c>
      <c r="I14" s="16">
        <v>471746</v>
      </c>
      <c r="J14" s="357">
        <f>I14/'- 3 -'!E14</f>
        <v>0.011352842676037997</v>
      </c>
      <c r="K14" s="16">
        <f>I14/'- 7 -'!G14</f>
        <v>80.0804630871344</v>
      </c>
    </row>
    <row r="15" spans="1:11" ht="12.75">
      <c r="A15" s="13">
        <v>5</v>
      </c>
      <c r="B15" s="14" t="s">
        <v>125</v>
      </c>
      <c r="C15" s="14">
        <v>167528</v>
      </c>
      <c r="D15" s="356">
        <f>C15/'- 3 -'!E15</f>
        <v>0.0032554811342003927</v>
      </c>
      <c r="E15" s="14">
        <f>C15/'- 7 -'!G15</f>
        <v>23.45115276397385</v>
      </c>
      <c r="F15" s="14">
        <v>1583305</v>
      </c>
      <c r="G15" s="356">
        <f>F15/'- 3 -'!E15</f>
        <v>0.030767510847053346</v>
      </c>
      <c r="H15" s="14">
        <f>F15/'- 7 -'!G15</f>
        <v>221.6365468874673</v>
      </c>
      <c r="I15" s="14">
        <v>626713</v>
      </c>
      <c r="J15" s="356">
        <f>I15/'- 3 -'!E15</f>
        <v>0.012178575211654953</v>
      </c>
      <c r="K15" s="14">
        <f>I15/'- 7 -'!G15</f>
        <v>87.72946792278512</v>
      </c>
    </row>
    <row r="16" spans="1:11" ht="12.75">
      <c r="A16" s="15">
        <v>6</v>
      </c>
      <c r="B16" s="16" t="s">
        <v>126</v>
      </c>
      <c r="C16" s="16">
        <v>294541</v>
      </c>
      <c r="D16" s="357">
        <f>C16/'- 3 -'!E16</f>
        <v>0.005116586874656415</v>
      </c>
      <c r="E16" s="16">
        <f>C16/'- 7 -'!G16</f>
        <v>33.19894048692516</v>
      </c>
      <c r="F16" s="16">
        <v>1663295</v>
      </c>
      <c r="G16" s="357">
        <f>F16/'- 3 -'!E16</f>
        <v>0.02889374778275908</v>
      </c>
      <c r="H16" s="16">
        <f>F16/'- 7 -'!G16</f>
        <v>187.4768935978359</v>
      </c>
      <c r="I16" s="16">
        <v>1003168</v>
      </c>
      <c r="J16" s="357">
        <f>I16/'- 3 -'!E16</f>
        <v>0.01742642356030341</v>
      </c>
      <c r="K16" s="16">
        <f>I16/'- 7 -'!G16</f>
        <v>113.0712353471596</v>
      </c>
    </row>
    <row r="17" spans="1:11" ht="12.75">
      <c r="A17" s="13">
        <v>9</v>
      </c>
      <c r="B17" s="14" t="s">
        <v>127</v>
      </c>
      <c r="C17" s="14">
        <v>793921</v>
      </c>
      <c r="D17" s="356">
        <f>C17/'- 3 -'!E17</f>
        <v>0.00964101414762884</v>
      </c>
      <c r="E17" s="14">
        <f>C17/'- 7 -'!G17</f>
        <v>62.79281844425989</v>
      </c>
      <c r="F17" s="14">
        <v>2486145</v>
      </c>
      <c r="G17" s="356">
        <f>F17/'- 3 -'!E17</f>
        <v>0.030190609793741066</v>
      </c>
      <c r="H17" s="14">
        <f>F17/'- 7 -'!G17</f>
        <v>196.6342389370032</v>
      </c>
      <c r="I17" s="14">
        <v>567280</v>
      </c>
      <c r="J17" s="356">
        <f>I17/'- 3 -'!E17</f>
        <v>0.0068887893199284156</v>
      </c>
      <c r="K17" s="14">
        <f>I17/'- 7 -'!G17</f>
        <v>44.867323130462296</v>
      </c>
    </row>
    <row r="18" spans="1:11" ht="12.75">
      <c r="A18" s="15">
        <v>10</v>
      </c>
      <c r="B18" s="16" t="s">
        <v>128</v>
      </c>
      <c r="C18" s="16">
        <v>245478</v>
      </c>
      <c r="D18" s="357">
        <f>C18/'- 3 -'!E18</f>
        <v>0.004033552303923446</v>
      </c>
      <c r="E18" s="16">
        <f>C18/'- 7 -'!G18</f>
        <v>28.3102295006343</v>
      </c>
      <c r="F18" s="16">
        <v>1151503</v>
      </c>
      <c r="G18" s="357">
        <f>F18/'- 3 -'!E18</f>
        <v>0.018920830292835852</v>
      </c>
      <c r="H18" s="16">
        <f>F18/'- 7 -'!G18</f>
        <v>132.79933110367892</v>
      </c>
      <c r="I18" s="16">
        <v>409184</v>
      </c>
      <c r="J18" s="357">
        <f>I18/'- 3 -'!E18</f>
        <v>0.006723474469926475</v>
      </c>
      <c r="K18" s="16">
        <f>I18/'- 7 -'!G18</f>
        <v>47.18994348979356</v>
      </c>
    </row>
    <row r="19" spans="1:11" ht="12.75">
      <c r="A19" s="13">
        <v>11</v>
      </c>
      <c r="B19" s="14" t="s">
        <v>129</v>
      </c>
      <c r="C19" s="14">
        <v>165060</v>
      </c>
      <c r="D19" s="356">
        <f>C19/'- 3 -'!E19</f>
        <v>0.005083459621651522</v>
      </c>
      <c r="E19" s="14">
        <f>C19/'- 7 -'!G19</f>
        <v>35.657809462086846</v>
      </c>
      <c r="F19" s="14">
        <v>450710</v>
      </c>
      <c r="G19" s="356">
        <f>F19/'- 3 -'!E19</f>
        <v>0.013880807500754619</v>
      </c>
      <c r="H19" s="14">
        <f>F19/'- 7 -'!G19</f>
        <v>97.36660185785267</v>
      </c>
      <c r="I19" s="14">
        <v>149270</v>
      </c>
      <c r="J19" s="356">
        <f>I19/'- 3 -'!E19</f>
        <v>0.004597164774772342</v>
      </c>
      <c r="K19" s="14">
        <f>I19/'- 7 -'!G19</f>
        <v>32.24670555195507</v>
      </c>
    </row>
    <row r="20" spans="1:11" ht="12.75">
      <c r="A20" s="15">
        <v>12</v>
      </c>
      <c r="B20" s="16" t="s">
        <v>130</v>
      </c>
      <c r="C20" s="16">
        <v>429008</v>
      </c>
      <c r="D20" s="357">
        <f>C20/'- 3 -'!E20</f>
        <v>0.008318409273693868</v>
      </c>
      <c r="E20" s="16">
        <f>C20/'- 7 -'!G20</f>
        <v>55.53861091332772</v>
      </c>
      <c r="F20" s="16">
        <v>682080</v>
      </c>
      <c r="G20" s="357">
        <f>F20/'- 3 -'!E20</f>
        <v>0.013225442409934346</v>
      </c>
      <c r="H20" s="16">
        <f>F20/'- 7 -'!G20</f>
        <v>88.30086089714544</v>
      </c>
      <c r="I20" s="16">
        <v>435268</v>
      </c>
      <c r="J20" s="357">
        <f>I20/'- 3 -'!E20</f>
        <v>0.0084397898587956</v>
      </c>
      <c r="K20" s="16">
        <f>I20/'- 7 -'!G20</f>
        <v>56.349019354003495</v>
      </c>
    </row>
    <row r="21" spans="1:11" ht="12.75">
      <c r="A21" s="13">
        <v>13</v>
      </c>
      <c r="B21" s="14" t="s">
        <v>131</v>
      </c>
      <c r="C21" s="14">
        <v>63548</v>
      </c>
      <c r="D21" s="356">
        <f>C21/'- 3 -'!E21</f>
        <v>0.003026615239418277</v>
      </c>
      <c r="E21" s="14">
        <f>C21/'- 7 -'!G21</f>
        <v>23.514523589269196</v>
      </c>
      <c r="F21" s="14">
        <v>228759</v>
      </c>
      <c r="G21" s="356">
        <f>F21/'- 3 -'!E21</f>
        <v>0.010895157606125852</v>
      </c>
      <c r="H21" s="14">
        <f>F21/'- 7 -'!G21</f>
        <v>84.64717853839038</v>
      </c>
      <c r="I21" s="14">
        <v>62749</v>
      </c>
      <c r="J21" s="356">
        <f>I21/'- 3 -'!E21</f>
        <v>0.0029885610823040453</v>
      </c>
      <c r="K21" s="14">
        <f>I21/'- 7 -'!G21</f>
        <v>23.21887141535615</v>
      </c>
    </row>
    <row r="22" spans="1:11" ht="12.75">
      <c r="A22" s="15">
        <v>14</v>
      </c>
      <c r="B22" s="16" t="s">
        <v>132</v>
      </c>
      <c r="C22" s="16">
        <v>77120</v>
      </c>
      <c r="D22" s="357">
        <f>C22/'- 3 -'!E22</f>
        <v>0.0032875021207628436</v>
      </c>
      <c r="E22" s="16">
        <f>C22/'- 7 -'!G22</f>
        <v>22.556303012576777</v>
      </c>
      <c r="F22" s="16">
        <v>298805</v>
      </c>
      <c r="G22" s="357">
        <f>F22/'- 3 -'!E22</f>
        <v>0.012737578723995611</v>
      </c>
      <c r="H22" s="16">
        <f>F22/'- 7 -'!G22</f>
        <v>87.39543726235742</v>
      </c>
      <c r="I22" s="16">
        <v>105262</v>
      </c>
      <c r="J22" s="357">
        <f>I22/'- 3 -'!E22</f>
        <v>0.004487150521728974</v>
      </c>
      <c r="K22" s="16">
        <f>I22/'- 7 -'!G22</f>
        <v>30.787364726528224</v>
      </c>
    </row>
    <row r="23" spans="1:11" ht="12.75">
      <c r="A23" s="13">
        <v>15</v>
      </c>
      <c r="B23" s="14" t="s">
        <v>133</v>
      </c>
      <c r="C23" s="14">
        <v>47979</v>
      </c>
      <c r="D23" s="356">
        <f>C23/'- 3 -'!E23</f>
        <v>0.0014270563870938113</v>
      </c>
      <c r="E23" s="14">
        <f>C23/'- 7 -'!G23</f>
        <v>7.7635922330097085</v>
      </c>
      <c r="F23" s="14">
        <v>466442</v>
      </c>
      <c r="G23" s="356">
        <f>F23/'- 3 -'!E23</f>
        <v>0.013873549580208248</v>
      </c>
      <c r="H23" s="14">
        <f>F23/'- 7 -'!G23</f>
        <v>75.47605177993528</v>
      </c>
      <c r="I23" s="14">
        <v>169943</v>
      </c>
      <c r="J23" s="356">
        <f>I23/'- 3 -'!E23</f>
        <v>0.005054674828401667</v>
      </c>
      <c r="K23" s="14">
        <f>I23/'- 7 -'!G23</f>
        <v>27.49886731391586</v>
      </c>
    </row>
    <row r="24" spans="1:11" ht="12.75">
      <c r="A24" s="15">
        <v>16</v>
      </c>
      <c r="B24" s="16" t="s">
        <v>134</v>
      </c>
      <c r="C24" s="16">
        <v>0</v>
      </c>
      <c r="D24" s="357">
        <f>C24/'- 3 -'!E24</f>
        <v>0</v>
      </c>
      <c r="E24" s="16">
        <f>C24/'- 7 -'!G24</f>
        <v>0</v>
      </c>
      <c r="F24" s="16">
        <v>88980</v>
      </c>
      <c r="G24" s="357">
        <f>F24/'- 3 -'!E24</f>
        <v>0.014950320176782748</v>
      </c>
      <c r="H24" s="16">
        <f>F24/'- 7 -'!G24</f>
        <v>107.91995148574894</v>
      </c>
      <c r="I24" s="16">
        <v>28020</v>
      </c>
      <c r="J24" s="357">
        <f>I24/'- 3 -'!E24</f>
        <v>0.004707889091407649</v>
      </c>
      <c r="K24" s="16">
        <f>I24/'- 7 -'!G24</f>
        <v>33.984232868405094</v>
      </c>
    </row>
    <row r="25" spans="1:11" ht="12.75">
      <c r="A25" s="13">
        <v>17</v>
      </c>
      <c r="B25" s="14" t="s">
        <v>135</v>
      </c>
      <c r="C25" s="14">
        <v>0</v>
      </c>
      <c r="D25" s="356">
        <f>C25/'- 3 -'!E25</f>
        <v>0</v>
      </c>
      <c r="E25" s="14">
        <f>C25/'- 7 -'!G25</f>
        <v>0</v>
      </c>
      <c r="F25" s="14">
        <v>56225</v>
      </c>
      <c r="G25" s="356">
        <f>F25/'- 3 -'!E25</f>
        <v>0.013724742568012233</v>
      </c>
      <c r="H25" s="14">
        <f>F25/'- 7 -'!G25</f>
        <v>107.0952380952381</v>
      </c>
      <c r="I25" s="14">
        <v>24000</v>
      </c>
      <c r="J25" s="356">
        <f>I25/'- 3 -'!E25</f>
        <v>0.0058584939374351904</v>
      </c>
      <c r="K25" s="14">
        <f>I25/'- 7 -'!G25</f>
        <v>45.714285714285715</v>
      </c>
    </row>
    <row r="26" spans="1:11" ht="12.75">
      <c r="A26" s="15">
        <v>18</v>
      </c>
      <c r="B26" s="16" t="s">
        <v>136</v>
      </c>
      <c r="C26" s="16">
        <v>0</v>
      </c>
      <c r="D26" s="357">
        <f>C26/'- 3 -'!E26</f>
        <v>0</v>
      </c>
      <c r="E26" s="16">
        <f>C26/'- 7 -'!G26</f>
        <v>0</v>
      </c>
      <c r="F26" s="16">
        <v>136801</v>
      </c>
      <c r="G26" s="357">
        <f>F26/'- 3 -'!E26</f>
        <v>0.014828626581462489</v>
      </c>
      <c r="H26" s="16">
        <f>F26/'- 7 -'!G26</f>
        <v>99.74553408676631</v>
      </c>
      <c r="I26" s="16">
        <v>46000</v>
      </c>
      <c r="J26" s="357">
        <f>I26/'- 3 -'!E26</f>
        <v>0.004986197635596775</v>
      </c>
      <c r="K26" s="16">
        <f>I26/'- 7 -'!G26</f>
        <v>33.539919795843964</v>
      </c>
    </row>
    <row r="27" spans="1:11" ht="12.75">
      <c r="A27" s="13">
        <v>19</v>
      </c>
      <c r="B27" s="14" t="s">
        <v>137</v>
      </c>
      <c r="C27" s="14">
        <v>0</v>
      </c>
      <c r="D27" s="356">
        <f>C27/'- 3 -'!E27</f>
        <v>0</v>
      </c>
      <c r="E27" s="14">
        <f>C27/'- 7 -'!G27</f>
        <v>0</v>
      </c>
      <c r="F27" s="14">
        <v>155000</v>
      </c>
      <c r="G27" s="356">
        <f>F27/'- 3 -'!E27</f>
        <v>0.012712733237646094</v>
      </c>
      <c r="H27" s="14">
        <f>F27/'- 7 -'!G27</f>
        <v>85.99167822468793</v>
      </c>
      <c r="I27" s="14">
        <v>96500</v>
      </c>
      <c r="J27" s="356">
        <f>I27/'- 3 -'!E27</f>
        <v>0.007914701660857084</v>
      </c>
      <c r="K27" s="14">
        <f>I27/'- 7 -'!G27</f>
        <v>53.536754507628295</v>
      </c>
    </row>
    <row r="28" spans="1:11" ht="12.75">
      <c r="A28" s="15">
        <v>20</v>
      </c>
      <c r="B28" s="16" t="s">
        <v>138</v>
      </c>
      <c r="C28" s="16">
        <v>0</v>
      </c>
      <c r="D28" s="357">
        <f>C28/'- 3 -'!E28</f>
        <v>0</v>
      </c>
      <c r="E28" s="16">
        <f>C28/'- 7 -'!G28</f>
        <v>0</v>
      </c>
      <c r="F28" s="16">
        <v>97999</v>
      </c>
      <c r="G28" s="357">
        <f>F28/'- 3 -'!E28</f>
        <v>0.012446942777390889</v>
      </c>
      <c r="H28" s="16">
        <f>F28/'- 7 -'!G28</f>
        <v>97.60856573705179</v>
      </c>
      <c r="I28" s="16">
        <v>44888</v>
      </c>
      <c r="J28" s="357">
        <f>I28/'- 3 -'!E28</f>
        <v>0.005701266006709478</v>
      </c>
      <c r="K28" s="16">
        <f>I28/'- 7 -'!G28</f>
        <v>44.70916334661354</v>
      </c>
    </row>
    <row r="29" spans="1:11" ht="12.75">
      <c r="A29" s="13">
        <v>21</v>
      </c>
      <c r="B29" s="14" t="s">
        <v>139</v>
      </c>
      <c r="C29" s="14">
        <v>122545</v>
      </c>
      <c r="D29" s="356">
        <f>C29/'- 3 -'!E29</f>
        <v>0.00540155154934544</v>
      </c>
      <c r="E29" s="14">
        <f>C29/'- 7 -'!G29</f>
        <v>35.861231417534825</v>
      </c>
      <c r="F29" s="14">
        <v>401638</v>
      </c>
      <c r="G29" s="356">
        <f>F29/'- 3 -'!E29</f>
        <v>0.017703442500110196</v>
      </c>
      <c r="H29" s="14">
        <f>F29/'- 7 -'!G29</f>
        <v>117.53423855788365</v>
      </c>
      <c r="I29" s="14">
        <v>115960</v>
      </c>
      <c r="J29" s="356">
        <f>I29/'- 3 -'!E29</f>
        <v>0.005111297218671486</v>
      </c>
      <c r="K29" s="14">
        <f>I29/'- 7 -'!G29</f>
        <v>33.9342151469039</v>
      </c>
    </row>
    <row r="30" spans="1:11" ht="12.75">
      <c r="A30" s="15">
        <v>22</v>
      </c>
      <c r="B30" s="16" t="s">
        <v>140</v>
      </c>
      <c r="C30" s="16">
        <v>85200</v>
      </c>
      <c r="D30" s="357">
        <f>C30/'- 3 -'!E30</f>
        <v>0.006926332036488763</v>
      </c>
      <c r="E30" s="16">
        <f>C30/'- 7 -'!G30</f>
        <v>50.399290150842944</v>
      </c>
      <c r="F30" s="16">
        <v>151000</v>
      </c>
      <c r="G30" s="357">
        <f>F30/'- 3 -'!E30</f>
        <v>0.012275541520068113</v>
      </c>
      <c r="H30" s="16">
        <f>F30/'- 7 -'!G30</f>
        <v>89.32268559597752</v>
      </c>
      <c r="I30" s="16">
        <v>66065</v>
      </c>
      <c r="J30" s="357">
        <f>I30/'- 3 -'!E30</f>
        <v>0.005370752652472184</v>
      </c>
      <c r="K30" s="16">
        <f>I30/'- 7 -'!G30</f>
        <v>39.08015380065069</v>
      </c>
    </row>
    <row r="31" spans="1:11" ht="12.75">
      <c r="A31" s="13">
        <v>23</v>
      </c>
      <c r="B31" s="14" t="s">
        <v>141</v>
      </c>
      <c r="C31" s="14">
        <v>33500</v>
      </c>
      <c r="D31" s="356">
        <f>C31/'- 3 -'!E31</f>
        <v>0.003303686282739531</v>
      </c>
      <c r="E31" s="14">
        <f>C31/'- 7 -'!G31</f>
        <v>23.38568935427574</v>
      </c>
      <c r="F31" s="14">
        <v>126000</v>
      </c>
      <c r="G31" s="356">
        <f>F31/'- 3 -'!E31</f>
        <v>0.01242580512313973</v>
      </c>
      <c r="H31" s="14">
        <f>F31/'- 7 -'!G31</f>
        <v>87.95811518324608</v>
      </c>
      <c r="I31" s="14">
        <v>83507</v>
      </c>
      <c r="J31" s="356">
        <f>I31/'- 3 -'!E31</f>
        <v>0.008235251654111344</v>
      </c>
      <c r="K31" s="14">
        <f>I31/'- 7 -'!G31</f>
        <v>58.29458987783595</v>
      </c>
    </row>
    <row r="32" spans="1:11" ht="12.75">
      <c r="A32" s="15">
        <v>24</v>
      </c>
      <c r="B32" s="16" t="s">
        <v>142</v>
      </c>
      <c r="C32" s="16">
        <v>96560</v>
      </c>
      <c r="D32" s="357">
        <f>C32/'- 3 -'!E32</f>
        <v>0.0042199768705410215</v>
      </c>
      <c r="E32" s="16">
        <f>C32/'- 7 -'!G32</f>
        <v>26.900682546315643</v>
      </c>
      <c r="F32" s="16">
        <v>384377</v>
      </c>
      <c r="G32" s="357">
        <f>F32/'- 3 -'!E32</f>
        <v>0.016798488500082292</v>
      </c>
      <c r="H32" s="16">
        <f>F32/'- 7 -'!G32</f>
        <v>107.0837163950411</v>
      </c>
      <c r="I32" s="16">
        <v>114715</v>
      </c>
      <c r="J32" s="357">
        <f>I32/'- 3 -'!E32</f>
        <v>0.005013407691633319</v>
      </c>
      <c r="K32" s="16">
        <f>I32/'- 7 -'!G32</f>
        <v>31.9584900403956</v>
      </c>
    </row>
    <row r="33" spans="1:11" ht="12.75">
      <c r="A33" s="13">
        <v>25</v>
      </c>
      <c r="B33" s="14" t="s">
        <v>143</v>
      </c>
      <c r="C33" s="14">
        <v>1100</v>
      </c>
      <c r="D33" s="356">
        <f>C33/'- 3 -'!E33</f>
        <v>0.00010540634914185817</v>
      </c>
      <c r="E33" s="14">
        <f>C33/'- 7 -'!G33</f>
        <v>0.7495741056218058</v>
      </c>
      <c r="F33" s="14">
        <v>135607</v>
      </c>
      <c r="G33" s="356">
        <f>F33/'- 3 -'!E33</f>
        <v>0.01299439889825451</v>
      </c>
      <c r="H33" s="14">
        <f>F33/'- 7 -'!G33</f>
        <v>92.4068143100511</v>
      </c>
      <c r="I33" s="14">
        <v>55675</v>
      </c>
      <c r="J33" s="356">
        <f>I33/'- 3 -'!E33</f>
        <v>0.005334998625884503</v>
      </c>
      <c r="K33" s="14">
        <f>I33/'- 7 -'!G33</f>
        <v>37.93867120954003</v>
      </c>
    </row>
    <row r="34" spans="1:11" ht="12.75">
      <c r="A34" s="15">
        <v>26</v>
      </c>
      <c r="B34" s="16" t="s">
        <v>144</v>
      </c>
      <c r="C34" s="16">
        <v>0</v>
      </c>
      <c r="D34" s="357">
        <f>C34/'- 3 -'!E34</f>
        <v>0</v>
      </c>
      <c r="E34" s="16">
        <f>C34/'- 7 -'!G34</f>
        <v>0</v>
      </c>
      <c r="F34" s="16">
        <v>248800</v>
      </c>
      <c r="G34" s="357">
        <f>F34/'- 3 -'!E34</f>
        <v>0.015158484760787778</v>
      </c>
      <c r="H34" s="16">
        <f>F34/'- 7 -'!G34</f>
        <v>88.18004607478292</v>
      </c>
      <c r="I34" s="16">
        <v>94200</v>
      </c>
      <c r="J34" s="357">
        <f>I34/'- 3 -'!E34</f>
        <v>0.005739265532420453</v>
      </c>
      <c r="K34" s="16">
        <f>I34/'- 7 -'!G34</f>
        <v>33.38649654439128</v>
      </c>
    </row>
    <row r="35" spans="1:11" ht="12.75">
      <c r="A35" s="13">
        <v>28</v>
      </c>
      <c r="B35" s="14" t="s">
        <v>145</v>
      </c>
      <c r="C35" s="14">
        <v>0</v>
      </c>
      <c r="D35" s="356">
        <f>C35/'- 3 -'!E35</f>
        <v>0</v>
      </c>
      <c r="E35" s="14">
        <f>C35/'- 7 -'!G35</f>
        <v>0</v>
      </c>
      <c r="F35" s="14">
        <v>70070</v>
      </c>
      <c r="G35" s="356">
        <f>F35/'- 3 -'!E35</f>
        <v>0.011257579426022504</v>
      </c>
      <c r="H35" s="14">
        <f>F35/'- 7 -'!G35</f>
        <v>83.26797385620915</v>
      </c>
      <c r="I35" s="14">
        <v>30835</v>
      </c>
      <c r="J35" s="356">
        <f>I35/'- 3 -'!E35</f>
        <v>0.004954009727435478</v>
      </c>
      <c r="K35" s="14">
        <f>I35/'- 7 -'!G35</f>
        <v>36.642899584076055</v>
      </c>
    </row>
    <row r="36" spans="1:11" ht="12.75">
      <c r="A36" s="15">
        <v>30</v>
      </c>
      <c r="B36" s="16" t="s">
        <v>146</v>
      </c>
      <c r="C36" s="16">
        <v>0</v>
      </c>
      <c r="D36" s="357">
        <f>C36/'- 3 -'!E36</f>
        <v>0</v>
      </c>
      <c r="E36" s="16">
        <f>C36/'- 7 -'!G36</f>
        <v>0</v>
      </c>
      <c r="F36" s="16">
        <v>188716</v>
      </c>
      <c r="G36" s="357">
        <f>F36/'- 3 -'!E36</f>
        <v>0.02013161353310052</v>
      </c>
      <c r="H36" s="16">
        <f>F36/'- 7 -'!G36</f>
        <v>142.31975867269986</v>
      </c>
      <c r="I36" s="16">
        <v>69397</v>
      </c>
      <c r="J36" s="357">
        <f>I36/'- 3 -'!E36</f>
        <v>0.007403047883362179</v>
      </c>
      <c r="K36" s="16">
        <f>I36/'- 7 -'!G36</f>
        <v>52.335595776772244</v>
      </c>
    </row>
    <row r="37" spans="1:11" ht="12.75">
      <c r="A37" s="13">
        <v>31</v>
      </c>
      <c r="B37" s="14" t="s">
        <v>147</v>
      </c>
      <c r="C37" s="14">
        <v>23719</v>
      </c>
      <c r="D37" s="356">
        <f>C37/'- 3 -'!E37</f>
        <v>0.0021749328603296795</v>
      </c>
      <c r="E37" s="14">
        <f>C37/'- 7 -'!G37</f>
        <v>14.331722054380664</v>
      </c>
      <c r="F37" s="14">
        <v>140838</v>
      </c>
      <c r="G37" s="356">
        <f>F37/'- 3 -'!E37</f>
        <v>0.01291425414996886</v>
      </c>
      <c r="H37" s="14">
        <f>F37/'- 7 -'!G37</f>
        <v>85.09848942598187</v>
      </c>
      <c r="I37" s="14">
        <v>59000</v>
      </c>
      <c r="J37" s="356">
        <f>I37/'- 3 -'!E37</f>
        <v>0.0054100526480648885</v>
      </c>
      <c r="K37" s="14">
        <f>I37/'- 7 -'!G37</f>
        <v>35.64954682779456</v>
      </c>
    </row>
    <row r="38" spans="1:11" ht="12.75">
      <c r="A38" s="15">
        <v>32</v>
      </c>
      <c r="B38" s="16" t="s">
        <v>148</v>
      </c>
      <c r="C38" s="16">
        <v>0</v>
      </c>
      <c r="D38" s="357">
        <f>C38/'- 3 -'!E38</f>
        <v>0</v>
      </c>
      <c r="E38" s="16">
        <f>C38/'- 7 -'!G38</f>
        <v>0</v>
      </c>
      <c r="F38" s="16">
        <v>83551</v>
      </c>
      <c r="G38" s="357">
        <f>F38/'- 3 -'!E38</f>
        <v>0.012698999914429068</v>
      </c>
      <c r="H38" s="16">
        <f>F38/'- 7 -'!G38</f>
        <v>102.39093137254902</v>
      </c>
      <c r="I38" s="16">
        <v>33154</v>
      </c>
      <c r="J38" s="357">
        <f>I38/'- 3 -'!E38</f>
        <v>0.005039109563775195</v>
      </c>
      <c r="K38" s="16">
        <f>I38/'- 7 -'!G38</f>
        <v>40.629901960784316</v>
      </c>
    </row>
    <row r="39" spans="1:11" ht="12.75">
      <c r="A39" s="13">
        <v>33</v>
      </c>
      <c r="B39" s="14" t="s">
        <v>149</v>
      </c>
      <c r="C39" s="14">
        <v>0</v>
      </c>
      <c r="D39" s="356">
        <f>C39/'- 3 -'!E39</f>
        <v>0</v>
      </c>
      <c r="E39" s="14">
        <f>C39/'- 7 -'!G39</f>
        <v>0</v>
      </c>
      <c r="F39" s="14">
        <v>260640</v>
      </c>
      <c r="G39" s="356">
        <f>F39/'- 3 -'!E39</f>
        <v>0.020076143611901895</v>
      </c>
      <c r="H39" s="14">
        <f>F39/'- 7 -'!G39</f>
        <v>141.69067681435172</v>
      </c>
      <c r="I39" s="14">
        <v>61911</v>
      </c>
      <c r="J39" s="356">
        <f>I39/'- 3 -'!E39</f>
        <v>0.004768777344829873</v>
      </c>
      <c r="K39" s="14">
        <f>I39/'- 7 -'!G39</f>
        <v>33.656428377276434</v>
      </c>
    </row>
    <row r="40" spans="1:11" ht="12.75">
      <c r="A40" s="15">
        <v>34</v>
      </c>
      <c r="B40" s="16" t="s">
        <v>150</v>
      </c>
      <c r="C40" s="16">
        <v>78860</v>
      </c>
      <c r="D40" s="357">
        <f>C40/'- 3 -'!E40</f>
        <v>0.013636780225804054</v>
      </c>
      <c r="E40" s="16">
        <f>C40/'- 7 -'!G40</f>
        <v>107.07399864222675</v>
      </c>
      <c r="F40" s="16">
        <v>0</v>
      </c>
      <c r="G40" s="357">
        <f>F40/'- 3 -'!E40</f>
        <v>0</v>
      </c>
      <c r="H40" s="16">
        <f>F40/'- 7 -'!G40</f>
        <v>0</v>
      </c>
      <c r="I40" s="16">
        <v>29800</v>
      </c>
      <c r="J40" s="357">
        <f>I40/'- 3 -'!E40</f>
        <v>0.005153132776172468</v>
      </c>
      <c r="K40" s="16">
        <f>I40/'- 7 -'!G40</f>
        <v>40.46164290563476</v>
      </c>
    </row>
    <row r="41" spans="1:11" ht="12.75">
      <c r="A41" s="13">
        <v>35</v>
      </c>
      <c r="B41" s="14" t="s">
        <v>151</v>
      </c>
      <c r="C41" s="14">
        <v>47620</v>
      </c>
      <c r="D41" s="356">
        <f>C41/'- 3 -'!E41</f>
        <v>0.0033765345878178006</v>
      </c>
      <c r="E41" s="14">
        <f>C41/'- 7 -'!G41</f>
        <v>24.94369074432979</v>
      </c>
      <c r="F41" s="14">
        <v>245076</v>
      </c>
      <c r="G41" s="356">
        <f>F41/'- 3 -'!E41</f>
        <v>0.017377311857287595</v>
      </c>
      <c r="H41" s="14">
        <f>F41/'- 7 -'!G41</f>
        <v>128.37253155937353</v>
      </c>
      <c r="I41" s="14">
        <v>62636</v>
      </c>
      <c r="J41" s="356">
        <f>I41/'- 3 -'!E41</f>
        <v>0.004441256204169588</v>
      </c>
      <c r="K41" s="14">
        <f>I41/'- 7 -'!G41</f>
        <v>32.80917709915667</v>
      </c>
    </row>
    <row r="42" spans="1:11" ht="12.75">
      <c r="A42" s="15">
        <v>36</v>
      </c>
      <c r="B42" s="16" t="s">
        <v>152</v>
      </c>
      <c r="C42" s="16">
        <v>39795</v>
      </c>
      <c r="D42" s="357">
        <f>C42/'- 3 -'!E42</f>
        <v>0.005240994201915574</v>
      </c>
      <c r="E42" s="16">
        <f>C42/'- 7 -'!G42</f>
        <v>37.79202279202279</v>
      </c>
      <c r="F42" s="16">
        <v>107511</v>
      </c>
      <c r="G42" s="357">
        <f>F42/'- 3 -'!E42</f>
        <v>0.014159178983343266</v>
      </c>
      <c r="H42" s="16">
        <f>F42/'- 7 -'!G42</f>
        <v>102.0997150997151</v>
      </c>
      <c r="I42" s="16">
        <v>37288</v>
      </c>
      <c r="J42" s="357">
        <f>I42/'- 3 -'!E42</f>
        <v>0.004910822761679304</v>
      </c>
      <c r="K42" s="16">
        <f>I42/'- 7 -'!G42</f>
        <v>35.41120607787274</v>
      </c>
    </row>
    <row r="43" spans="1:11" ht="12.75">
      <c r="A43" s="13">
        <v>37</v>
      </c>
      <c r="B43" s="14" t="s">
        <v>153</v>
      </c>
      <c r="C43" s="14">
        <v>0</v>
      </c>
      <c r="D43" s="356">
        <f>C43/'- 3 -'!E43</f>
        <v>0</v>
      </c>
      <c r="E43" s="14">
        <f>C43/'- 7 -'!G43</f>
        <v>0</v>
      </c>
      <c r="F43" s="14">
        <v>96745</v>
      </c>
      <c r="G43" s="356">
        <f>F43/'- 3 -'!E43</f>
        <v>0.014085856384979143</v>
      </c>
      <c r="H43" s="14">
        <f>F43/'- 7 -'!G43</f>
        <v>100.10347146774278</v>
      </c>
      <c r="I43" s="14">
        <v>33062</v>
      </c>
      <c r="J43" s="356">
        <f>I43/'- 3 -'!E43</f>
        <v>0.004813753514912197</v>
      </c>
      <c r="K43" s="14">
        <f>I43/'- 7 -'!G43</f>
        <v>34.2097366651146</v>
      </c>
    </row>
    <row r="44" spans="1:11" ht="12.75">
      <c r="A44" s="15">
        <v>38</v>
      </c>
      <c r="B44" s="16" t="s">
        <v>154</v>
      </c>
      <c r="C44" s="16">
        <v>4700</v>
      </c>
      <c r="D44" s="357">
        <f>C44/'- 3 -'!E44</f>
        <v>0.0005149911739278595</v>
      </c>
      <c r="E44" s="16">
        <f>C44/'- 7 -'!G44</f>
        <v>3.787878787878788</v>
      </c>
      <c r="F44" s="16">
        <v>133015</v>
      </c>
      <c r="G44" s="357">
        <f>F44/'- 3 -'!E44</f>
        <v>0.014574798085109414</v>
      </c>
      <c r="H44" s="16">
        <f>F44/'- 7 -'!G44</f>
        <v>107.20099935525468</v>
      </c>
      <c r="I44" s="16">
        <v>108897</v>
      </c>
      <c r="J44" s="357">
        <f>I44/'- 3 -'!E44</f>
        <v>0.011932126354728113</v>
      </c>
      <c r="K44" s="16">
        <f>I44/'- 7 -'!G44</f>
        <v>87.76353965183753</v>
      </c>
    </row>
    <row r="45" spans="1:11" ht="12.75">
      <c r="A45" s="13">
        <v>39</v>
      </c>
      <c r="B45" s="14" t="s">
        <v>155</v>
      </c>
      <c r="C45" s="14">
        <v>48900</v>
      </c>
      <c r="D45" s="356">
        <f>C45/'- 3 -'!E45</f>
        <v>0.003174809284207109</v>
      </c>
      <c r="E45" s="14">
        <f>C45/'- 7 -'!G45</f>
        <v>22.74418604651163</v>
      </c>
      <c r="F45" s="14">
        <v>212100</v>
      </c>
      <c r="G45" s="356">
        <f>F45/'- 3 -'!E45</f>
        <v>0.01377049180327869</v>
      </c>
      <c r="H45" s="14">
        <f>F45/'- 7 -'!G45</f>
        <v>98.65116279069767</v>
      </c>
      <c r="I45" s="14">
        <v>72000</v>
      </c>
      <c r="J45" s="356">
        <f>I45/'- 3 -'!E45</f>
        <v>0.004674565817237461</v>
      </c>
      <c r="K45" s="14">
        <f>I45/'- 7 -'!G45</f>
        <v>33.48837209302326</v>
      </c>
    </row>
    <row r="46" spans="1:11" ht="12.75">
      <c r="A46" s="15">
        <v>40</v>
      </c>
      <c r="B46" s="16" t="s">
        <v>156</v>
      </c>
      <c r="C46" s="16">
        <v>126900</v>
      </c>
      <c r="D46" s="357">
        <f>C46/'- 3 -'!E46</f>
        <v>0.0028063362605624614</v>
      </c>
      <c r="E46" s="16">
        <f>C46/'- 7 -'!G46</f>
        <v>17.022132796780685</v>
      </c>
      <c r="F46" s="16">
        <v>863900</v>
      </c>
      <c r="G46" s="357">
        <f>F46/'- 3 -'!E46</f>
        <v>0.019104758829786527</v>
      </c>
      <c r="H46" s="16">
        <f>F46/'- 7 -'!G46</f>
        <v>115.88195841716968</v>
      </c>
      <c r="I46" s="16">
        <v>378600</v>
      </c>
      <c r="J46" s="357">
        <f>I46/'- 3 -'!E46</f>
        <v>0.008372568228912119</v>
      </c>
      <c r="K46" s="16">
        <f>I46/'- 7 -'!G46</f>
        <v>50.78470824949698</v>
      </c>
    </row>
    <row r="47" spans="1:11" ht="12.75">
      <c r="A47" s="13">
        <v>41</v>
      </c>
      <c r="B47" s="14" t="s">
        <v>157</v>
      </c>
      <c r="C47" s="14">
        <v>67560</v>
      </c>
      <c r="D47" s="356">
        <f>C47/'- 3 -'!E47</f>
        <v>0.005458846951901385</v>
      </c>
      <c r="E47" s="14">
        <f>C47/'- 7 -'!G47</f>
        <v>41.30846835830022</v>
      </c>
      <c r="F47" s="14">
        <v>162530</v>
      </c>
      <c r="G47" s="356">
        <f>F47/'- 3 -'!E47</f>
        <v>0.013132421478575075</v>
      </c>
      <c r="H47" s="14">
        <f>F47/'- 7 -'!G47</f>
        <v>99.37633751146438</v>
      </c>
      <c r="I47" s="14">
        <v>78100</v>
      </c>
      <c r="J47" s="356">
        <f>I47/'- 3 -'!E47</f>
        <v>0.006310478788388072</v>
      </c>
      <c r="K47" s="14">
        <f>I47/'- 7 -'!G47</f>
        <v>47.75298073983491</v>
      </c>
    </row>
    <row r="48" spans="1:11" ht="12.75">
      <c r="A48" s="15">
        <v>42</v>
      </c>
      <c r="B48" s="16" t="s">
        <v>158</v>
      </c>
      <c r="C48" s="16">
        <v>4900</v>
      </c>
      <c r="D48" s="357">
        <f>C48/'- 3 -'!E48</f>
        <v>0.0006139103823646851</v>
      </c>
      <c r="E48" s="16">
        <f>C48/'- 7 -'!G48</f>
        <v>4.474885844748859</v>
      </c>
      <c r="F48" s="16">
        <v>128501</v>
      </c>
      <c r="G48" s="357">
        <f>F48/'- 3 -'!E48</f>
        <v>0.016099611845764163</v>
      </c>
      <c r="H48" s="16">
        <f>F48/'- 7 -'!G48</f>
        <v>117.35251141552511</v>
      </c>
      <c r="I48" s="16">
        <v>42541</v>
      </c>
      <c r="J48" s="357">
        <f>I48/'- 3 -'!E48</f>
        <v>0.005329869709423687</v>
      </c>
      <c r="K48" s="16">
        <f>I48/'- 7 -'!G48</f>
        <v>38.85022831050228</v>
      </c>
    </row>
    <row r="49" spans="1:11" ht="12.75">
      <c r="A49" s="13">
        <v>43</v>
      </c>
      <c r="B49" s="14" t="s">
        <v>159</v>
      </c>
      <c r="C49" s="14">
        <v>0</v>
      </c>
      <c r="D49" s="356">
        <f>C49/'- 3 -'!E49</f>
        <v>0</v>
      </c>
      <c r="E49" s="14">
        <f>C49/'- 7 -'!G49</f>
        <v>0</v>
      </c>
      <c r="F49" s="14">
        <v>94500</v>
      </c>
      <c r="G49" s="356">
        <f>F49/'- 3 -'!E49</f>
        <v>0.014924453836058428</v>
      </c>
      <c r="H49" s="14">
        <f>F49/'- 7 -'!G49</f>
        <v>119.2429022082019</v>
      </c>
      <c r="I49" s="14">
        <v>34000</v>
      </c>
      <c r="J49" s="356">
        <f>I49/'- 3 -'!E49</f>
        <v>0.0053696447664125565</v>
      </c>
      <c r="K49" s="14">
        <f>I49/'- 7 -'!G49</f>
        <v>42.90220820189275</v>
      </c>
    </row>
    <row r="50" spans="1:11" ht="12.75">
      <c r="A50" s="15">
        <v>44</v>
      </c>
      <c r="B50" s="16" t="s">
        <v>160</v>
      </c>
      <c r="C50" s="16">
        <v>37451</v>
      </c>
      <c r="D50" s="357">
        <f>C50/'- 3 -'!E50</f>
        <v>0.0039964533357435906</v>
      </c>
      <c r="E50" s="16">
        <f>C50/'- 7 -'!G50</f>
        <v>29.853328019131126</v>
      </c>
      <c r="F50" s="16">
        <v>131530</v>
      </c>
      <c r="G50" s="357">
        <f>F50/'- 3 -'!E50</f>
        <v>0.014035766928796415</v>
      </c>
      <c r="H50" s="16">
        <f>F50/'- 7 -'!G50</f>
        <v>104.84655241131925</v>
      </c>
      <c r="I50" s="16">
        <v>46820</v>
      </c>
      <c r="J50" s="357">
        <f>I50/'- 3 -'!E50</f>
        <v>0.004996233616712903</v>
      </c>
      <c r="K50" s="16">
        <f>I50/'- 7 -'!G50</f>
        <v>37.32164208848147</v>
      </c>
    </row>
    <row r="51" spans="1:11" ht="12.75">
      <c r="A51" s="13">
        <v>45</v>
      </c>
      <c r="B51" s="14" t="s">
        <v>161</v>
      </c>
      <c r="C51" s="14">
        <v>230115</v>
      </c>
      <c r="D51" s="356">
        <f>C51/'- 3 -'!E51</f>
        <v>0.019279935888547282</v>
      </c>
      <c r="E51" s="14">
        <f>C51/'- 7 -'!G51</f>
        <v>119.94526974198592</v>
      </c>
      <c r="F51" s="14">
        <v>212270</v>
      </c>
      <c r="G51" s="356">
        <f>F51/'- 3 -'!E51</f>
        <v>0.017784811903013415</v>
      </c>
      <c r="H51" s="14">
        <f>F51/'- 7 -'!G51</f>
        <v>110.64373208235601</v>
      </c>
      <c r="I51" s="14">
        <v>78700</v>
      </c>
      <c r="J51" s="356">
        <f>I51/'- 3 -'!E51</f>
        <v>0.006593794209107061</v>
      </c>
      <c r="K51" s="14">
        <f>I51/'- 7 -'!G51</f>
        <v>41.02163148292937</v>
      </c>
    </row>
    <row r="52" spans="1:11" ht="12.75">
      <c r="A52" s="15">
        <v>46</v>
      </c>
      <c r="B52" s="16" t="s">
        <v>162</v>
      </c>
      <c r="C52" s="16">
        <v>52632</v>
      </c>
      <c r="D52" s="357">
        <f>C52/'- 3 -'!E52</f>
        <v>0.005014780797711449</v>
      </c>
      <c r="E52" s="16">
        <f>C52/'- 7 -'!G52</f>
        <v>34.867174561112954</v>
      </c>
      <c r="F52" s="16">
        <v>180618</v>
      </c>
      <c r="G52" s="357">
        <f>F52/'- 3 -'!E52</f>
        <v>0.017209296209930204</v>
      </c>
      <c r="H52" s="16">
        <f>F52/'- 7 -'!G52</f>
        <v>119.65419012918184</v>
      </c>
      <c r="I52" s="16">
        <v>64817</v>
      </c>
      <c r="J52" s="357">
        <f>I52/'- 3 -'!E52</f>
        <v>0.006175768486192107</v>
      </c>
      <c r="K52" s="16">
        <f>I52/'- 7 -'!G52</f>
        <v>42.93938390195429</v>
      </c>
    </row>
    <row r="53" spans="1:11" ht="12.75">
      <c r="A53" s="13">
        <v>47</v>
      </c>
      <c r="B53" s="14" t="s">
        <v>163</v>
      </c>
      <c r="C53" s="14">
        <v>16592</v>
      </c>
      <c r="D53" s="356">
        <f>C53/'- 3 -'!E53</f>
        <v>0.0018129634095425556</v>
      </c>
      <c r="E53" s="14">
        <f>C53/'- 7 -'!G53</f>
        <v>11.41913282863042</v>
      </c>
      <c r="F53" s="14">
        <v>149932</v>
      </c>
      <c r="G53" s="356">
        <f>F53/'- 3 -'!E53</f>
        <v>0.016382668148477244</v>
      </c>
      <c r="H53" s="14">
        <f>F53/'- 7 -'!G53</f>
        <v>103.18788713007571</v>
      </c>
      <c r="I53" s="14">
        <v>56637</v>
      </c>
      <c r="J53" s="356">
        <f>I53/'- 3 -'!E53</f>
        <v>0.006188573326076526</v>
      </c>
      <c r="K53" s="14">
        <f>I53/'- 7 -'!G53</f>
        <v>38.979353062629045</v>
      </c>
    </row>
    <row r="54" spans="1:11" ht="12.75">
      <c r="A54" s="15">
        <v>48</v>
      </c>
      <c r="B54" s="16" t="s">
        <v>164</v>
      </c>
      <c r="C54" s="16">
        <v>387844</v>
      </c>
      <c r="D54" s="357">
        <f>C54/'- 3 -'!E54</f>
        <v>0.006760879885693778</v>
      </c>
      <c r="E54" s="16">
        <f>C54/'- 7 -'!G54</f>
        <v>73.97650110627909</v>
      </c>
      <c r="F54" s="16">
        <v>1037162</v>
      </c>
      <c r="G54" s="357">
        <f>F54/'- 3 -'!E54</f>
        <v>0.018079763265658178</v>
      </c>
      <c r="H54" s="16">
        <f>F54/'- 7 -'!G54</f>
        <v>197.82597085526817</v>
      </c>
      <c r="I54" s="16">
        <v>275044</v>
      </c>
      <c r="J54" s="357">
        <f>I54/'- 3 -'!E54</f>
        <v>0.004794555149185651</v>
      </c>
      <c r="K54" s="16">
        <f>I54/'- 7 -'!G54</f>
        <v>52.46128023193713</v>
      </c>
    </row>
    <row r="55" spans="1:11" ht="12.75">
      <c r="A55" s="13">
        <v>49</v>
      </c>
      <c r="B55" s="14" t="s">
        <v>165</v>
      </c>
      <c r="C55" s="14">
        <v>473833</v>
      </c>
      <c r="D55" s="356">
        <f>C55/'- 3 -'!E55</f>
        <v>0.01288785933421571</v>
      </c>
      <c r="E55" s="14">
        <f>C55/'- 7 -'!G55</f>
        <v>109.24103746397695</v>
      </c>
      <c r="F55" s="14">
        <v>1026525</v>
      </c>
      <c r="G55" s="356">
        <f>F55/'- 3 -'!E55</f>
        <v>0.027920617185919473</v>
      </c>
      <c r="H55" s="14">
        <f>F55/'- 7 -'!G55</f>
        <v>236.6628242074928</v>
      </c>
      <c r="I55" s="14">
        <v>236936</v>
      </c>
      <c r="J55" s="356">
        <f>I55/'- 3 -'!E55</f>
        <v>0.006444460050717729</v>
      </c>
      <c r="K55" s="14">
        <f>I55/'- 7 -'!G55</f>
        <v>54.625014409221905</v>
      </c>
    </row>
    <row r="56" spans="1:11" ht="12.75">
      <c r="A56" s="15">
        <v>50</v>
      </c>
      <c r="B56" s="16" t="s">
        <v>355</v>
      </c>
      <c r="C56" s="16">
        <v>85000</v>
      </c>
      <c r="D56" s="357">
        <f>C56/'- 3 -'!E56</f>
        <v>0.005825269333040927</v>
      </c>
      <c r="E56" s="16">
        <f>C56/'- 7 -'!G56</f>
        <v>47.01327433628319</v>
      </c>
      <c r="F56" s="16">
        <v>206500</v>
      </c>
      <c r="G56" s="357">
        <f>F56/'- 3 -'!E56</f>
        <v>0.014151977850270019</v>
      </c>
      <c r="H56" s="16">
        <f>F56/'- 7 -'!G56</f>
        <v>114.21460176991151</v>
      </c>
      <c r="I56" s="16">
        <v>70000</v>
      </c>
      <c r="J56" s="357">
        <f>I56/'- 3 -'!E56</f>
        <v>0.004797280627210175</v>
      </c>
      <c r="K56" s="16">
        <f>I56/'- 7 -'!G56</f>
        <v>38.716814159292035</v>
      </c>
    </row>
    <row r="57" spans="1:11" ht="12.75">
      <c r="A57" s="13">
        <v>2264</v>
      </c>
      <c r="B57" s="14" t="s">
        <v>166</v>
      </c>
      <c r="C57" s="14">
        <v>0</v>
      </c>
      <c r="D57" s="356">
        <f>C57/'- 3 -'!E57</f>
        <v>0</v>
      </c>
      <c r="E57" s="14">
        <f>C57/'- 7 -'!G57</f>
        <v>0</v>
      </c>
      <c r="F57" s="14">
        <v>40951</v>
      </c>
      <c r="G57" s="356">
        <f>F57/'- 3 -'!E57</f>
        <v>0.021443221881920115</v>
      </c>
      <c r="H57" s="14">
        <f>F57/'- 7 -'!G57</f>
        <v>223.16621253405995</v>
      </c>
      <c r="I57" s="14">
        <v>9376</v>
      </c>
      <c r="J57" s="356">
        <f>I57/'- 3 -'!E57</f>
        <v>0.004909566271028375</v>
      </c>
      <c r="K57" s="14">
        <f>I57/'- 7 -'!G57</f>
        <v>51.095367847411445</v>
      </c>
    </row>
    <row r="58" spans="1:11" ht="12.75">
      <c r="A58" s="15">
        <v>2309</v>
      </c>
      <c r="B58" s="16" t="s">
        <v>167</v>
      </c>
      <c r="C58" s="16">
        <v>0</v>
      </c>
      <c r="D58" s="357">
        <f>C58/'- 3 -'!E58</f>
        <v>0</v>
      </c>
      <c r="E58" s="16">
        <f>C58/'- 7 -'!G58</f>
        <v>0</v>
      </c>
      <c r="F58" s="16">
        <v>22360</v>
      </c>
      <c r="G58" s="357">
        <f>F58/'- 3 -'!E58</f>
        <v>0.011105101641975696</v>
      </c>
      <c r="H58" s="16">
        <f>F58/'- 7 -'!G58</f>
        <v>85.67049808429118</v>
      </c>
      <c r="I58" s="16">
        <v>12210</v>
      </c>
      <c r="J58" s="357">
        <f>I58/'- 3 -'!E58</f>
        <v>0.006064100673010878</v>
      </c>
      <c r="K58" s="16">
        <f>I58/'- 7 -'!G58</f>
        <v>46.7816091954023</v>
      </c>
    </row>
    <row r="59" spans="1:11" ht="12.75">
      <c r="A59" s="13">
        <v>2312</v>
      </c>
      <c r="B59" s="14" t="s">
        <v>168</v>
      </c>
      <c r="C59" s="14">
        <v>0</v>
      </c>
      <c r="D59" s="356">
        <f>C59/'- 3 -'!E59</f>
        <v>0</v>
      </c>
      <c r="E59" s="14">
        <f>C59/'- 7 -'!G59</f>
        <v>0</v>
      </c>
      <c r="F59" s="14">
        <v>27220</v>
      </c>
      <c r="G59" s="356">
        <f>F59/'- 3 -'!E59</f>
        <v>0.015822003046985302</v>
      </c>
      <c r="H59" s="14">
        <f>F59/'- 7 -'!G59</f>
        <v>147.53387533875338</v>
      </c>
      <c r="I59" s="14">
        <v>10000</v>
      </c>
      <c r="J59" s="356">
        <f>I59/'- 3 -'!E59</f>
        <v>0.005812638885740376</v>
      </c>
      <c r="K59" s="14">
        <f>I59/'- 7 -'!G59</f>
        <v>54.200542005420054</v>
      </c>
    </row>
    <row r="60" spans="1:11" ht="12.75">
      <c r="A60" s="15">
        <v>2355</v>
      </c>
      <c r="B60" s="16" t="s">
        <v>169</v>
      </c>
      <c r="C60" s="16">
        <v>129939</v>
      </c>
      <c r="D60" s="357">
        <f>C60/'- 3 -'!E60</f>
        <v>0.0052821740903179855</v>
      </c>
      <c r="E60" s="16">
        <f>C60/'- 7 -'!G60</f>
        <v>36.85689973053468</v>
      </c>
      <c r="F60" s="16">
        <v>656968</v>
      </c>
      <c r="G60" s="357">
        <f>F60/'- 3 -'!E60</f>
        <v>0.026706526506807243</v>
      </c>
      <c r="H60" s="16">
        <f>F60/'- 7 -'!G60</f>
        <v>186.34746844419232</v>
      </c>
      <c r="I60" s="16">
        <v>131201</v>
      </c>
      <c r="J60" s="357">
        <f>I60/'- 3 -'!E60</f>
        <v>0.005333475883482327</v>
      </c>
      <c r="K60" s="16">
        <f>I60/'- 7 -'!G60</f>
        <v>37.214863139980146</v>
      </c>
    </row>
    <row r="61" spans="1:11" ht="12.75">
      <c r="A61" s="13">
        <v>2439</v>
      </c>
      <c r="B61" s="14" t="s">
        <v>170</v>
      </c>
      <c r="C61" s="14">
        <v>0</v>
      </c>
      <c r="D61" s="356">
        <f>C61/'- 3 -'!E61</f>
        <v>0</v>
      </c>
      <c r="E61" s="14">
        <f>C61/'- 7 -'!G61</f>
        <v>0</v>
      </c>
      <c r="F61" s="14">
        <v>22855</v>
      </c>
      <c r="G61" s="356">
        <f>F61/'- 3 -'!E61</f>
        <v>0.017918898852108518</v>
      </c>
      <c r="H61" s="14">
        <f>F61/'- 7 -'!G61</f>
        <v>165.01805054151623</v>
      </c>
      <c r="I61" s="14">
        <v>7750</v>
      </c>
      <c r="J61" s="356">
        <f>I61/'- 3 -'!E61</f>
        <v>0.006076196285444805</v>
      </c>
      <c r="K61" s="14">
        <f>I61/'- 7 -'!G61</f>
        <v>55.95667870036101</v>
      </c>
    </row>
    <row r="62" spans="1:11" ht="12.75">
      <c r="A62" s="15">
        <v>2460</v>
      </c>
      <c r="B62" s="16" t="s">
        <v>171</v>
      </c>
      <c r="C62" s="16">
        <v>0</v>
      </c>
      <c r="D62" s="357">
        <f>C62/'- 3 -'!E62</f>
        <v>0</v>
      </c>
      <c r="E62" s="16">
        <f>C62/'- 7 -'!G62</f>
        <v>0</v>
      </c>
      <c r="F62" s="16">
        <v>32680</v>
      </c>
      <c r="G62" s="357">
        <f>F62/'- 3 -'!E62</f>
        <v>0.011196535515081747</v>
      </c>
      <c r="H62" s="16">
        <f>F62/'- 7 -'!G62</f>
        <v>105.48741123305358</v>
      </c>
      <c r="I62" s="16">
        <v>11100</v>
      </c>
      <c r="J62" s="357">
        <f>I62/'- 3 -'!E62</f>
        <v>0.003802984829174033</v>
      </c>
      <c r="K62" s="16">
        <f>I62/'- 7 -'!G62</f>
        <v>35.829567462879275</v>
      </c>
    </row>
    <row r="63" spans="1:11" ht="12.75">
      <c r="A63" s="13">
        <v>3000</v>
      </c>
      <c r="B63" s="14" t="s">
        <v>381</v>
      </c>
      <c r="C63" s="14">
        <v>61130</v>
      </c>
      <c r="D63" s="356">
        <f>C63/'- 3 -'!E63</f>
        <v>0.012020029581109933</v>
      </c>
      <c r="E63" s="14">
        <f>C63/'- 7 -'!G63</f>
        <v>95.81504702194357</v>
      </c>
      <c r="F63" s="14">
        <v>38933</v>
      </c>
      <c r="G63" s="356">
        <f>F63/'- 3 -'!E63</f>
        <v>0.0076554197886692784</v>
      </c>
      <c r="H63" s="14">
        <f>F63/'- 7 -'!G63</f>
        <v>61.023510971786834</v>
      </c>
      <c r="I63" s="14">
        <v>93509</v>
      </c>
      <c r="J63" s="356">
        <f>I63/'- 3 -'!E63</f>
        <v>0.01838673230983165</v>
      </c>
      <c r="K63" s="14">
        <f>I63/'- 7 -'!G63</f>
        <v>146.56583072100312</v>
      </c>
    </row>
    <row r="64" spans="1:11" ht="4.5" customHeight="1">
      <c r="A64" s="17"/>
      <c r="B64" s="17"/>
      <c r="C64" s="17"/>
      <c r="D64" s="197"/>
      <c r="E64" s="17"/>
      <c r="F64" s="17"/>
      <c r="G64" s="197"/>
      <c r="H64" s="17"/>
      <c r="I64" s="17"/>
      <c r="J64" s="197"/>
      <c r="K64" s="17"/>
    </row>
    <row r="65" spans="1:11" ht="12.75">
      <c r="A65" s="19"/>
      <c r="B65" s="20" t="s">
        <v>172</v>
      </c>
      <c r="C65" s="20">
        <f>SUM(C11:C63)</f>
        <v>6914918</v>
      </c>
      <c r="D65" s="102">
        <f>C65/'- 3 -'!E65</f>
        <v>0.005327476980076085</v>
      </c>
      <c r="E65" s="20">
        <f>C65/'- 7 -'!G65</f>
        <v>38.04278943052598</v>
      </c>
      <c r="F65" s="20">
        <f>SUM(F11:F63)</f>
        <v>23872594</v>
      </c>
      <c r="G65" s="102">
        <f>F65/'- 3 -'!E65</f>
        <v>0.018392220267789503</v>
      </c>
      <c r="H65" s="20">
        <f>F65/'- 7 -'!G65</f>
        <v>131.33634653403524</v>
      </c>
      <c r="I65" s="20">
        <f>SUM(I11:I63)</f>
        <v>9379215</v>
      </c>
      <c r="J65" s="102">
        <f>I65/'- 3 -'!E65</f>
        <v>0.007226051271133557</v>
      </c>
      <c r="K65" s="20">
        <f>I65/'- 7 -'!G65</f>
        <v>51.60025054073392</v>
      </c>
    </row>
    <row r="66" spans="1:11" ht="4.5" customHeight="1">
      <c r="A66" s="17"/>
      <c r="B66" s="17"/>
      <c r="C66" s="17"/>
      <c r="D66" s="197"/>
      <c r="E66" s="17"/>
      <c r="F66" s="17"/>
      <c r="G66" s="197"/>
      <c r="H66" s="17"/>
      <c r="I66" s="17"/>
      <c r="J66" s="197"/>
      <c r="K66" s="17"/>
    </row>
    <row r="67" spans="1:11" ht="12.75">
      <c r="A67" s="15">
        <v>2155</v>
      </c>
      <c r="B67" s="16" t="s">
        <v>173</v>
      </c>
      <c r="C67" s="16">
        <v>0</v>
      </c>
      <c r="D67" s="357">
        <f>C67/'- 3 -'!E67</f>
        <v>0</v>
      </c>
      <c r="E67" s="16">
        <f>C67/'- 7 -'!G67</f>
        <v>0</v>
      </c>
      <c r="F67" s="16">
        <v>12688</v>
      </c>
      <c r="G67" s="357">
        <f>F67/'- 3 -'!E67</f>
        <v>0.010151309557336338</v>
      </c>
      <c r="H67" s="16">
        <f>F67/'- 7 -'!G67</f>
        <v>89.35211267605634</v>
      </c>
      <c r="I67" s="16">
        <v>6000</v>
      </c>
      <c r="J67" s="357">
        <f>I67/'- 3 -'!E67</f>
        <v>0.004800430118538621</v>
      </c>
      <c r="K67" s="16">
        <f>I67/'- 7 -'!G67</f>
        <v>42.25352112676056</v>
      </c>
    </row>
    <row r="68" spans="1:11" ht="12.75">
      <c r="A68" s="13">
        <v>2408</v>
      </c>
      <c r="B68" s="14" t="s">
        <v>175</v>
      </c>
      <c r="C68" s="14">
        <v>5000</v>
      </c>
      <c r="D68" s="356">
        <f>C68/'- 3 -'!E68</f>
        <v>0.0021118387568872343</v>
      </c>
      <c r="E68" s="14">
        <f>C68/'- 7 -'!G68</f>
        <v>18.69158878504673</v>
      </c>
      <c r="F68" s="14">
        <v>11050</v>
      </c>
      <c r="G68" s="356">
        <f>F68/'- 3 -'!E68</f>
        <v>0.004667163652720787</v>
      </c>
      <c r="H68" s="14">
        <f>F68/'- 7 -'!G68</f>
        <v>41.308411214953274</v>
      </c>
      <c r="I68" s="14">
        <v>8200</v>
      </c>
      <c r="J68" s="356">
        <f>I68/'- 3 -'!E68</f>
        <v>0.003463415561295064</v>
      </c>
      <c r="K68" s="14">
        <f>I68/'- 7 -'!G68</f>
        <v>30.654205607476637</v>
      </c>
    </row>
    <row r="69" ht="6.75" customHeight="1"/>
    <row r="70" spans="1:2" ht="12" customHeight="1">
      <c r="A70" s="391" t="s">
        <v>369</v>
      </c>
      <c r="B70" s="6" t="s">
        <v>511</v>
      </c>
    </row>
    <row r="71" spans="1:2" ht="12" customHeight="1">
      <c r="A71" s="6"/>
      <c r="B71" s="6"/>
    </row>
    <row r="72" spans="1:2" ht="12" customHeight="1">
      <c r="A72" s="6"/>
      <c r="B72" s="6"/>
    </row>
    <row r="73" spans="1:2" ht="12" customHeight="1">
      <c r="A73" s="6"/>
      <c r="B73" s="6"/>
    </row>
    <row r="74" spans="1:2" ht="12" customHeight="1">
      <c r="A74" s="6"/>
      <c r="B74" s="6"/>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1"/>
      <c r="D1" s="141"/>
      <c r="E1" s="141"/>
      <c r="F1" s="141"/>
      <c r="G1" s="141"/>
      <c r="H1" s="141"/>
      <c r="I1" s="141"/>
      <c r="J1" s="141"/>
      <c r="K1" s="141"/>
    </row>
    <row r="2" spans="1:11" ht="12.75">
      <c r="A2" s="8"/>
      <c r="B2" s="83"/>
      <c r="C2" s="199" t="s">
        <v>0</v>
      </c>
      <c r="D2" s="199"/>
      <c r="E2" s="199"/>
      <c r="F2" s="199"/>
      <c r="G2" s="199"/>
      <c r="H2" s="199"/>
      <c r="I2" s="214"/>
      <c r="J2" s="231"/>
      <c r="K2" s="219" t="s">
        <v>465</v>
      </c>
    </row>
    <row r="3" spans="1:11" ht="12.75">
      <c r="A3" s="9"/>
      <c r="B3" s="86"/>
      <c r="C3" s="202" t="str">
        <f>YEAR</f>
        <v>OPERATING FUND BUDGET 2001/2002</v>
      </c>
      <c r="D3" s="202"/>
      <c r="E3" s="202"/>
      <c r="F3" s="202"/>
      <c r="G3" s="202"/>
      <c r="H3" s="202"/>
      <c r="I3" s="215"/>
      <c r="J3" s="215"/>
      <c r="K3" s="220"/>
    </row>
    <row r="4" spans="1:11" ht="12.75">
      <c r="A4" s="10"/>
      <c r="C4" s="141"/>
      <c r="D4" s="141"/>
      <c r="E4" s="141"/>
      <c r="F4" s="141"/>
      <c r="G4" s="141"/>
      <c r="H4" s="141"/>
      <c r="I4" s="141"/>
      <c r="J4" s="141"/>
      <c r="K4" s="141"/>
    </row>
    <row r="5" spans="1:11" ht="16.5">
      <c r="A5" s="10"/>
      <c r="C5" s="336" t="s">
        <v>344</v>
      </c>
      <c r="D5" s="154"/>
      <c r="E5" s="232"/>
      <c r="F5" s="232"/>
      <c r="G5" s="232"/>
      <c r="H5" s="232"/>
      <c r="I5" s="338"/>
      <c r="J5" s="338"/>
      <c r="K5" s="339"/>
    </row>
    <row r="6" spans="1:11" ht="12.75">
      <c r="A6" s="10"/>
      <c r="C6" s="67" t="s">
        <v>24</v>
      </c>
      <c r="D6" s="65"/>
      <c r="E6" s="66"/>
      <c r="F6" s="67" t="s">
        <v>25</v>
      </c>
      <c r="G6" s="65"/>
      <c r="H6" s="66"/>
      <c r="I6" s="67" t="s">
        <v>3</v>
      </c>
      <c r="J6" s="65"/>
      <c r="K6" s="66"/>
    </row>
    <row r="7" spans="3:11" ht="12.75">
      <c r="C7" s="68" t="s">
        <v>56</v>
      </c>
      <c r="D7" s="69"/>
      <c r="E7" s="70"/>
      <c r="F7" s="68" t="s">
        <v>57</v>
      </c>
      <c r="G7" s="69"/>
      <c r="H7" s="70"/>
      <c r="I7" s="68" t="s">
        <v>58</v>
      </c>
      <c r="J7" s="69"/>
      <c r="K7" s="70"/>
    </row>
    <row r="8" spans="1:11" ht="12.75">
      <c r="A8" s="94"/>
      <c r="B8" s="45"/>
      <c r="C8" s="73"/>
      <c r="D8" s="228"/>
      <c r="E8" s="229" t="s">
        <v>78</v>
      </c>
      <c r="F8" s="73"/>
      <c r="G8" s="74"/>
      <c r="H8" s="229" t="s">
        <v>78</v>
      </c>
      <c r="I8" s="73"/>
      <c r="J8" s="74"/>
      <c r="K8" s="229"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2" ht="4.5" customHeight="1">
      <c r="A10" s="77"/>
      <c r="B10" s="77"/>
    </row>
    <row r="11" spans="1:11" ht="12.75">
      <c r="A11" s="13">
        <v>1</v>
      </c>
      <c r="B11" s="14" t="s">
        <v>121</v>
      </c>
      <c r="C11" s="14">
        <v>4243400</v>
      </c>
      <c r="D11" s="356">
        <f>C11/'- 3 -'!E11</f>
        <v>0.017696302851409274</v>
      </c>
      <c r="E11" s="14">
        <f>C11/'- 7 -'!G11</f>
        <v>138.58262573481386</v>
      </c>
      <c r="F11" s="14">
        <v>129300</v>
      </c>
      <c r="G11" s="356">
        <f>F11/'- 3 -'!E11</f>
        <v>0.0005392213693470375</v>
      </c>
      <c r="H11" s="14">
        <f>F11/'- 7 -'!G11</f>
        <v>4.222730241672109</v>
      </c>
      <c r="I11" s="14">
        <v>961700</v>
      </c>
      <c r="J11" s="356">
        <f>I11/'- 3 -'!E11</f>
        <v>0.004010589256775297</v>
      </c>
      <c r="K11" s="14">
        <f>I11/'- 7 -'!G11</f>
        <v>31.407576747224038</v>
      </c>
    </row>
    <row r="12" spans="1:11" ht="12.75">
      <c r="A12" s="15">
        <v>2</v>
      </c>
      <c r="B12" s="16" t="s">
        <v>122</v>
      </c>
      <c r="C12" s="16">
        <v>998688</v>
      </c>
      <c r="D12" s="357">
        <f>C12/'- 3 -'!E12</f>
        <v>0.016537022710653767</v>
      </c>
      <c r="E12" s="16">
        <f>C12/'- 7 -'!G12</f>
        <v>108.63451936778671</v>
      </c>
      <c r="F12" s="16">
        <v>0</v>
      </c>
      <c r="G12" s="357">
        <f>F12/'- 3 -'!E12</f>
        <v>0</v>
      </c>
      <c r="H12" s="16">
        <f>F12/'- 7 -'!G12</f>
        <v>0</v>
      </c>
      <c r="I12" s="16">
        <v>21366</v>
      </c>
      <c r="J12" s="357">
        <f>I12/'- 3 -'!E12</f>
        <v>0.0003537942052330942</v>
      </c>
      <c r="K12" s="16">
        <f>I12/'- 7 -'!G12</f>
        <v>2.32413440515169</v>
      </c>
    </row>
    <row r="13" spans="1:11" ht="12.75">
      <c r="A13" s="13">
        <v>3</v>
      </c>
      <c r="B13" s="14" t="s">
        <v>123</v>
      </c>
      <c r="C13" s="14">
        <v>746350</v>
      </c>
      <c r="D13" s="356">
        <f>C13/'- 3 -'!E13</f>
        <v>0.01792570173111817</v>
      </c>
      <c r="E13" s="14">
        <f>C13/'- 7 -'!G13</f>
        <v>127.47224594363792</v>
      </c>
      <c r="F13" s="14">
        <v>0</v>
      </c>
      <c r="G13" s="356">
        <f>F13/'- 3 -'!E13</f>
        <v>0</v>
      </c>
      <c r="H13" s="14">
        <f>F13/'- 7 -'!G13</f>
        <v>0</v>
      </c>
      <c r="I13" s="14">
        <v>0</v>
      </c>
      <c r="J13" s="356">
        <f>I13/'- 3 -'!E13</f>
        <v>0</v>
      </c>
      <c r="K13" s="14">
        <f>I13/'- 7 -'!G13</f>
        <v>0</v>
      </c>
    </row>
    <row r="14" spans="1:11" ht="12.75">
      <c r="A14" s="15">
        <v>4</v>
      </c>
      <c r="B14" s="16" t="s">
        <v>124</v>
      </c>
      <c r="C14" s="16">
        <v>1032035</v>
      </c>
      <c r="D14" s="357">
        <f>C14/'- 3 -'!E14</f>
        <v>0.02483652429732287</v>
      </c>
      <c r="E14" s="16">
        <f>C14/'- 7 -'!G14</f>
        <v>175.19139690030386</v>
      </c>
      <c r="F14" s="16">
        <v>0</v>
      </c>
      <c r="G14" s="357">
        <f>F14/'- 3 -'!E14</f>
        <v>0</v>
      </c>
      <c r="H14" s="16">
        <f>F14/'- 7 -'!G14</f>
        <v>0</v>
      </c>
      <c r="I14" s="16">
        <v>0</v>
      </c>
      <c r="J14" s="357">
        <f>I14/'- 3 -'!E14</f>
        <v>0</v>
      </c>
      <c r="K14" s="16">
        <f>I14/'- 7 -'!G14</f>
        <v>0</v>
      </c>
    </row>
    <row r="15" spans="1:11" ht="12.75">
      <c r="A15" s="13">
        <v>5</v>
      </c>
      <c r="B15" s="14" t="s">
        <v>125</v>
      </c>
      <c r="C15" s="14">
        <v>1102508</v>
      </c>
      <c r="D15" s="356">
        <f>C15/'- 3 -'!E15</f>
        <v>0.021424442447262586</v>
      </c>
      <c r="E15" s="14">
        <f>C15/'- 7 -'!G15</f>
        <v>154.3329087167714</v>
      </c>
      <c r="F15" s="14">
        <v>0</v>
      </c>
      <c r="G15" s="356">
        <f>F15/'- 3 -'!E15</f>
        <v>0</v>
      </c>
      <c r="H15" s="14">
        <f>F15/'- 7 -'!G15</f>
        <v>0</v>
      </c>
      <c r="I15" s="14">
        <v>0</v>
      </c>
      <c r="J15" s="356">
        <f>I15/'- 3 -'!E15</f>
        <v>0</v>
      </c>
      <c r="K15" s="14">
        <f>I15/'- 7 -'!G15</f>
        <v>0</v>
      </c>
    </row>
    <row r="16" spans="1:11" ht="12.75">
      <c r="A16" s="15">
        <v>6</v>
      </c>
      <c r="B16" s="16" t="s">
        <v>126</v>
      </c>
      <c r="C16" s="16">
        <v>1038338</v>
      </c>
      <c r="D16" s="357">
        <f>C16/'- 3 -'!E16</f>
        <v>0.018037375381549575</v>
      </c>
      <c r="E16" s="16">
        <f>C16/'- 7 -'!G16</f>
        <v>117.03539224526601</v>
      </c>
      <c r="F16" s="16">
        <v>0</v>
      </c>
      <c r="G16" s="357">
        <f>F16/'- 3 -'!E16</f>
        <v>0</v>
      </c>
      <c r="H16" s="16">
        <f>F16/'- 7 -'!G16</f>
        <v>0</v>
      </c>
      <c r="I16" s="16">
        <v>0</v>
      </c>
      <c r="J16" s="357">
        <f>I16/'- 3 -'!E16</f>
        <v>0</v>
      </c>
      <c r="K16" s="16">
        <f>I16/'- 7 -'!G16</f>
        <v>0</v>
      </c>
    </row>
    <row r="17" spans="1:11" ht="12.75">
      <c r="A17" s="13">
        <v>9</v>
      </c>
      <c r="B17" s="14" t="s">
        <v>127</v>
      </c>
      <c r="C17" s="14">
        <v>1023400</v>
      </c>
      <c r="D17" s="356">
        <f>C17/'- 3 -'!E17</f>
        <v>0.0124277023515984</v>
      </c>
      <c r="E17" s="14">
        <f>C17/'- 7 -'!G17</f>
        <v>80.94277692094752</v>
      </c>
      <c r="F17" s="14">
        <v>34450</v>
      </c>
      <c r="G17" s="356">
        <f>F17/'- 3 -'!E17</f>
        <v>0.00041834507134313553</v>
      </c>
      <c r="H17" s="14">
        <f>F17/'- 7 -'!G17</f>
        <v>2.724720211966623</v>
      </c>
      <c r="I17" s="14">
        <v>222000</v>
      </c>
      <c r="J17" s="356">
        <f>I17/'- 3 -'!E17</f>
        <v>0.002695866642617593</v>
      </c>
      <c r="K17" s="14">
        <f>I17/'- 7 -'!G17</f>
        <v>17.55842923241191</v>
      </c>
    </row>
    <row r="18" spans="1:11" ht="12.75">
      <c r="A18" s="15">
        <v>10</v>
      </c>
      <c r="B18" s="16" t="s">
        <v>128</v>
      </c>
      <c r="C18" s="16">
        <v>1545081</v>
      </c>
      <c r="D18" s="357">
        <f>C18/'- 3 -'!E18</f>
        <v>0.02538787601047076</v>
      </c>
      <c r="E18" s="16">
        <f>C18/'- 7 -'!G18</f>
        <v>178.18948218198594</v>
      </c>
      <c r="F18" s="16">
        <v>0</v>
      </c>
      <c r="G18" s="357">
        <f>F18/'- 3 -'!E18</f>
        <v>0</v>
      </c>
      <c r="H18" s="16">
        <f>F18/'- 7 -'!G18</f>
        <v>0</v>
      </c>
      <c r="I18" s="16">
        <v>0</v>
      </c>
      <c r="J18" s="357">
        <f>I18/'- 3 -'!E18</f>
        <v>0</v>
      </c>
      <c r="K18" s="16">
        <f>I18/'- 7 -'!G18</f>
        <v>0</v>
      </c>
    </row>
    <row r="19" spans="1:11" ht="12.75">
      <c r="A19" s="13">
        <v>11</v>
      </c>
      <c r="B19" s="14" t="s">
        <v>129</v>
      </c>
      <c r="C19" s="14">
        <v>365045</v>
      </c>
      <c r="D19" s="356">
        <f>C19/'- 3 -'!E19</f>
        <v>0.011242527066435113</v>
      </c>
      <c r="E19" s="14">
        <f>C19/'- 7 -'!G19</f>
        <v>78.86044502052279</v>
      </c>
      <c r="F19" s="14">
        <v>0</v>
      </c>
      <c r="G19" s="356">
        <f>F19/'- 3 -'!E19</f>
        <v>0</v>
      </c>
      <c r="H19" s="14">
        <f>F19/'- 7 -'!G19</f>
        <v>0</v>
      </c>
      <c r="I19" s="14">
        <v>0</v>
      </c>
      <c r="J19" s="356">
        <f>I19/'- 3 -'!E19</f>
        <v>0</v>
      </c>
      <c r="K19" s="14">
        <f>I19/'- 7 -'!G19</f>
        <v>0</v>
      </c>
    </row>
    <row r="20" spans="1:11" ht="12.75">
      <c r="A20" s="15">
        <v>12</v>
      </c>
      <c r="B20" s="16" t="s">
        <v>130</v>
      </c>
      <c r="C20" s="16">
        <v>788385</v>
      </c>
      <c r="D20" s="357">
        <f>C20/'- 3 -'!E20</f>
        <v>0.015286682521633956</v>
      </c>
      <c r="E20" s="16">
        <f>C20/'- 7 -'!G20</f>
        <v>102.06291669363713</v>
      </c>
      <c r="F20" s="16">
        <v>0</v>
      </c>
      <c r="G20" s="357">
        <f>F20/'- 3 -'!E20</f>
        <v>0</v>
      </c>
      <c r="H20" s="16">
        <f>F20/'- 7 -'!G20</f>
        <v>0</v>
      </c>
      <c r="I20" s="16">
        <v>0</v>
      </c>
      <c r="J20" s="357">
        <f>I20/'- 3 -'!E20</f>
        <v>0</v>
      </c>
      <c r="K20" s="16">
        <f>I20/'- 7 -'!G20</f>
        <v>0</v>
      </c>
    </row>
    <row r="21" spans="1:11" ht="12.75">
      <c r="A21" s="13">
        <v>13</v>
      </c>
      <c r="B21" s="14" t="s">
        <v>131</v>
      </c>
      <c r="C21" s="14">
        <v>336742</v>
      </c>
      <c r="D21" s="356">
        <f>C21/'- 3 -'!E21</f>
        <v>0.016038088829737986</v>
      </c>
      <c r="E21" s="14">
        <f>C21/'- 7 -'!G21</f>
        <v>124.60388529139685</v>
      </c>
      <c r="F21" s="14">
        <v>0</v>
      </c>
      <c r="G21" s="356">
        <f>F21/'- 3 -'!E21</f>
        <v>0</v>
      </c>
      <c r="H21" s="14">
        <f>F21/'- 7 -'!G21</f>
        <v>0</v>
      </c>
      <c r="I21" s="14">
        <v>0</v>
      </c>
      <c r="J21" s="356">
        <f>I21/'- 3 -'!E21</f>
        <v>0</v>
      </c>
      <c r="K21" s="14">
        <f>I21/'- 7 -'!G21</f>
        <v>0</v>
      </c>
    </row>
    <row r="22" spans="1:11" ht="12.75">
      <c r="A22" s="15">
        <v>14</v>
      </c>
      <c r="B22" s="16" t="s">
        <v>132</v>
      </c>
      <c r="C22" s="16">
        <v>295789</v>
      </c>
      <c r="D22" s="357">
        <f>C22/'- 3 -'!E22</f>
        <v>0.012609011473007272</v>
      </c>
      <c r="E22" s="16">
        <f>C22/'- 7 -'!G22</f>
        <v>86.51330798479087</v>
      </c>
      <c r="F22" s="16">
        <v>0</v>
      </c>
      <c r="G22" s="357">
        <f>F22/'- 3 -'!E22</f>
        <v>0</v>
      </c>
      <c r="H22" s="16">
        <f>F22/'- 7 -'!G22</f>
        <v>0</v>
      </c>
      <c r="I22" s="16">
        <v>0</v>
      </c>
      <c r="J22" s="357">
        <f>I22/'- 3 -'!E22</f>
        <v>0</v>
      </c>
      <c r="K22" s="16">
        <f>I22/'- 7 -'!G22</f>
        <v>0</v>
      </c>
    </row>
    <row r="23" spans="1:11" ht="12.75">
      <c r="A23" s="13">
        <v>15</v>
      </c>
      <c r="B23" s="14" t="s">
        <v>133</v>
      </c>
      <c r="C23" s="14">
        <v>356815</v>
      </c>
      <c r="D23" s="356">
        <f>C23/'- 3 -'!E23</f>
        <v>0.010612874898619777</v>
      </c>
      <c r="E23" s="14">
        <f>C23/'- 7 -'!G23</f>
        <v>57.73705501618123</v>
      </c>
      <c r="F23" s="14">
        <v>0</v>
      </c>
      <c r="G23" s="356">
        <f>F23/'- 3 -'!E23</f>
        <v>0</v>
      </c>
      <c r="H23" s="14">
        <f>F23/'- 7 -'!G23</f>
        <v>0</v>
      </c>
      <c r="I23" s="14">
        <v>0</v>
      </c>
      <c r="J23" s="356">
        <f>I23/'- 3 -'!E23</f>
        <v>0</v>
      </c>
      <c r="K23" s="14">
        <f>I23/'- 7 -'!G23</f>
        <v>0</v>
      </c>
    </row>
    <row r="24" spans="1:11" ht="12.75">
      <c r="A24" s="15">
        <v>16</v>
      </c>
      <c r="B24" s="16" t="s">
        <v>134</v>
      </c>
      <c r="C24" s="16">
        <v>50259</v>
      </c>
      <c r="D24" s="357">
        <f>C24/'- 3 -'!E24</f>
        <v>0.008444461022307531</v>
      </c>
      <c r="E24" s="16">
        <f>C24/'- 7 -'!G24</f>
        <v>60.95694360218314</v>
      </c>
      <c r="F24" s="16">
        <v>0</v>
      </c>
      <c r="G24" s="357">
        <f>F24/'- 3 -'!E24</f>
        <v>0</v>
      </c>
      <c r="H24" s="16">
        <f>F24/'- 7 -'!G24</f>
        <v>0</v>
      </c>
      <c r="I24" s="16">
        <v>30883</v>
      </c>
      <c r="J24" s="357">
        <f>I24/'- 3 -'!E24</f>
        <v>0.005188927152389094</v>
      </c>
      <c r="K24" s="16">
        <f>I24/'- 7 -'!G24</f>
        <v>37.45664038811401</v>
      </c>
    </row>
    <row r="25" spans="1:11" ht="12.75">
      <c r="A25" s="13">
        <v>17</v>
      </c>
      <c r="B25" s="14" t="s">
        <v>135</v>
      </c>
      <c r="C25" s="14">
        <v>90800</v>
      </c>
      <c r="D25" s="356">
        <f>C25/'- 3 -'!E25</f>
        <v>0.022164635396629804</v>
      </c>
      <c r="E25" s="14">
        <f>C25/'- 7 -'!G25</f>
        <v>172.95238095238096</v>
      </c>
      <c r="F25" s="14">
        <v>0</v>
      </c>
      <c r="G25" s="356">
        <f>F25/'- 3 -'!E25</f>
        <v>0</v>
      </c>
      <c r="H25" s="14">
        <f>F25/'- 7 -'!G25</f>
        <v>0</v>
      </c>
      <c r="I25" s="14">
        <v>0</v>
      </c>
      <c r="J25" s="356">
        <f>I25/'- 3 -'!E25</f>
        <v>0</v>
      </c>
      <c r="K25" s="14">
        <f>I25/'- 7 -'!G25</f>
        <v>0</v>
      </c>
    </row>
    <row r="26" spans="1:11" ht="12.75">
      <c r="A26" s="15">
        <v>18</v>
      </c>
      <c r="B26" s="16" t="s">
        <v>136</v>
      </c>
      <c r="C26" s="16">
        <v>93827.5</v>
      </c>
      <c r="D26" s="357">
        <f>C26/'- 3 -'!E26</f>
        <v>0.010170488231607749</v>
      </c>
      <c r="E26" s="16">
        <f>C26/'- 7 -'!G26</f>
        <v>68.41232227488152</v>
      </c>
      <c r="F26" s="16">
        <v>0</v>
      </c>
      <c r="G26" s="357">
        <f>F26/'- 3 -'!E26</f>
        <v>0</v>
      </c>
      <c r="H26" s="16">
        <f>F26/'- 7 -'!G26</f>
        <v>0</v>
      </c>
      <c r="I26" s="16">
        <v>0</v>
      </c>
      <c r="J26" s="357">
        <f>I26/'- 3 -'!E26</f>
        <v>0</v>
      </c>
      <c r="K26" s="16">
        <f>I26/'- 7 -'!G26</f>
        <v>0</v>
      </c>
    </row>
    <row r="27" spans="1:11" ht="12.75">
      <c r="A27" s="13">
        <v>19</v>
      </c>
      <c r="B27" s="14" t="s">
        <v>137</v>
      </c>
      <c r="C27" s="14">
        <v>163000</v>
      </c>
      <c r="D27" s="356">
        <f>C27/'- 3 -'!E27</f>
        <v>0.013368874307976215</v>
      </c>
      <c r="E27" s="14">
        <f>C27/'- 7 -'!G27</f>
        <v>90.42995839112344</v>
      </c>
      <c r="F27" s="14">
        <v>0</v>
      </c>
      <c r="G27" s="356">
        <f>F27/'- 3 -'!E27</f>
        <v>0</v>
      </c>
      <c r="H27" s="14">
        <f>F27/'- 7 -'!G27</f>
        <v>0</v>
      </c>
      <c r="I27" s="14">
        <v>0</v>
      </c>
      <c r="J27" s="356">
        <f>I27/'- 3 -'!E27</f>
        <v>0</v>
      </c>
      <c r="K27" s="14">
        <f>I27/'- 7 -'!G27</f>
        <v>0</v>
      </c>
    </row>
    <row r="28" spans="1:11" ht="12.75">
      <c r="A28" s="15">
        <v>20</v>
      </c>
      <c r="B28" s="16" t="s">
        <v>138</v>
      </c>
      <c r="C28" s="16">
        <v>57000</v>
      </c>
      <c r="D28" s="357">
        <f>C28/'- 3 -'!E28</f>
        <v>0.00723962222381127</v>
      </c>
      <c r="E28" s="16">
        <f>C28/'- 7 -'!G28</f>
        <v>56.77290836653386</v>
      </c>
      <c r="F28" s="16">
        <v>0</v>
      </c>
      <c r="G28" s="357">
        <f>F28/'- 3 -'!E28</f>
        <v>0</v>
      </c>
      <c r="H28" s="16">
        <f>F28/'- 7 -'!G28</f>
        <v>0</v>
      </c>
      <c r="I28" s="16">
        <v>0</v>
      </c>
      <c r="J28" s="357">
        <f>I28/'- 3 -'!E28</f>
        <v>0</v>
      </c>
      <c r="K28" s="16">
        <f>I28/'- 7 -'!G28</f>
        <v>0</v>
      </c>
    </row>
    <row r="29" spans="1:11" ht="12.75">
      <c r="A29" s="13">
        <v>21</v>
      </c>
      <c r="B29" s="14" t="s">
        <v>139</v>
      </c>
      <c r="C29" s="14">
        <v>340508</v>
      </c>
      <c r="D29" s="356">
        <f>C29/'- 3 -'!E29</f>
        <v>0.015008947855600124</v>
      </c>
      <c r="E29" s="14">
        <f>C29/'- 7 -'!G29</f>
        <v>99.64532365679504</v>
      </c>
      <c r="F29" s="14">
        <v>0</v>
      </c>
      <c r="G29" s="356">
        <f>F29/'- 3 -'!E29</f>
        <v>0</v>
      </c>
      <c r="H29" s="14">
        <f>F29/'- 7 -'!G29</f>
        <v>0</v>
      </c>
      <c r="I29" s="14">
        <v>0</v>
      </c>
      <c r="J29" s="356">
        <f>I29/'- 3 -'!E29</f>
        <v>0</v>
      </c>
      <c r="K29" s="14">
        <f>I29/'- 7 -'!G29</f>
        <v>0</v>
      </c>
    </row>
    <row r="30" spans="1:11" ht="12.75">
      <c r="A30" s="15">
        <v>22</v>
      </c>
      <c r="B30" s="16" t="s">
        <v>140</v>
      </c>
      <c r="C30" s="16">
        <v>198400</v>
      </c>
      <c r="D30" s="357">
        <f>C30/'- 3 -'!E30</f>
        <v>0.016128923427692142</v>
      </c>
      <c r="E30" s="16">
        <f>C30/'- 7 -'!G30</f>
        <v>117.3617272996155</v>
      </c>
      <c r="F30" s="16">
        <v>0</v>
      </c>
      <c r="G30" s="357">
        <f>F30/'- 3 -'!E30</f>
        <v>0</v>
      </c>
      <c r="H30" s="16">
        <f>F30/'- 7 -'!G30</f>
        <v>0</v>
      </c>
      <c r="I30" s="16">
        <v>0</v>
      </c>
      <c r="J30" s="357">
        <f>I30/'- 3 -'!E30</f>
        <v>0</v>
      </c>
      <c r="K30" s="16">
        <f>I30/'- 7 -'!G30</f>
        <v>0</v>
      </c>
    </row>
    <row r="31" spans="1:11" ht="12.75">
      <c r="A31" s="13">
        <v>23</v>
      </c>
      <c r="B31" s="14" t="s">
        <v>141</v>
      </c>
      <c r="C31" s="14">
        <v>142325</v>
      </c>
      <c r="D31" s="356">
        <f>C31/'- 3 -'!E31</f>
        <v>0.014035735826594143</v>
      </c>
      <c r="E31" s="14">
        <f>C31/'- 7 -'!G31</f>
        <v>99.3542757417103</v>
      </c>
      <c r="F31" s="14">
        <v>0</v>
      </c>
      <c r="G31" s="356">
        <f>F31/'- 3 -'!E31</f>
        <v>0</v>
      </c>
      <c r="H31" s="14">
        <f>F31/'- 7 -'!G31</f>
        <v>0</v>
      </c>
      <c r="I31" s="14">
        <v>0</v>
      </c>
      <c r="J31" s="356">
        <f>I31/'- 3 -'!E31</f>
        <v>0</v>
      </c>
      <c r="K31" s="14">
        <f>I31/'- 7 -'!G31</f>
        <v>0</v>
      </c>
    </row>
    <row r="32" spans="1:11" ht="12.75">
      <c r="A32" s="15">
        <v>24</v>
      </c>
      <c r="B32" s="16" t="s">
        <v>142</v>
      </c>
      <c r="C32" s="16">
        <v>370974</v>
      </c>
      <c r="D32" s="357">
        <f>C32/'- 3 -'!E32</f>
        <v>0.016212735082560947</v>
      </c>
      <c r="E32" s="16">
        <f>C32/'- 7 -'!G32</f>
        <v>103.34977016297535</v>
      </c>
      <c r="F32" s="16">
        <v>46728</v>
      </c>
      <c r="G32" s="357">
        <f>F32/'- 3 -'!E32</f>
        <v>0.002042161135114342</v>
      </c>
      <c r="H32" s="16">
        <f>F32/'- 7 -'!G32</f>
        <v>13.017969076473046</v>
      </c>
      <c r="I32" s="16">
        <v>0</v>
      </c>
      <c r="J32" s="357">
        <f>I32/'- 3 -'!E32</f>
        <v>0</v>
      </c>
      <c r="K32" s="16">
        <f>I32/'- 7 -'!G32</f>
        <v>0</v>
      </c>
    </row>
    <row r="33" spans="1:11" ht="12.75">
      <c r="A33" s="13">
        <v>25</v>
      </c>
      <c r="B33" s="14" t="s">
        <v>143</v>
      </c>
      <c r="C33" s="14">
        <v>95300</v>
      </c>
      <c r="D33" s="356">
        <f>C33/'- 3 -'!E33</f>
        <v>0.00913202279383553</v>
      </c>
      <c r="E33" s="14">
        <f>C33/'- 7 -'!G33</f>
        <v>64.94037478705282</v>
      </c>
      <c r="F33" s="14">
        <v>2200</v>
      </c>
      <c r="G33" s="356">
        <f>F33/'- 3 -'!E33</f>
        <v>0.00021081269828371633</v>
      </c>
      <c r="H33" s="14">
        <f>F33/'- 7 -'!G33</f>
        <v>1.4991482112436116</v>
      </c>
      <c r="I33" s="14">
        <v>0</v>
      </c>
      <c r="J33" s="356">
        <f>I33/'- 3 -'!E33</f>
        <v>0</v>
      </c>
      <c r="K33" s="14">
        <f>I33/'- 7 -'!G33</f>
        <v>0</v>
      </c>
    </row>
    <row r="34" spans="1:11" ht="12.75">
      <c r="A34" s="15">
        <v>26</v>
      </c>
      <c r="B34" s="16" t="s">
        <v>144</v>
      </c>
      <c r="C34" s="16">
        <v>252000</v>
      </c>
      <c r="D34" s="357">
        <f>C34/'- 3 -'!E34</f>
        <v>0.01535344919501013</v>
      </c>
      <c r="E34" s="16">
        <f>C34/'- 7 -'!G34</f>
        <v>89.31419457735247</v>
      </c>
      <c r="F34" s="16">
        <v>0</v>
      </c>
      <c r="G34" s="357">
        <f>F34/'- 3 -'!E34</f>
        <v>0</v>
      </c>
      <c r="H34" s="16">
        <f>F34/'- 7 -'!G34</f>
        <v>0</v>
      </c>
      <c r="I34" s="16">
        <v>0</v>
      </c>
      <c r="J34" s="357">
        <f>I34/'- 3 -'!E34</f>
        <v>0</v>
      </c>
      <c r="K34" s="16">
        <f>I34/'- 7 -'!G34</f>
        <v>0</v>
      </c>
    </row>
    <row r="35" spans="1:11" ht="12.75">
      <c r="A35" s="13">
        <v>28</v>
      </c>
      <c r="B35" s="14" t="s">
        <v>145</v>
      </c>
      <c r="C35" s="14">
        <v>62050</v>
      </c>
      <c r="D35" s="356">
        <f>C35/'- 3 -'!E35</f>
        <v>0.00996907097737543</v>
      </c>
      <c r="E35" s="14">
        <f>C35/'- 7 -'!G35</f>
        <v>73.73737373737374</v>
      </c>
      <c r="F35" s="14">
        <v>0</v>
      </c>
      <c r="G35" s="356">
        <f>F35/'- 3 -'!E35</f>
        <v>0</v>
      </c>
      <c r="H35" s="14">
        <f>F35/'- 7 -'!G35</f>
        <v>0</v>
      </c>
      <c r="I35" s="14">
        <v>0</v>
      </c>
      <c r="J35" s="356">
        <f>I35/'- 3 -'!E35</f>
        <v>0</v>
      </c>
      <c r="K35" s="14">
        <f>I35/'- 7 -'!G35</f>
        <v>0</v>
      </c>
    </row>
    <row r="36" spans="1:11" ht="12.75">
      <c r="A36" s="15">
        <v>30</v>
      </c>
      <c r="B36" s="16" t="s">
        <v>146</v>
      </c>
      <c r="C36" s="16">
        <v>84735</v>
      </c>
      <c r="D36" s="357">
        <f>C36/'- 3 -'!E36</f>
        <v>0.009039256198347107</v>
      </c>
      <c r="E36" s="16">
        <f>C36/'- 7 -'!G36</f>
        <v>63.9027149321267</v>
      </c>
      <c r="F36" s="16">
        <v>500</v>
      </c>
      <c r="G36" s="357">
        <f>F36/'- 3 -'!E36</f>
        <v>5.3338385545212174E-05</v>
      </c>
      <c r="H36" s="16">
        <f>F36/'- 7 -'!G36</f>
        <v>0.3770739064856712</v>
      </c>
      <c r="I36" s="16">
        <v>0</v>
      </c>
      <c r="J36" s="357">
        <f>I36/'- 3 -'!E36</f>
        <v>0</v>
      </c>
      <c r="K36" s="16">
        <f>I36/'- 7 -'!G36</f>
        <v>0</v>
      </c>
    </row>
    <row r="37" spans="1:11" ht="12.75">
      <c r="A37" s="13">
        <v>31</v>
      </c>
      <c r="B37" s="14" t="s">
        <v>147</v>
      </c>
      <c r="C37" s="14">
        <v>166417</v>
      </c>
      <c r="D37" s="356">
        <f>C37/'- 3 -'!E37</f>
        <v>0.015259741212423975</v>
      </c>
      <c r="E37" s="14">
        <f>C37/'- 7 -'!G37</f>
        <v>100.55407854984894</v>
      </c>
      <c r="F37" s="14">
        <v>0</v>
      </c>
      <c r="G37" s="356">
        <f>F37/'- 3 -'!E37</f>
        <v>0</v>
      </c>
      <c r="H37" s="14">
        <f>F37/'- 7 -'!G37</f>
        <v>0</v>
      </c>
      <c r="I37" s="14">
        <v>0</v>
      </c>
      <c r="J37" s="356">
        <f>I37/'- 3 -'!E37</f>
        <v>0</v>
      </c>
      <c r="K37" s="14">
        <f>I37/'- 7 -'!G37</f>
        <v>0</v>
      </c>
    </row>
    <row r="38" spans="1:11" ht="12.75">
      <c r="A38" s="15">
        <v>32</v>
      </c>
      <c r="B38" s="16" t="s">
        <v>148</v>
      </c>
      <c r="C38" s="16">
        <v>164731</v>
      </c>
      <c r="D38" s="357">
        <f>C38/'- 3 -'!E38</f>
        <v>0.02503762917144995</v>
      </c>
      <c r="E38" s="16">
        <f>C38/'- 7 -'!G38</f>
        <v>201.87622549019608</v>
      </c>
      <c r="F38" s="16">
        <v>0</v>
      </c>
      <c r="G38" s="357">
        <f>F38/'- 3 -'!E38</f>
        <v>0</v>
      </c>
      <c r="H38" s="16">
        <f>F38/'- 7 -'!G38</f>
        <v>0</v>
      </c>
      <c r="I38" s="16">
        <v>0</v>
      </c>
      <c r="J38" s="357">
        <f>I38/'- 3 -'!E38</f>
        <v>0</v>
      </c>
      <c r="K38" s="16">
        <f>I38/'- 7 -'!G38</f>
        <v>0</v>
      </c>
    </row>
    <row r="39" spans="1:11" ht="12.75">
      <c r="A39" s="13">
        <v>33</v>
      </c>
      <c r="B39" s="14" t="s">
        <v>149</v>
      </c>
      <c r="C39" s="14">
        <v>354991</v>
      </c>
      <c r="D39" s="356">
        <f>C39/'- 3 -'!E39</f>
        <v>0.027343655221503473</v>
      </c>
      <c r="E39" s="14">
        <f>C39/'- 7 -'!G39</f>
        <v>192.98233215547702</v>
      </c>
      <c r="F39" s="14">
        <v>19568</v>
      </c>
      <c r="G39" s="356">
        <f>F39/'- 3 -'!E39</f>
        <v>0.0015072512975663607</v>
      </c>
      <c r="H39" s="14">
        <f>F39/'- 7 -'!G39</f>
        <v>10.637673280782822</v>
      </c>
      <c r="I39" s="14">
        <v>122932</v>
      </c>
      <c r="J39" s="356">
        <f>I39/'- 3 -'!E39</f>
        <v>0.009469001252679264</v>
      </c>
      <c r="K39" s="14">
        <f>I39/'- 7 -'!G39</f>
        <v>66.8290296276162</v>
      </c>
    </row>
    <row r="40" spans="1:11" ht="12.75">
      <c r="A40" s="15">
        <v>34</v>
      </c>
      <c r="B40" s="16" t="s">
        <v>150</v>
      </c>
      <c r="C40" s="16">
        <v>48300</v>
      </c>
      <c r="D40" s="357">
        <f>C40/'- 3 -'!E40</f>
        <v>0.00835222527144732</v>
      </c>
      <c r="E40" s="16">
        <f>C40/'- 7 -'!G40</f>
        <v>65.58044806517312</v>
      </c>
      <c r="F40" s="16">
        <v>0</v>
      </c>
      <c r="G40" s="357">
        <f>F40/'- 3 -'!E40</f>
        <v>0</v>
      </c>
      <c r="H40" s="16">
        <f>F40/'- 7 -'!G40</f>
        <v>0</v>
      </c>
      <c r="I40" s="16">
        <v>0</v>
      </c>
      <c r="J40" s="357">
        <f>I40/'- 3 -'!E40</f>
        <v>0</v>
      </c>
      <c r="K40" s="16">
        <f>I40/'- 7 -'!G40</f>
        <v>0</v>
      </c>
    </row>
    <row r="41" spans="1:11" ht="12.75">
      <c r="A41" s="13">
        <v>35</v>
      </c>
      <c r="B41" s="14" t="s">
        <v>151</v>
      </c>
      <c r="C41" s="14">
        <v>147648</v>
      </c>
      <c r="D41" s="356">
        <f>C41/'- 3 -'!E41</f>
        <v>0.01046910077324911</v>
      </c>
      <c r="E41" s="14">
        <f>C41/'- 7 -'!G41</f>
        <v>77.3390602901891</v>
      </c>
      <c r="F41" s="14">
        <v>0</v>
      </c>
      <c r="G41" s="356">
        <f>F41/'- 3 -'!E41</f>
        <v>0</v>
      </c>
      <c r="H41" s="14">
        <f>F41/'- 7 -'!G41</f>
        <v>0</v>
      </c>
      <c r="I41" s="14">
        <v>0</v>
      </c>
      <c r="J41" s="356">
        <f>I41/'- 3 -'!E41</f>
        <v>0</v>
      </c>
      <c r="K41" s="14">
        <f>I41/'- 7 -'!G41</f>
        <v>0</v>
      </c>
    </row>
    <row r="42" spans="1:11" ht="12.75">
      <c r="A42" s="15">
        <v>36</v>
      </c>
      <c r="B42" s="16" t="s">
        <v>152</v>
      </c>
      <c r="C42" s="16">
        <v>192454</v>
      </c>
      <c r="D42" s="357">
        <f>C42/'- 3 -'!E42</f>
        <v>0.025346156505477065</v>
      </c>
      <c r="E42" s="16">
        <f>C42/'- 7 -'!G42</f>
        <v>182.7673314339981</v>
      </c>
      <c r="F42" s="16">
        <v>0</v>
      </c>
      <c r="G42" s="357">
        <f>F42/'- 3 -'!E42</f>
        <v>0</v>
      </c>
      <c r="H42" s="16">
        <f>F42/'- 7 -'!G42</f>
        <v>0</v>
      </c>
      <c r="I42" s="16">
        <v>0</v>
      </c>
      <c r="J42" s="357">
        <f>I42/'- 3 -'!E42</f>
        <v>0</v>
      </c>
      <c r="K42" s="16">
        <f>I42/'- 7 -'!G42</f>
        <v>0</v>
      </c>
    </row>
    <row r="43" spans="1:11" ht="12.75">
      <c r="A43" s="13">
        <v>37</v>
      </c>
      <c r="B43" s="14" t="s">
        <v>153</v>
      </c>
      <c r="C43" s="14">
        <v>95800</v>
      </c>
      <c r="D43" s="356">
        <f>C43/'- 3 -'!E43</f>
        <v>0.013948266491095167</v>
      </c>
      <c r="E43" s="14">
        <f>C43/'- 7 -'!G43</f>
        <v>99.1256660975736</v>
      </c>
      <c r="F43" s="14">
        <v>0</v>
      </c>
      <c r="G43" s="356">
        <f>F43/'- 3 -'!E43</f>
        <v>0</v>
      </c>
      <c r="H43" s="14">
        <f>F43/'- 7 -'!G43</f>
        <v>0</v>
      </c>
      <c r="I43" s="14">
        <v>0</v>
      </c>
      <c r="J43" s="356">
        <f>I43/'- 3 -'!E43</f>
        <v>0</v>
      </c>
      <c r="K43" s="14">
        <f>I43/'- 7 -'!G43</f>
        <v>0</v>
      </c>
    </row>
    <row r="44" spans="1:11" ht="12.75">
      <c r="A44" s="15">
        <v>38</v>
      </c>
      <c r="B44" s="16" t="s">
        <v>154</v>
      </c>
      <c r="C44" s="16">
        <v>130282</v>
      </c>
      <c r="D44" s="357">
        <f>C44/'- 3 -'!E44</f>
        <v>0.014275336196099874</v>
      </c>
      <c r="E44" s="16">
        <f>C44/'- 7 -'!G44</f>
        <v>104.99838813668602</v>
      </c>
      <c r="F44" s="16">
        <v>0</v>
      </c>
      <c r="G44" s="357">
        <f>F44/'- 3 -'!E44</f>
        <v>0</v>
      </c>
      <c r="H44" s="16">
        <f>F44/'- 7 -'!G44</f>
        <v>0</v>
      </c>
      <c r="I44" s="16">
        <v>0</v>
      </c>
      <c r="J44" s="357">
        <f>I44/'- 3 -'!E44</f>
        <v>0</v>
      </c>
      <c r="K44" s="16">
        <f>I44/'- 7 -'!G44</f>
        <v>0</v>
      </c>
    </row>
    <row r="45" spans="1:11" ht="12.75">
      <c r="A45" s="13">
        <v>39</v>
      </c>
      <c r="B45" s="14" t="s">
        <v>155</v>
      </c>
      <c r="C45" s="14">
        <v>208000</v>
      </c>
      <c r="D45" s="356">
        <f>C45/'- 3 -'!E45</f>
        <v>0.013504301249797112</v>
      </c>
      <c r="E45" s="14">
        <f>C45/'- 7 -'!G45</f>
        <v>96.74418604651163</v>
      </c>
      <c r="F45" s="14">
        <v>1500</v>
      </c>
      <c r="G45" s="356">
        <f>F45/'- 3 -'!E45</f>
        <v>9.738678785911378E-05</v>
      </c>
      <c r="H45" s="14">
        <f>F45/'- 7 -'!G45</f>
        <v>0.6976744186046512</v>
      </c>
      <c r="I45" s="14">
        <v>0</v>
      </c>
      <c r="J45" s="356">
        <f>I45/'- 3 -'!E45</f>
        <v>0</v>
      </c>
      <c r="K45" s="14">
        <f>I45/'- 7 -'!G45</f>
        <v>0</v>
      </c>
    </row>
    <row r="46" spans="1:11" ht="12.75">
      <c r="A46" s="15">
        <v>40</v>
      </c>
      <c r="B46" s="16" t="s">
        <v>156</v>
      </c>
      <c r="C46" s="16">
        <v>1083900</v>
      </c>
      <c r="D46" s="357">
        <f>C46/'- 3 -'!E46</f>
        <v>0.023969959596719086</v>
      </c>
      <c r="E46" s="16">
        <f>C46/'- 7 -'!G46</f>
        <v>145.3923541247485</v>
      </c>
      <c r="F46" s="16">
        <v>15100</v>
      </c>
      <c r="G46" s="357">
        <f>F46/'- 3 -'!E46</f>
        <v>0.00033392968900309824</v>
      </c>
      <c r="H46" s="16">
        <f>F46/'- 7 -'!G46</f>
        <v>2.0254862508383633</v>
      </c>
      <c r="I46" s="16">
        <v>11000</v>
      </c>
      <c r="J46" s="357">
        <f>I46/'- 3 -'!E46</f>
        <v>0.00024326003834662787</v>
      </c>
      <c r="K46" s="16">
        <f>I46/'- 7 -'!G46</f>
        <v>1.4755197853789404</v>
      </c>
    </row>
    <row r="47" spans="1:11" ht="12.75">
      <c r="A47" s="13">
        <v>41</v>
      </c>
      <c r="B47" s="14" t="s">
        <v>157</v>
      </c>
      <c r="C47" s="14">
        <v>73100</v>
      </c>
      <c r="D47" s="356">
        <f>C47/'- 3 -'!E47</f>
        <v>0.0059064788659560575</v>
      </c>
      <c r="E47" s="14">
        <f>C47/'- 7 -'!G47</f>
        <v>44.695811678385816</v>
      </c>
      <c r="F47" s="14">
        <v>0</v>
      </c>
      <c r="G47" s="356">
        <f>F47/'- 3 -'!E47</f>
        <v>0</v>
      </c>
      <c r="H47" s="14">
        <f>F47/'- 7 -'!G47</f>
        <v>0</v>
      </c>
      <c r="I47" s="14">
        <v>0</v>
      </c>
      <c r="J47" s="356">
        <f>I47/'- 3 -'!E47</f>
        <v>0</v>
      </c>
      <c r="K47" s="14">
        <f>I47/'- 7 -'!G47</f>
        <v>0</v>
      </c>
    </row>
    <row r="48" spans="1:11" ht="12.75">
      <c r="A48" s="15">
        <v>42</v>
      </c>
      <c r="B48" s="16" t="s">
        <v>158</v>
      </c>
      <c r="C48" s="16">
        <v>113101</v>
      </c>
      <c r="D48" s="357">
        <f>C48/'- 3 -'!E48</f>
        <v>0.014170179215475151</v>
      </c>
      <c r="E48" s="16">
        <f>C48/'- 7 -'!G48</f>
        <v>103.28858447488585</v>
      </c>
      <c r="F48" s="16">
        <v>0</v>
      </c>
      <c r="G48" s="357">
        <f>F48/'- 3 -'!E48</f>
        <v>0</v>
      </c>
      <c r="H48" s="16">
        <f>F48/'- 7 -'!G48</f>
        <v>0</v>
      </c>
      <c r="I48" s="16">
        <v>0</v>
      </c>
      <c r="J48" s="357">
        <f>I48/'- 3 -'!E48</f>
        <v>0</v>
      </c>
      <c r="K48" s="16">
        <f>I48/'- 7 -'!G48</f>
        <v>0</v>
      </c>
    </row>
    <row r="49" spans="1:11" ht="12.75">
      <c r="A49" s="13">
        <v>43</v>
      </c>
      <c r="B49" s="14" t="s">
        <v>159</v>
      </c>
      <c r="C49" s="14">
        <v>58000</v>
      </c>
      <c r="D49" s="356">
        <f>C49/'- 3 -'!E49</f>
        <v>0.009159982248586124</v>
      </c>
      <c r="E49" s="14">
        <f>C49/'- 7 -'!G49</f>
        <v>73.18611987381703</v>
      </c>
      <c r="F49" s="14">
        <v>0</v>
      </c>
      <c r="G49" s="356">
        <f>F49/'- 3 -'!E49</f>
        <v>0</v>
      </c>
      <c r="H49" s="14">
        <f>F49/'- 7 -'!G49</f>
        <v>0</v>
      </c>
      <c r="I49" s="14">
        <v>0</v>
      </c>
      <c r="J49" s="356">
        <f>I49/'- 3 -'!E49</f>
        <v>0</v>
      </c>
      <c r="K49" s="14">
        <f>I49/'- 7 -'!G49</f>
        <v>0</v>
      </c>
    </row>
    <row r="50" spans="1:11" ht="12.75">
      <c r="A50" s="15">
        <v>44</v>
      </c>
      <c r="B50" s="16" t="s">
        <v>160</v>
      </c>
      <c r="C50" s="16">
        <v>119870</v>
      </c>
      <c r="D50" s="357">
        <f>C50/'- 3 -'!E50</f>
        <v>0.012791510543258772</v>
      </c>
      <c r="E50" s="16">
        <f>C50/'- 7 -'!G50</f>
        <v>95.5520127540853</v>
      </c>
      <c r="F50" s="16">
        <v>0</v>
      </c>
      <c r="G50" s="357">
        <f>F50/'- 3 -'!E50</f>
        <v>0</v>
      </c>
      <c r="H50" s="16">
        <f>F50/'- 7 -'!G50</f>
        <v>0</v>
      </c>
      <c r="I50" s="16">
        <v>0</v>
      </c>
      <c r="J50" s="357">
        <f>I50/'- 3 -'!E50</f>
        <v>0</v>
      </c>
      <c r="K50" s="16">
        <f>I50/'- 7 -'!G50</f>
        <v>0</v>
      </c>
    </row>
    <row r="51" spans="1:11" ht="12.75">
      <c r="A51" s="13">
        <v>45</v>
      </c>
      <c r="B51" s="14" t="s">
        <v>161</v>
      </c>
      <c r="C51" s="14">
        <v>263060</v>
      </c>
      <c r="D51" s="356">
        <f>C51/'- 3 -'!E51</f>
        <v>0.022040197009500676</v>
      </c>
      <c r="E51" s="14">
        <f>C51/'- 7 -'!G51</f>
        <v>137.11753974459214</v>
      </c>
      <c r="F51" s="14">
        <v>15405</v>
      </c>
      <c r="G51" s="356">
        <f>F51/'- 3 -'!E51</f>
        <v>0.0012906912298766742</v>
      </c>
      <c r="H51" s="14">
        <f>F51/'- 7 -'!G51</f>
        <v>8.029710711493355</v>
      </c>
      <c r="I51" s="14">
        <v>0</v>
      </c>
      <c r="J51" s="356">
        <f>I51/'- 3 -'!E51</f>
        <v>0</v>
      </c>
      <c r="K51" s="14">
        <f>I51/'- 7 -'!G51</f>
        <v>0</v>
      </c>
    </row>
    <row r="52" spans="1:11" ht="12.75">
      <c r="A52" s="15">
        <v>46</v>
      </c>
      <c r="B52" s="16" t="s">
        <v>162</v>
      </c>
      <c r="C52" s="16">
        <v>225452</v>
      </c>
      <c r="D52" s="357">
        <f>C52/'- 3 -'!E52</f>
        <v>0.021481082999043197</v>
      </c>
      <c r="E52" s="16">
        <f>C52/'- 7 -'!G52</f>
        <v>149.3554157005631</v>
      </c>
      <c r="F52" s="16">
        <v>0</v>
      </c>
      <c r="G52" s="357">
        <f>F52/'- 3 -'!E52</f>
        <v>0</v>
      </c>
      <c r="H52" s="16">
        <f>F52/'- 7 -'!G52</f>
        <v>0</v>
      </c>
      <c r="I52" s="16">
        <v>19000</v>
      </c>
      <c r="J52" s="357">
        <f>I52/'- 3 -'!E52</f>
        <v>0.0018103213854027498</v>
      </c>
      <c r="K52" s="16">
        <f>I52/'- 7 -'!G52</f>
        <v>12.586949320967207</v>
      </c>
    </row>
    <row r="53" spans="1:11" ht="12.75">
      <c r="A53" s="13">
        <v>47</v>
      </c>
      <c r="B53" s="14" t="s">
        <v>163</v>
      </c>
      <c r="C53" s="14">
        <v>185710</v>
      </c>
      <c r="D53" s="356">
        <f>C53/'- 3 -'!E53</f>
        <v>0.020292034401286643</v>
      </c>
      <c r="E53" s="14">
        <f>C53/'- 7 -'!G53</f>
        <v>127.8114246386786</v>
      </c>
      <c r="F53" s="14">
        <v>0</v>
      </c>
      <c r="G53" s="356">
        <f>F53/'- 3 -'!E53</f>
        <v>0</v>
      </c>
      <c r="H53" s="14">
        <f>F53/'- 7 -'!G53</f>
        <v>0</v>
      </c>
      <c r="I53" s="14">
        <v>89460</v>
      </c>
      <c r="J53" s="356">
        <f>I53/'- 3 -'!E53</f>
        <v>0.009775054641856138</v>
      </c>
      <c r="K53" s="14">
        <f>I53/'- 7 -'!G53</f>
        <v>61.569167240192705</v>
      </c>
    </row>
    <row r="54" spans="1:11" ht="12.75">
      <c r="A54" s="15">
        <v>48</v>
      </c>
      <c r="B54" s="16" t="s">
        <v>164</v>
      </c>
      <c r="C54" s="16">
        <v>405444</v>
      </c>
      <c r="D54" s="357">
        <f>C54/'- 3 -'!E54</f>
        <v>0.0070676823268510745</v>
      </c>
      <c r="E54" s="16">
        <f>C54/'- 7 -'!G54</f>
        <v>77.3334859235523</v>
      </c>
      <c r="F54" s="16">
        <v>54611</v>
      </c>
      <c r="G54" s="357">
        <f>F54/'- 3 -'!E54</f>
        <v>0.0009519765973886998</v>
      </c>
      <c r="H54" s="16">
        <f>F54/'- 7 -'!G54</f>
        <v>10.416380560006104</v>
      </c>
      <c r="I54" s="16">
        <v>548299</v>
      </c>
      <c r="J54" s="357">
        <f>I54/'- 3 -'!E54</f>
        <v>0.009557924527505937</v>
      </c>
      <c r="K54" s="16">
        <f>I54/'- 7 -'!G54</f>
        <v>104.58133058670938</v>
      </c>
    </row>
    <row r="55" spans="1:11" ht="12.75">
      <c r="A55" s="13">
        <v>49</v>
      </c>
      <c r="B55" s="14" t="s">
        <v>165</v>
      </c>
      <c r="C55" s="14">
        <v>648569</v>
      </c>
      <c r="D55" s="356">
        <f>C55/'- 3 -'!E55</f>
        <v>0.017640531665234268</v>
      </c>
      <c r="E55" s="14">
        <f>C55/'- 7 -'!G55</f>
        <v>149.52599423631125</v>
      </c>
      <c r="F55" s="14">
        <v>0</v>
      </c>
      <c r="G55" s="356">
        <f>F55/'- 3 -'!E55</f>
        <v>0</v>
      </c>
      <c r="H55" s="14">
        <f>F55/'- 7 -'!G55</f>
        <v>0</v>
      </c>
      <c r="I55" s="14">
        <v>0</v>
      </c>
      <c r="J55" s="356">
        <f>I55/'- 3 -'!E55</f>
        <v>0</v>
      </c>
      <c r="K55" s="14">
        <f>I55/'- 7 -'!G55</f>
        <v>0</v>
      </c>
    </row>
    <row r="56" spans="1:11" ht="12.75">
      <c r="A56" s="15">
        <v>50</v>
      </c>
      <c r="B56" s="16" t="s">
        <v>355</v>
      </c>
      <c r="C56" s="16">
        <v>151700</v>
      </c>
      <c r="D56" s="357">
        <f>C56/'- 3 -'!E56</f>
        <v>0.010396392444968337</v>
      </c>
      <c r="E56" s="16">
        <f>C56/'- 7 -'!G56</f>
        <v>83.90486725663717</v>
      </c>
      <c r="F56" s="16">
        <v>0</v>
      </c>
      <c r="G56" s="357">
        <f>F56/'- 3 -'!E56</f>
        <v>0</v>
      </c>
      <c r="H56" s="16">
        <f>F56/'- 7 -'!G56</f>
        <v>0</v>
      </c>
      <c r="I56" s="16">
        <v>0</v>
      </c>
      <c r="J56" s="357">
        <f>I56/'- 3 -'!E56</f>
        <v>0</v>
      </c>
      <c r="K56" s="16">
        <f>I56/'- 7 -'!G56</f>
        <v>0</v>
      </c>
    </row>
    <row r="57" spans="1:11" ht="12.75">
      <c r="A57" s="13">
        <v>2264</v>
      </c>
      <c r="B57" s="14" t="s">
        <v>166</v>
      </c>
      <c r="C57" s="14">
        <v>13836</v>
      </c>
      <c r="D57" s="356">
        <f>C57/'- 3 -'!E57</f>
        <v>0.007244961489542299</v>
      </c>
      <c r="E57" s="14">
        <f>C57/'- 7 -'!G57</f>
        <v>75.40054495912807</v>
      </c>
      <c r="F57" s="14">
        <v>0</v>
      </c>
      <c r="G57" s="356">
        <f>F57/'- 3 -'!E57</f>
        <v>0</v>
      </c>
      <c r="H57" s="14">
        <f>F57/'- 7 -'!G57</f>
        <v>0</v>
      </c>
      <c r="I57" s="14">
        <v>4000</v>
      </c>
      <c r="J57" s="356">
        <f>I57/'- 3 -'!E57</f>
        <v>0.0020945248596537435</v>
      </c>
      <c r="K57" s="14">
        <f>I57/'- 7 -'!G57</f>
        <v>21.798365122615802</v>
      </c>
    </row>
    <row r="58" spans="1:11" ht="12.75">
      <c r="A58" s="15">
        <v>2309</v>
      </c>
      <c r="B58" s="16" t="s">
        <v>167</v>
      </c>
      <c r="C58" s="16">
        <v>12600</v>
      </c>
      <c r="D58" s="357">
        <f>C58/'- 3 -'!E58</f>
        <v>0.006257794306301152</v>
      </c>
      <c r="E58" s="16">
        <f>C58/'- 7 -'!G58</f>
        <v>48.275862068965516</v>
      </c>
      <c r="F58" s="16">
        <v>0</v>
      </c>
      <c r="G58" s="357">
        <f>F58/'- 3 -'!E58</f>
        <v>0</v>
      </c>
      <c r="H58" s="16">
        <f>F58/'- 7 -'!G58</f>
        <v>0</v>
      </c>
      <c r="I58" s="16">
        <v>0</v>
      </c>
      <c r="J58" s="357">
        <f>I58/'- 3 -'!E58</f>
        <v>0</v>
      </c>
      <c r="K58" s="16">
        <f>I58/'- 7 -'!G58</f>
        <v>0</v>
      </c>
    </row>
    <row r="59" spans="1:11" ht="12.75">
      <c r="A59" s="13">
        <v>2312</v>
      </c>
      <c r="B59" s="14" t="s">
        <v>168</v>
      </c>
      <c r="C59" s="14">
        <v>0</v>
      </c>
      <c r="D59" s="356">
        <f>C59/'- 3 -'!E59</f>
        <v>0</v>
      </c>
      <c r="E59" s="14">
        <f>C59/'- 7 -'!G59</f>
        <v>0</v>
      </c>
      <c r="F59" s="14">
        <v>0</v>
      </c>
      <c r="G59" s="356">
        <f>F59/'- 3 -'!E59</f>
        <v>0</v>
      </c>
      <c r="H59" s="14">
        <f>F59/'- 7 -'!G59</f>
        <v>0</v>
      </c>
      <c r="I59" s="14">
        <v>0</v>
      </c>
      <c r="J59" s="356">
        <f>I59/'- 3 -'!E59</f>
        <v>0</v>
      </c>
      <c r="K59" s="14">
        <f>I59/'- 7 -'!G59</f>
        <v>0</v>
      </c>
    </row>
    <row r="60" spans="1:11" ht="12.75">
      <c r="A60" s="15">
        <v>2355</v>
      </c>
      <c r="B60" s="16" t="s">
        <v>169</v>
      </c>
      <c r="C60" s="16">
        <v>515913</v>
      </c>
      <c r="D60" s="357">
        <f>C60/'- 3 -'!E60</f>
        <v>0.020972473864338058</v>
      </c>
      <c r="E60" s="16">
        <f>C60/'- 7 -'!G60</f>
        <v>146.33754077435825</v>
      </c>
      <c r="F60" s="16">
        <v>2715</v>
      </c>
      <c r="G60" s="357">
        <f>F60/'- 3 -'!E60</f>
        <v>0.00011036796231472715</v>
      </c>
      <c r="H60" s="16">
        <f>F60/'- 7 -'!G60</f>
        <v>0.7701035314139838</v>
      </c>
      <c r="I60" s="16">
        <v>0</v>
      </c>
      <c r="J60" s="357">
        <f>I60/'- 3 -'!E60</f>
        <v>0</v>
      </c>
      <c r="K60" s="16">
        <f>I60/'- 7 -'!G60</f>
        <v>0</v>
      </c>
    </row>
    <row r="61" spans="1:11" ht="12.75">
      <c r="A61" s="13">
        <v>2439</v>
      </c>
      <c r="B61" s="14" t="s">
        <v>170</v>
      </c>
      <c r="C61" s="14">
        <v>7815</v>
      </c>
      <c r="D61" s="356">
        <f>C61/'- 3 -'!E61</f>
        <v>0.006127157931709826</v>
      </c>
      <c r="E61" s="14">
        <f>C61/'- 7 -'!G61</f>
        <v>56.42599277978339</v>
      </c>
      <c r="F61" s="14">
        <v>0</v>
      </c>
      <c r="G61" s="356">
        <f>F61/'- 3 -'!E61</f>
        <v>0</v>
      </c>
      <c r="H61" s="14">
        <f>F61/'- 7 -'!G61</f>
        <v>0</v>
      </c>
      <c r="I61" s="14">
        <v>0</v>
      </c>
      <c r="J61" s="356">
        <f>I61/'- 3 -'!E61</f>
        <v>0</v>
      </c>
      <c r="K61" s="14">
        <f>I61/'- 7 -'!G61</f>
        <v>0</v>
      </c>
    </row>
    <row r="62" spans="1:11" ht="12.75">
      <c r="A62" s="15">
        <v>2460</v>
      </c>
      <c r="B62" s="16" t="s">
        <v>171</v>
      </c>
      <c r="C62" s="16">
        <v>37020</v>
      </c>
      <c r="D62" s="357">
        <f>C62/'- 3 -'!E62</f>
        <v>0.012683468322164207</v>
      </c>
      <c r="E62" s="16">
        <f>C62/'- 7 -'!G62</f>
        <v>119.49644932214332</v>
      </c>
      <c r="F62" s="16">
        <v>0</v>
      </c>
      <c r="G62" s="357">
        <f>F62/'- 3 -'!E62</f>
        <v>0</v>
      </c>
      <c r="H62" s="16">
        <f>F62/'- 7 -'!G62</f>
        <v>0</v>
      </c>
      <c r="I62" s="16">
        <v>0</v>
      </c>
      <c r="J62" s="357">
        <f>I62/'- 3 -'!E62</f>
        <v>0</v>
      </c>
      <c r="K62" s="16">
        <f>I62/'- 7 -'!G62</f>
        <v>0</v>
      </c>
    </row>
    <row r="63" spans="1:11" ht="12.75">
      <c r="A63" s="13">
        <v>3000</v>
      </c>
      <c r="B63" s="14" t="s">
        <v>381</v>
      </c>
      <c r="C63" s="14">
        <v>380781</v>
      </c>
      <c r="D63" s="356">
        <f>C63/'- 3 -'!E63</f>
        <v>0.07487320274700836</v>
      </c>
      <c r="E63" s="14">
        <f>C63/'- 7 -'!G63</f>
        <v>596.8354231974922</v>
      </c>
      <c r="F63" s="14">
        <v>0</v>
      </c>
      <c r="G63" s="356">
        <f>F63/'- 3 -'!E63</f>
        <v>0</v>
      </c>
      <c r="H63" s="14">
        <f>F63/'- 7 -'!G63</f>
        <v>0</v>
      </c>
      <c r="I63" s="14">
        <v>0</v>
      </c>
      <c r="J63" s="356">
        <f>I63/'- 3 -'!E63</f>
        <v>0</v>
      </c>
      <c r="K63" s="14">
        <f>I63/'- 7 -'!G63</f>
        <v>0</v>
      </c>
    </row>
    <row r="64" spans="1:11" ht="4.5" customHeight="1">
      <c r="A64" s="17"/>
      <c r="B64" s="17"/>
      <c r="C64" s="17"/>
      <c r="D64" s="197"/>
      <c r="E64" s="17"/>
      <c r="F64" s="17"/>
      <c r="G64" s="197"/>
      <c r="H64" s="17"/>
      <c r="I64" s="17"/>
      <c r="J64" s="197"/>
      <c r="K64" s="17"/>
    </row>
    <row r="65" spans="1:11" ht="12.75">
      <c r="A65" s="19"/>
      <c r="B65" s="20" t="s">
        <v>172</v>
      </c>
      <c r="C65" s="20">
        <f>SUM(C11:C63)</f>
        <v>21678248.5</v>
      </c>
      <c r="D65" s="102">
        <f>C65/'- 3 -'!E65</f>
        <v>0.016701625363036685</v>
      </c>
      <c r="E65" s="20">
        <f>C65/'- 7 -'!G65</f>
        <v>119.26403796951976</v>
      </c>
      <c r="F65" s="20">
        <f>SUM(F11:F63)</f>
        <v>322077</v>
      </c>
      <c r="G65" s="102">
        <f>F65/'- 3 -'!E65</f>
        <v>0.0002481385611965269</v>
      </c>
      <c r="H65" s="20">
        <f>F65/'- 7 -'!G65</f>
        <v>1.7719237583750835</v>
      </c>
      <c r="I65" s="20">
        <f>SUM(I11:I63)</f>
        <v>2030640</v>
      </c>
      <c r="J65" s="102">
        <f>I65/'- 3 -'!E65</f>
        <v>0.001564470880901509</v>
      </c>
      <c r="K65" s="20">
        <f>I65/'- 7 -'!G65</f>
        <v>11.171674042874155</v>
      </c>
    </row>
    <row r="66" spans="1:11" ht="4.5" customHeight="1">
      <c r="A66" s="17"/>
      <c r="B66" s="17"/>
      <c r="C66" s="17"/>
      <c r="D66" s="197"/>
      <c r="E66" s="17"/>
      <c r="F66" s="17"/>
      <c r="G66" s="197"/>
      <c r="H66" s="17"/>
      <c r="I66" s="17"/>
      <c r="J66" s="197"/>
      <c r="K66" s="17"/>
    </row>
    <row r="67" spans="1:11" ht="12.75">
      <c r="A67" s="15">
        <v>2155</v>
      </c>
      <c r="B67" s="16" t="s">
        <v>173</v>
      </c>
      <c r="C67" s="16">
        <v>15867</v>
      </c>
      <c r="D67" s="357">
        <f>C67/'- 3 -'!E67</f>
        <v>0.012694737448475383</v>
      </c>
      <c r="E67" s="16">
        <f>C67/'- 7 -'!G67</f>
        <v>111.7394366197183</v>
      </c>
      <c r="F67" s="16">
        <v>0</v>
      </c>
      <c r="G67" s="357">
        <f>F67/'- 3 -'!E67</f>
        <v>0</v>
      </c>
      <c r="H67" s="16">
        <f>F67/'- 7 -'!G67</f>
        <v>0</v>
      </c>
      <c r="I67" s="16">
        <v>0</v>
      </c>
      <c r="J67" s="357">
        <f>I67/'- 3 -'!E67</f>
        <v>0</v>
      </c>
      <c r="K67" s="16">
        <f>I67/'- 7 -'!G67</f>
        <v>0</v>
      </c>
    </row>
    <row r="68" spans="1:11" ht="12.75">
      <c r="A68" s="13">
        <v>2408</v>
      </c>
      <c r="B68" s="14" t="s">
        <v>175</v>
      </c>
      <c r="C68" s="14">
        <v>85647</v>
      </c>
      <c r="D68" s="356">
        <f>C68/'- 3 -'!E68</f>
        <v>0.036174530802224186</v>
      </c>
      <c r="E68" s="14">
        <f>C68/'- 7 -'!G68</f>
        <v>320.1757009345794</v>
      </c>
      <c r="F68" s="14">
        <v>0</v>
      </c>
      <c r="G68" s="356">
        <f>F68/'- 3 -'!E68</f>
        <v>0</v>
      </c>
      <c r="H68" s="14">
        <f>F68/'- 7 -'!G68</f>
        <v>0</v>
      </c>
      <c r="I68" s="14">
        <v>0</v>
      </c>
      <c r="J68" s="356">
        <f>I68/'- 3 -'!E68</f>
        <v>0</v>
      </c>
      <c r="K68" s="14">
        <f>I68/'- 7 -'!G68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F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20.83203125" style="82" customWidth="1"/>
    <col min="4" max="5" width="15.83203125" style="82" customWidth="1"/>
    <col min="6" max="6" width="45.83203125" style="82" customWidth="1"/>
    <col min="7" max="16384" width="15.83203125" style="82" customWidth="1"/>
  </cols>
  <sheetData>
    <row r="1" spans="1:6" ht="6.75" customHeight="1">
      <c r="A1" s="17"/>
      <c r="B1" s="80"/>
      <c r="C1" s="141"/>
      <c r="D1" s="141"/>
      <c r="E1" s="141"/>
      <c r="F1" s="141"/>
    </row>
    <row r="2" spans="1:6" ht="12.75">
      <c r="A2" s="8"/>
      <c r="B2" s="83"/>
      <c r="C2" s="199" t="s">
        <v>0</v>
      </c>
      <c r="D2" s="199"/>
      <c r="E2" s="199"/>
      <c r="F2" s="219" t="s">
        <v>464</v>
      </c>
    </row>
    <row r="3" spans="1:6" ht="12.75">
      <c r="A3" s="9"/>
      <c r="B3" s="86"/>
      <c r="C3" s="202" t="str">
        <f>YEAR</f>
        <v>OPERATING FUND BUDGET 2001/2002</v>
      </c>
      <c r="D3" s="202"/>
      <c r="E3" s="202"/>
      <c r="F3" s="220"/>
    </row>
    <row r="4" spans="1:6" ht="12.75">
      <c r="A4" s="10"/>
      <c r="C4" s="141"/>
      <c r="D4" s="141"/>
      <c r="E4" s="141"/>
      <c r="F4" s="141"/>
    </row>
    <row r="5" spans="1:6" ht="16.5">
      <c r="A5" s="10"/>
      <c r="C5" s="336" t="s">
        <v>343</v>
      </c>
      <c r="D5" s="154"/>
      <c r="E5" s="127"/>
      <c r="F5" s="141"/>
    </row>
    <row r="6" spans="1:6" ht="12.75">
      <c r="A6" s="10"/>
      <c r="C6" s="67"/>
      <c r="D6" s="65"/>
      <c r="E6" s="66"/>
      <c r="F6" s="141"/>
    </row>
    <row r="7" spans="3:6" ht="12.75">
      <c r="C7" s="68" t="s">
        <v>59</v>
      </c>
      <c r="D7" s="69"/>
      <c r="E7" s="70"/>
      <c r="F7" s="141"/>
    </row>
    <row r="8" spans="1:6" ht="12.75">
      <c r="A8" s="94"/>
      <c r="B8" s="45"/>
      <c r="C8" s="73"/>
      <c r="D8" s="228"/>
      <c r="E8" s="229" t="s">
        <v>78</v>
      </c>
      <c r="F8" s="141"/>
    </row>
    <row r="9" spans="1:5" ht="12.75">
      <c r="A9" s="51" t="s">
        <v>105</v>
      </c>
      <c r="B9" s="52" t="s">
        <v>106</v>
      </c>
      <c r="C9" s="75" t="s">
        <v>107</v>
      </c>
      <c r="D9" s="76" t="s">
        <v>108</v>
      </c>
      <c r="E9" s="76" t="s">
        <v>109</v>
      </c>
    </row>
    <row r="10" spans="1:2" ht="4.5" customHeight="1">
      <c r="A10" s="77"/>
      <c r="B10" s="77"/>
    </row>
    <row r="11" spans="1:5" ht="12.75">
      <c r="A11" s="13">
        <v>1</v>
      </c>
      <c r="B11" s="14" t="s">
        <v>121</v>
      </c>
      <c r="C11" s="14">
        <v>730700</v>
      </c>
      <c r="D11" s="356">
        <f>C11/'- 3 -'!E11</f>
        <v>0.003047247135204024</v>
      </c>
      <c r="E11" s="14">
        <f>C11/'- 7 -'!G11</f>
        <v>23.863487916394515</v>
      </c>
    </row>
    <row r="12" spans="1:5" ht="12.75">
      <c r="A12" s="15">
        <v>2</v>
      </c>
      <c r="B12" s="16" t="s">
        <v>122</v>
      </c>
      <c r="C12" s="16">
        <v>104166</v>
      </c>
      <c r="D12" s="357">
        <f>C12/'- 3 -'!E12</f>
        <v>0.0017248585220589014</v>
      </c>
      <c r="E12" s="16">
        <f>C12/'- 7 -'!G12</f>
        <v>11.330889471451414</v>
      </c>
    </row>
    <row r="13" spans="1:5" ht="12.75">
      <c r="A13" s="13">
        <v>3</v>
      </c>
      <c r="B13" s="14" t="s">
        <v>123</v>
      </c>
      <c r="C13" s="14">
        <v>107000</v>
      </c>
      <c r="D13" s="356">
        <f>C13/'- 3 -'!E13</f>
        <v>0.00256990699434534</v>
      </c>
      <c r="E13" s="14">
        <f>C13/'- 7 -'!G13</f>
        <v>18.274978650725874</v>
      </c>
    </row>
    <row r="14" spans="1:5" ht="12.75">
      <c r="A14" s="15">
        <v>4</v>
      </c>
      <c r="B14" s="16" t="s">
        <v>124</v>
      </c>
      <c r="C14" s="16">
        <v>80907</v>
      </c>
      <c r="D14" s="357">
        <f>C14/'- 3 -'!E14</f>
        <v>0.001947074150899438</v>
      </c>
      <c r="E14" s="16">
        <f>C14/'- 7 -'!G14</f>
        <v>13.734234157768762</v>
      </c>
    </row>
    <row r="15" spans="1:5" ht="12.75">
      <c r="A15" s="13">
        <v>5</v>
      </c>
      <c r="B15" s="14" t="s">
        <v>125</v>
      </c>
      <c r="C15" s="14">
        <v>38078</v>
      </c>
      <c r="D15" s="356">
        <f>C15/'- 3 -'!E15</f>
        <v>0.0007399492062704895</v>
      </c>
      <c r="E15" s="14">
        <f>C15/'- 7 -'!G15</f>
        <v>5.330291025658973</v>
      </c>
    </row>
    <row r="16" spans="1:5" ht="12.75">
      <c r="A16" s="15">
        <v>6</v>
      </c>
      <c r="B16" s="16" t="s">
        <v>126</v>
      </c>
      <c r="C16" s="16">
        <v>51550</v>
      </c>
      <c r="D16" s="357">
        <f>C16/'- 3 -'!E16</f>
        <v>0.0008954952057219138</v>
      </c>
      <c r="E16" s="16">
        <f>C16/'- 7 -'!G16</f>
        <v>5.810414788097385</v>
      </c>
    </row>
    <row r="17" spans="1:5" ht="12.75">
      <c r="A17" s="13">
        <v>9</v>
      </c>
      <c r="B17" s="14" t="s">
        <v>127</v>
      </c>
      <c r="C17" s="14">
        <v>6000</v>
      </c>
      <c r="D17" s="356">
        <f>C17/'- 3 -'!E17</f>
        <v>7.28612606112863E-05</v>
      </c>
      <c r="E17" s="14">
        <f>C17/'- 7 -'!G17</f>
        <v>0.4745521414165381</v>
      </c>
    </row>
    <row r="18" spans="1:5" ht="12.75">
      <c r="A18" s="15">
        <v>10</v>
      </c>
      <c r="B18" s="16" t="s">
        <v>128</v>
      </c>
      <c r="C18" s="16">
        <v>111153</v>
      </c>
      <c r="D18" s="357">
        <f>C18/'- 3 -'!E18</f>
        <v>0.0018264017111024316</v>
      </c>
      <c r="E18" s="16">
        <f>C18/'- 7 -'!G18</f>
        <v>12.818936685503402</v>
      </c>
    </row>
    <row r="19" spans="1:5" ht="12.75">
      <c r="A19" s="13">
        <v>11</v>
      </c>
      <c r="B19" s="14" t="s">
        <v>129</v>
      </c>
      <c r="C19" s="14">
        <v>17020</v>
      </c>
      <c r="D19" s="356">
        <f>C19/'- 3 -'!E19</f>
        <v>0.0005241759527475397</v>
      </c>
      <c r="E19" s="14">
        <f>C19/'- 7 -'!G19</f>
        <v>3.6768200475264634</v>
      </c>
    </row>
    <row r="20" spans="1:5" ht="12.75">
      <c r="A20" s="15">
        <v>12</v>
      </c>
      <c r="B20" s="16" t="s">
        <v>130</v>
      </c>
      <c r="C20" s="16">
        <v>72124</v>
      </c>
      <c r="D20" s="357">
        <f>C20/'- 3 -'!E20</f>
        <v>0.0013984749712264027</v>
      </c>
      <c r="E20" s="16">
        <f>C20/'- 7 -'!G20</f>
        <v>9.337044468897663</v>
      </c>
    </row>
    <row r="21" spans="1:5" ht="12.75">
      <c r="A21" s="13">
        <v>13</v>
      </c>
      <c r="B21" s="14" t="s">
        <v>131</v>
      </c>
      <c r="C21" s="14">
        <v>19000</v>
      </c>
      <c r="D21" s="356">
        <f>C21/'- 3 -'!E21</f>
        <v>0.0009049173781857378</v>
      </c>
      <c r="E21" s="14">
        <f>C21/'- 7 -'!G21</f>
        <v>7.030527289546716</v>
      </c>
    </row>
    <row r="22" spans="1:5" ht="12.75">
      <c r="A22" s="15">
        <v>14</v>
      </c>
      <c r="B22" s="16" t="s">
        <v>132</v>
      </c>
      <c r="C22" s="16">
        <v>32475</v>
      </c>
      <c r="D22" s="357">
        <f>C22/'- 3 -'!E22</f>
        <v>0.001384357253264696</v>
      </c>
      <c r="E22" s="16">
        <f>C22/'- 7 -'!G22</f>
        <v>9.498391342497806</v>
      </c>
    </row>
    <row r="23" spans="1:5" ht="12.75">
      <c r="A23" s="13">
        <v>15</v>
      </c>
      <c r="B23" s="14" t="s">
        <v>133</v>
      </c>
      <c r="C23" s="14">
        <v>46600</v>
      </c>
      <c r="D23" s="356">
        <f>C23/'- 3 -'!E23</f>
        <v>0.0013860403017689324</v>
      </c>
      <c r="E23" s="14">
        <f>C23/'- 7 -'!G23</f>
        <v>7.540453074433657</v>
      </c>
    </row>
    <row r="24" spans="1:5" ht="12.75">
      <c r="A24" s="15">
        <v>16</v>
      </c>
      <c r="B24" s="16" t="s">
        <v>134</v>
      </c>
      <c r="C24" s="16">
        <v>7200</v>
      </c>
      <c r="D24" s="357">
        <f>C24/'- 3 -'!E24</f>
        <v>0.0012097359549655628</v>
      </c>
      <c r="E24" s="16">
        <f>C24/'- 7 -'!G24</f>
        <v>8.732565191024863</v>
      </c>
    </row>
    <row r="25" spans="1:5" ht="12.75">
      <c r="A25" s="13">
        <v>17</v>
      </c>
      <c r="B25" s="14" t="s">
        <v>135</v>
      </c>
      <c r="C25" s="14">
        <v>7000</v>
      </c>
      <c r="D25" s="356">
        <f>C25/'- 3 -'!E25</f>
        <v>0.001708727398418597</v>
      </c>
      <c r="E25" s="14">
        <f>C25/'- 7 -'!G25</f>
        <v>13.333333333333334</v>
      </c>
    </row>
    <row r="26" spans="1:5" ht="12.75">
      <c r="A26" s="15">
        <v>18</v>
      </c>
      <c r="B26" s="16" t="s">
        <v>136</v>
      </c>
      <c r="C26" s="16">
        <v>14000</v>
      </c>
      <c r="D26" s="357">
        <f>C26/'- 3 -'!E26</f>
        <v>0.0015175384108338011</v>
      </c>
      <c r="E26" s="16">
        <f>C26/'- 7 -'!G26</f>
        <v>10.20780167699599</v>
      </c>
    </row>
    <row r="27" spans="1:5" ht="12.75">
      <c r="A27" s="13">
        <v>19</v>
      </c>
      <c r="B27" s="14" t="s">
        <v>137</v>
      </c>
      <c r="C27" s="14">
        <v>0</v>
      </c>
      <c r="D27" s="356">
        <f>C27/'- 3 -'!E27</f>
        <v>0</v>
      </c>
      <c r="E27" s="14">
        <f>C27/'- 7 -'!G27</f>
        <v>0</v>
      </c>
    </row>
    <row r="28" spans="1:5" ht="12.75">
      <c r="A28" s="15">
        <v>20</v>
      </c>
      <c r="B28" s="16" t="s">
        <v>138</v>
      </c>
      <c r="C28" s="16">
        <v>0</v>
      </c>
      <c r="D28" s="357">
        <f>C28/'- 3 -'!E28</f>
        <v>0</v>
      </c>
      <c r="E28" s="16">
        <f>C28/'- 7 -'!G28</f>
        <v>0</v>
      </c>
    </row>
    <row r="29" spans="1:5" ht="12.75">
      <c r="A29" s="13">
        <v>21</v>
      </c>
      <c r="B29" s="14" t="s">
        <v>139</v>
      </c>
      <c r="C29" s="14">
        <v>29849</v>
      </c>
      <c r="D29" s="356">
        <f>C29/'- 3 -'!E29</f>
        <v>0.001315687398069379</v>
      </c>
      <c r="E29" s="14">
        <f>C29/'- 7 -'!G29</f>
        <v>8.734929181786258</v>
      </c>
    </row>
    <row r="30" spans="1:5" ht="12.75">
      <c r="A30" s="15">
        <v>22</v>
      </c>
      <c r="B30" s="16" t="s">
        <v>140</v>
      </c>
      <c r="C30" s="16">
        <v>7000</v>
      </c>
      <c r="D30" s="357">
        <f>C30/'- 3 -'!E30</f>
        <v>0.0005690648386786542</v>
      </c>
      <c r="E30" s="16">
        <f>C30/'- 7 -'!G30</f>
        <v>4.140786749482402</v>
      </c>
    </row>
    <row r="31" spans="1:5" ht="12.75">
      <c r="A31" s="13">
        <v>23</v>
      </c>
      <c r="B31" s="14" t="s">
        <v>141</v>
      </c>
      <c r="C31" s="14">
        <v>2100</v>
      </c>
      <c r="D31" s="356">
        <f>C31/'- 3 -'!E31</f>
        <v>0.00020709675205232882</v>
      </c>
      <c r="E31" s="14">
        <f>C31/'- 7 -'!G31</f>
        <v>1.4659685863874345</v>
      </c>
    </row>
    <row r="32" spans="1:5" ht="12.75">
      <c r="A32" s="15">
        <v>24</v>
      </c>
      <c r="B32" s="16" t="s">
        <v>142</v>
      </c>
      <c r="C32" s="16">
        <v>63007</v>
      </c>
      <c r="D32" s="357">
        <f>C32/'- 3 -'!E32</f>
        <v>0.002753604833079724</v>
      </c>
      <c r="E32" s="16">
        <f>C32/'- 7 -'!G32</f>
        <v>17.553141106003622</v>
      </c>
    </row>
    <row r="33" spans="1:5" ht="12.75">
      <c r="A33" s="13">
        <v>25</v>
      </c>
      <c r="B33" s="14" t="s">
        <v>143</v>
      </c>
      <c r="C33" s="14">
        <v>12825</v>
      </c>
      <c r="D33" s="356">
        <f>C33/'- 3 -'!E33</f>
        <v>0.001228942207040301</v>
      </c>
      <c r="E33" s="14">
        <f>C33/'- 7 -'!G33</f>
        <v>8.739352640545144</v>
      </c>
    </row>
    <row r="34" spans="1:5" ht="12.75">
      <c r="A34" s="15">
        <v>26</v>
      </c>
      <c r="B34" s="16" t="s">
        <v>144</v>
      </c>
      <c r="C34" s="16">
        <v>18500</v>
      </c>
      <c r="D34" s="357">
        <f>C34/'- 3 -'!E34</f>
        <v>0.0011271381353479659</v>
      </c>
      <c r="E34" s="16">
        <f>C34/'- 7 -'!G34</f>
        <v>6.556796030480241</v>
      </c>
    </row>
    <row r="35" spans="1:5" ht="12.75">
      <c r="A35" s="13">
        <v>28</v>
      </c>
      <c r="B35" s="14" t="s">
        <v>145</v>
      </c>
      <c r="C35" s="14">
        <v>5000</v>
      </c>
      <c r="D35" s="356">
        <f>C35/'- 3 -'!E35</f>
        <v>0.0008033095066378267</v>
      </c>
      <c r="E35" s="14">
        <f>C35/'- 7 -'!G35</f>
        <v>5.941770647653001</v>
      </c>
    </row>
    <row r="36" spans="1:5" ht="12.75">
      <c r="A36" s="15">
        <v>30</v>
      </c>
      <c r="B36" s="16" t="s">
        <v>146</v>
      </c>
      <c r="C36" s="16">
        <v>4250</v>
      </c>
      <c r="D36" s="357">
        <f>C36/'- 3 -'!E36</f>
        <v>0.0004533762771343035</v>
      </c>
      <c r="E36" s="16">
        <f>C36/'- 7 -'!G36</f>
        <v>3.2051282051282053</v>
      </c>
    </row>
    <row r="37" spans="1:5" ht="12.75">
      <c r="A37" s="13">
        <v>31</v>
      </c>
      <c r="B37" s="14" t="s">
        <v>147</v>
      </c>
      <c r="C37" s="14">
        <v>13726</v>
      </c>
      <c r="D37" s="356">
        <f>C37/'- 3 -'!E37</f>
        <v>0.0012586166550396384</v>
      </c>
      <c r="E37" s="14">
        <f>C37/'- 7 -'!G37</f>
        <v>8.293655589123867</v>
      </c>
    </row>
    <row r="38" spans="1:5" ht="12.75">
      <c r="A38" s="15">
        <v>32</v>
      </c>
      <c r="B38" s="16" t="s">
        <v>148</v>
      </c>
      <c r="C38" s="16">
        <v>5500</v>
      </c>
      <c r="D38" s="357">
        <f>C38/'- 3 -'!E38</f>
        <v>0.0008359504916680815</v>
      </c>
      <c r="E38" s="16">
        <f>C38/'- 7 -'!G38</f>
        <v>6.740196078431373</v>
      </c>
    </row>
    <row r="39" spans="1:5" ht="12.75">
      <c r="A39" s="13">
        <v>33</v>
      </c>
      <c r="B39" s="14" t="s">
        <v>149</v>
      </c>
      <c r="C39" s="14">
        <v>21250</v>
      </c>
      <c r="D39" s="356">
        <f>C39/'- 3 -'!E39</f>
        <v>0.001636809590826102</v>
      </c>
      <c r="E39" s="14">
        <f>C39/'- 7 -'!G39</f>
        <v>11.55205218809459</v>
      </c>
    </row>
    <row r="40" spans="1:5" ht="12.75">
      <c r="A40" s="15">
        <v>34</v>
      </c>
      <c r="B40" s="16" t="s">
        <v>150</v>
      </c>
      <c r="C40" s="16">
        <v>33000</v>
      </c>
      <c r="D40" s="357">
        <f>C40/'- 3 -'!E40</f>
        <v>0.005706489315895685</v>
      </c>
      <c r="E40" s="16">
        <f>C40/'- 7 -'!G40</f>
        <v>44.806517311608964</v>
      </c>
    </row>
    <row r="41" spans="1:5" ht="12.75">
      <c r="A41" s="13">
        <v>35</v>
      </c>
      <c r="B41" s="14" t="s">
        <v>151</v>
      </c>
      <c r="C41" s="14">
        <v>4300</v>
      </c>
      <c r="D41" s="356">
        <f>C41/'- 3 -'!E41</f>
        <v>0.00030489497538043977</v>
      </c>
      <c r="E41" s="14">
        <f>C41/'- 7 -'!G41</f>
        <v>2.252370226808444</v>
      </c>
    </row>
    <row r="42" spans="1:5" ht="12.75">
      <c r="A42" s="15">
        <v>36</v>
      </c>
      <c r="B42" s="16" t="s">
        <v>152</v>
      </c>
      <c r="C42" s="16">
        <v>25700</v>
      </c>
      <c r="D42" s="357">
        <f>C42/'- 3 -'!E42</f>
        <v>0.003384685286825738</v>
      </c>
      <c r="E42" s="16">
        <f>C42/'- 7 -'!G42</f>
        <v>24.406457739791072</v>
      </c>
    </row>
    <row r="43" spans="1:5" ht="12.75">
      <c r="A43" s="13">
        <v>37</v>
      </c>
      <c r="B43" s="14" t="s">
        <v>153</v>
      </c>
      <c r="C43" s="14">
        <v>6500</v>
      </c>
      <c r="D43" s="356">
        <f>C43/'- 3 -'!E43</f>
        <v>0.000946385513487668</v>
      </c>
      <c r="E43" s="14">
        <f>C43/'- 7 -'!G43</f>
        <v>6.725645403280046</v>
      </c>
    </row>
    <row r="44" spans="1:5" ht="12.75">
      <c r="A44" s="15">
        <v>38</v>
      </c>
      <c r="B44" s="16" t="s">
        <v>154</v>
      </c>
      <c r="C44" s="16">
        <v>6400</v>
      </c>
      <c r="D44" s="357">
        <f>C44/'- 3 -'!E44</f>
        <v>0.0007012645772634684</v>
      </c>
      <c r="E44" s="16">
        <f>C44/'- 7 -'!G44</f>
        <v>5.157962604771115</v>
      </c>
    </row>
    <row r="45" spans="1:5" ht="12.75">
      <c r="A45" s="13">
        <v>39</v>
      </c>
      <c r="B45" s="14" t="s">
        <v>155</v>
      </c>
      <c r="C45" s="14">
        <v>11500</v>
      </c>
      <c r="D45" s="356">
        <f>C45/'- 3 -'!E45</f>
        <v>0.0007466320402532056</v>
      </c>
      <c r="E45" s="14">
        <f>C45/'- 7 -'!G45</f>
        <v>5.348837209302325</v>
      </c>
    </row>
    <row r="46" spans="1:5" ht="12.75">
      <c r="A46" s="15">
        <v>40</v>
      </c>
      <c r="B46" s="16" t="s">
        <v>156</v>
      </c>
      <c r="C46" s="16">
        <v>27200</v>
      </c>
      <c r="D46" s="357">
        <f>C46/'- 3 -'!E46</f>
        <v>0.0006015157311843889</v>
      </c>
      <c r="E46" s="16">
        <f>C46/'- 7 -'!G46</f>
        <v>3.648558014755198</v>
      </c>
    </row>
    <row r="47" spans="1:5" ht="12.75">
      <c r="A47" s="13">
        <v>41</v>
      </c>
      <c r="B47" s="14" t="s">
        <v>157</v>
      </c>
      <c r="C47" s="14">
        <v>8400</v>
      </c>
      <c r="D47" s="356">
        <f>C47/'- 3 -'!E47</f>
        <v>0.000678719869685785</v>
      </c>
      <c r="E47" s="14">
        <f>C47/'- 7 -'!G47</f>
        <v>5.136044023234485</v>
      </c>
    </row>
    <row r="48" spans="1:5" ht="12.75">
      <c r="A48" s="15">
        <v>42</v>
      </c>
      <c r="B48" s="16" t="s">
        <v>158</v>
      </c>
      <c r="C48" s="16">
        <v>5228</v>
      </c>
      <c r="D48" s="357">
        <f>C48/'- 3 -'!E48</f>
        <v>0.0006550047916331783</v>
      </c>
      <c r="E48" s="16">
        <f>C48/'- 7 -'!G48</f>
        <v>4.774429223744292</v>
      </c>
    </row>
    <row r="49" spans="1:5" ht="12.75">
      <c r="A49" s="13">
        <v>43</v>
      </c>
      <c r="B49" s="14" t="s">
        <v>159</v>
      </c>
      <c r="C49" s="14">
        <v>13000</v>
      </c>
      <c r="D49" s="356">
        <f>C49/'- 3 -'!E49</f>
        <v>0.0020530994695106834</v>
      </c>
      <c r="E49" s="14">
        <f>C49/'- 7 -'!G49</f>
        <v>16.40378548895899</v>
      </c>
    </row>
    <row r="50" spans="1:5" ht="12.75">
      <c r="A50" s="15">
        <v>44</v>
      </c>
      <c r="B50" s="16" t="s">
        <v>160</v>
      </c>
      <c r="C50" s="16">
        <v>8800</v>
      </c>
      <c r="D50" s="357">
        <f>C50/'- 3 -'!E50</f>
        <v>0.0009390614230472778</v>
      </c>
      <c r="E50" s="16">
        <f>C50/'- 7 -'!G50</f>
        <v>7.0147469111199685</v>
      </c>
    </row>
    <row r="51" spans="1:5" ht="12.75">
      <c r="A51" s="13">
        <v>45</v>
      </c>
      <c r="B51" s="14" t="s">
        <v>161</v>
      </c>
      <c r="C51" s="14">
        <v>2050</v>
      </c>
      <c r="D51" s="356">
        <f>C51/'- 3 -'!E51</f>
        <v>0.00017175702831854478</v>
      </c>
      <c r="E51" s="14">
        <f>C51/'- 7 -'!G51</f>
        <v>1.0685431326557207</v>
      </c>
    </row>
    <row r="52" spans="1:5" ht="12.75">
      <c r="A52" s="15">
        <v>46</v>
      </c>
      <c r="B52" s="16" t="s">
        <v>162</v>
      </c>
      <c r="C52" s="16">
        <v>47007</v>
      </c>
      <c r="D52" s="357">
        <f>C52/'- 3 -'!E52</f>
        <v>0.004478830387559319</v>
      </c>
      <c r="E52" s="16">
        <f>C52/'- 7 -'!G52</f>
        <v>31.140775091089765</v>
      </c>
    </row>
    <row r="53" spans="1:5" ht="12.75">
      <c r="A53" s="13">
        <v>47</v>
      </c>
      <c r="B53" s="14" t="s">
        <v>163</v>
      </c>
      <c r="C53" s="14">
        <v>23330</v>
      </c>
      <c r="D53" s="356">
        <f>C53/'- 3 -'!E53</f>
        <v>0.002549206626363779</v>
      </c>
      <c r="E53" s="14">
        <f>C53/'- 7 -'!G53</f>
        <v>16.056434962147282</v>
      </c>
    </row>
    <row r="54" spans="1:5" ht="12.75">
      <c r="A54" s="15">
        <v>48</v>
      </c>
      <c r="B54" s="16" t="s">
        <v>164</v>
      </c>
      <c r="C54" s="16">
        <v>24450</v>
      </c>
      <c r="D54" s="357">
        <f>C54/'- 3 -'!E54</f>
        <v>0.00042621134581226697</v>
      </c>
      <c r="E54" s="16">
        <f>C54/'- 7 -'!G54</f>
        <v>4.663538567177843</v>
      </c>
    </row>
    <row r="55" spans="1:5" ht="12.75">
      <c r="A55" s="13">
        <v>49</v>
      </c>
      <c r="B55" s="14" t="s">
        <v>165</v>
      </c>
      <c r="C55" s="14">
        <v>39500</v>
      </c>
      <c r="D55" s="356">
        <f>C55/'- 3 -'!E55</f>
        <v>0.0010743667994874155</v>
      </c>
      <c r="E55" s="14">
        <f>C55/'- 7 -'!G55</f>
        <v>9.106628242074928</v>
      </c>
    </row>
    <row r="56" spans="1:5" ht="12.75">
      <c r="A56" s="15">
        <v>50</v>
      </c>
      <c r="B56" s="16" t="s">
        <v>355</v>
      </c>
      <c r="C56" s="16">
        <v>15500</v>
      </c>
      <c r="D56" s="357">
        <f>C56/'- 3 -'!E56</f>
        <v>0.0010622549960251104</v>
      </c>
      <c r="E56" s="16">
        <f>C56/'- 7 -'!G56</f>
        <v>8.573008849557523</v>
      </c>
    </row>
    <row r="57" spans="1:5" ht="12.75">
      <c r="A57" s="13">
        <v>2264</v>
      </c>
      <c r="B57" s="14" t="s">
        <v>166</v>
      </c>
      <c r="C57" s="14">
        <v>0</v>
      </c>
      <c r="D57" s="356">
        <f>C57/'- 3 -'!E57</f>
        <v>0</v>
      </c>
      <c r="E57" s="14">
        <f>C57/'- 7 -'!G57</f>
        <v>0</v>
      </c>
    </row>
    <row r="58" spans="1:5" ht="12.75">
      <c r="A58" s="15">
        <v>2309</v>
      </c>
      <c r="B58" s="16" t="s">
        <v>167</v>
      </c>
      <c r="C58" s="16">
        <v>10400</v>
      </c>
      <c r="D58" s="357">
        <f>C58/'- 3 -'!E58</f>
        <v>0.0051651635544073</v>
      </c>
      <c r="E58" s="16">
        <f>C58/'- 7 -'!G58</f>
        <v>39.84674329501916</v>
      </c>
    </row>
    <row r="59" spans="1:5" ht="12.75">
      <c r="A59" s="13">
        <v>2312</v>
      </c>
      <c r="B59" s="14" t="s">
        <v>168</v>
      </c>
      <c r="C59" s="14">
        <v>800</v>
      </c>
      <c r="D59" s="356">
        <f>C59/'- 3 -'!E59</f>
        <v>0.0004650111108592301</v>
      </c>
      <c r="E59" s="14">
        <f>C59/'- 7 -'!G59</f>
        <v>4.336043360433604</v>
      </c>
    </row>
    <row r="60" spans="1:5" ht="12.75">
      <c r="A60" s="15">
        <v>2355</v>
      </c>
      <c r="B60" s="16" t="s">
        <v>169</v>
      </c>
      <c r="C60" s="16">
        <v>19011</v>
      </c>
      <c r="D60" s="357">
        <f>C60/'- 3 -'!E60</f>
        <v>0.0007728196433021281</v>
      </c>
      <c r="E60" s="16">
        <f>C60/'- 7 -'!G60</f>
        <v>5.392426606155155</v>
      </c>
    </row>
    <row r="61" spans="1:5" ht="12.75">
      <c r="A61" s="13">
        <v>2439</v>
      </c>
      <c r="B61" s="14" t="s">
        <v>170</v>
      </c>
      <c r="C61" s="14">
        <v>0</v>
      </c>
      <c r="D61" s="356">
        <f>C61/'- 3 -'!E61</f>
        <v>0</v>
      </c>
      <c r="E61" s="14">
        <f>C61/'- 7 -'!G61</f>
        <v>0</v>
      </c>
    </row>
    <row r="62" spans="1:5" ht="12.75">
      <c r="A62" s="15">
        <v>2460</v>
      </c>
      <c r="B62" s="16" t="s">
        <v>171</v>
      </c>
      <c r="C62" s="16">
        <v>3600</v>
      </c>
      <c r="D62" s="357">
        <f>C62/'- 3 -'!E62</f>
        <v>0.001233400485137524</v>
      </c>
      <c r="E62" s="16">
        <f>C62/'- 7 -'!G62</f>
        <v>11.620400258231117</v>
      </c>
    </row>
    <row r="63" spans="1:5" ht="12.75">
      <c r="A63" s="13">
        <v>3000</v>
      </c>
      <c r="B63" s="14" t="s">
        <v>381</v>
      </c>
      <c r="C63" s="14">
        <v>0</v>
      </c>
      <c r="D63" s="356">
        <f>C63/'- 3 -'!E63</f>
        <v>0</v>
      </c>
      <c r="E63" s="14">
        <f>C63/'- 7 -'!G63</f>
        <v>0</v>
      </c>
    </row>
    <row r="64" spans="1:5" ht="4.5" customHeight="1">
      <c r="A64" s="17"/>
      <c r="B64" s="17"/>
      <c r="C64" s="17"/>
      <c r="D64" s="197"/>
      <c r="E64" s="17"/>
    </row>
    <row r="65" spans="1:6" ht="12.75">
      <c r="A65" s="19"/>
      <c r="B65" s="20" t="s">
        <v>172</v>
      </c>
      <c r="C65" s="20">
        <f>SUM(C11:C63)</f>
        <v>1963656</v>
      </c>
      <c r="D65" s="102">
        <f>C65/'- 3 -'!E65</f>
        <v>0.0015128642359588766</v>
      </c>
      <c r="E65" s="20">
        <f>C65/'- 7 -'!G65</f>
        <v>10.803158001582798</v>
      </c>
      <c r="F65" s="150"/>
    </row>
    <row r="66" spans="1:5" ht="4.5" customHeight="1">
      <c r="A66" s="17"/>
      <c r="B66" s="17"/>
      <c r="C66" s="17"/>
      <c r="D66" s="197"/>
      <c r="E66" s="17"/>
    </row>
    <row r="67" spans="1:5" ht="12.75">
      <c r="A67" s="15">
        <v>2155</v>
      </c>
      <c r="B67" s="16" t="s">
        <v>173</v>
      </c>
      <c r="C67" s="16">
        <v>0</v>
      </c>
      <c r="D67" s="357">
        <f>C67/'- 3 -'!E67</f>
        <v>0</v>
      </c>
      <c r="E67" s="16">
        <f>C67/'- 7 -'!G67</f>
        <v>0</v>
      </c>
    </row>
    <row r="68" spans="1:5" ht="12.75">
      <c r="A68" s="13">
        <v>2408</v>
      </c>
      <c r="B68" s="14" t="s">
        <v>175</v>
      </c>
      <c r="C68" s="14">
        <v>9060</v>
      </c>
      <c r="D68" s="356">
        <f>C68/'- 3 -'!E68</f>
        <v>0.0038266518274796685</v>
      </c>
      <c r="E68" s="14">
        <f>C68/'- 7 -'!G68</f>
        <v>33.86915887850467</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1"/>
      <c r="D1" s="141"/>
      <c r="E1" s="141"/>
      <c r="F1" s="141"/>
      <c r="G1" s="141"/>
      <c r="H1" s="141"/>
    </row>
    <row r="2" spans="1:8" ht="12.75">
      <c r="A2" s="8"/>
      <c r="B2" s="83"/>
      <c r="C2" s="199" t="s">
        <v>0</v>
      </c>
      <c r="D2" s="199"/>
      <c r="E2" s="199"/>
      <c r="F2" s="199"/>
      <c r="G2" s="214"/>
      <c r="H2" s="219" t="s">
        <v>463</v>
      </c>
    </row>
    <row r="3" spans="1:8" ht="12.75">
      <c r="A3" s="9"/>
      <c r="B3" s="86"/>
      <c r="C3" s="202" t="str">
        <f>YEAR</f>
        <v>OPERATING FUND BUDGET 2001/2002</v>
      </c>
      <c r="D3" s="202"/>
      <c r="E3" s="202"/>
      <c r="F3" s="202"/>
      <c r="G3" s="215"/>
      <c r="H3" s="220"/>
    </row>
    <row r="4" spans="1:8" ht="12.75">
      <c r="A4" s="10"/>
      <c r="C4" s="141"/>
      <c r="D4" s="141"/>
      <c r="E4" s="141"/>
      <c r="F4" s="141"/>
      <c r="G4" s="141"/>
      <c r="H4" s="141"/>
    </row>
    <row r="5" spans="1:8" ht="12.75">
      <c r="A5" s="10"/>
      <c r="C5" s="56"/>
      <c r="D5" s="141"/>
      <c r="E5" s="141"/>
      <c r="F5" s="141"/>
      <c r="G5" s="141"/>
      <c r="H5" s="141"/>
    </row>
    <row r="6" spans="1:8" ht="16.5">
      <c r="A6" s="10"/>
      <c r="C6" s="337" t="s">
        <v>26</v>
      </c>
      <c r="D6" s="221"/>
      <c r="E6" s="222"/>
      <c r="F6" s="222"/>
      <c r="G6" s="222"/>
      <c r="H6" s="223"/>
    </row>
    <row r="7" spans="3:8" ht="12.75">
      <c r="C7" s="204"/>
      <c r="D7" s="66"/>
      <c r="E7" s="67"/>
      <c r="F7" s="66"/>
      <c r="G7" s="67" t="s">
        <v>60</v>
      </c>
      <c r="H7" s="66"/>
    </row>
    <row r="8" spans="1:8" ht="12.75">
      <c r="A8" s="94"/>
      <c r="B8" s="45"/>
      <c r="C8" s="68" t="s">
        <v>39</v>
      </c>
      <c r="D8" s="70"/>
      <c r="E8" s="68" t="s">
        <v>82</v>
      </c>
      <c r="F8" s="70"/>
      <c r="G8" s="68" t="s">
        <v>83</v>
      </c>
      <c r="H8" s="70"/>
    </row>
    <row r="9" spans="1:8" ht="12.75">
      <c r="A9" s="51" t="s">
        <v>105</v>
      </c>
      <c r="B9" s="52" t="s">
        <v>106</v>
      </c>
      <c r="C9" s="224" t="s">
        <v>107</v>
      </c>
      <c r="D9" s="132" t="s">
        <v>108</v>
      </c>
      <c r="E9" s="132" t="s">
        <v>107</v>
      </c>
      <c r="F9" s="132" t="s">
        <v>108</v>
      </c>
      <c r="G9" s="132" t="s">
        <v>107</v>
      </c>
      <c r="H9" s="132" t="s">
        <v>108</v>
      </c>
    </row>
    <row r="10" spans="1:2" ht="4.5" customHeight="1">
      <c r="A10" s="77"/>
      <c r="B10" s="77"/>
    </row>
    <row r="11" spans="1:8" ht="12.75">
      <c r="A11" s="13">
        <v>1</v>
      </c>
      <c r="B11" s="14" t="s">
        <v>121</v>
      </c>
      <c r="C11" s="14">
        <v>208600</v>
      </c>
      <c r="D11" s="356">
        <f>C11/'- 3 -'!E11</f>
        <v>0.0008699271279643621</v>
      </c>
      <c r="E11" s="14">
        <v>2385700</v>
      </c>
      <c r="F11" s="356">
        <f>E11/'- 3 -'!E11</f>
        <v>0.009949113850357521</v>
      </c>
      <c r="G11" s="14">
        <v>0</v>
      </c>
      <c r="H11" s="356">
        <f>G11/'- 3 -'!E11</f>
        <v>0</v>
      </c>
    </row>
    <row r="12" spans="1:8" ht="12.75">
      <c r="A12" s="15">
        <v>2</v>
      </c>
      <c r="B12" s="16" t="s">
        <v>122</v>
      </c>
      <c r="C12" s="16">
        <v>51870</v>
      </c>
      <c r="D12" s="357">
        <f>C12/'- 3 -'!E12</f>
        <v>0.0008589022477506597</v>
      </c>
      <c r="E12" s="16">
        <v>708811</v>
      </c>
      <c r="F12" s="357">
        <f>E12/'- 3 -'!E12</f>
        <v>0.011737022578183784</v>
      </c>
      <c r="G12" s="16">
        <v>24800</v>
      </c>
      <c r="H12" s="357">
        <f>G12/'- 3 -'!E12</f>
        <v>0.00041065694513623216</v>
      </c>
    </row>
    <row r="13" spans="1:8" ht="12.75">
      <c r="A13" s="13">
        <v>3</v>
      </c>
      <c r="B13" s="14" t="s">
        <v>123</v>
      </c>
      <c r="C13" s="14">
        <v>56570</v>
      </c>
      <c r="D13" s="356">
        <f>C13/'- 3 -'!E13</f>
        <v>0.0013586882118702419</v>
      </c>
      <c r="E13" s="14">
        <v>512000</v>
      </c>
      <c r="F13" s="356">
        <f>E13/'- 3 -'!E13</f>
        <v>0.012297125057054338</v>
      </c>
      <c r="G13" s="14">
        <v>3000</v>
      </c>
      <c r="H13" s="356">
        <f>G13/'- 3 -'!E13</f>
        <v>7.205346713117776E-05</v>
      </c>
    </row>
    <row r="14" spans="1:8" ht="12.75">
      <c r="A14" s="15">
        <v>4</v>
      </c>
      <c r="B14" s="16" t="s">
        <v>124</v>
      </c>
      <c r="C14" s="16">
        <v>114461</v>
      </c>
      <c r="D14" s="357">
        <f>C14/'- 3 -'!E14</f>
        <v>0.00275457073412808</v>
      </c>
      <c r="E14" s="16">
        <v>448225</v>
      </c>
      <c r="F14" s="357">
        <f>E14/'- 3 -'!E14</f>
        <v>0.01078679609041122</v>
      </c>
      <c r="G14" s="16">
        <v>0</v>
      </c>
      <c r="H14" s="357">
        <f>G14/'- 3 -'!E14</f>
        <v>0</v>
      </c>
    </row>
    <row r="15" spans="1:8" ht="12.75">
      <c r="A15" s="13">
        <v>5</v>
      </c>
      <c r="B15" s="14" t="s">
        <v>125</v>
      </c>
      <c r="C15" s="14">
        <v>80701</v>
      </c>
      <c r="D15" s="356">
        <f>C15/'- 3 -'!E15</f>
        <v>0.0015682189425714262</v>
      </c>
      <c r="E15" s="14">
        <v>600779</v>
      </c>
      <c r="F15" s="356">
        <f>E15/'- 3 -'!E15</f>
        <v>0.011674613797835453</v>
      </c>
      <c r="G15" s="14">
        <v>4000</v>
      </c>
      <c r="H15" s="356">
        <f>G15/'- 3 -'!E15</f>
        <v>7.772983941073476E-05</v>
      </c>
    </row>
    <row r="16" spans="1:8" ht="12.75">
      <c r="A16" s="15">
        <v>6</v>
      </c>
      <c r="B16" s="16" t="s">
        <v>126</v>
      </c>
      <c r="C16" s="16">
        <v>47824</v>
      </c>
      <c r="D16" s="357">
        <f>C16/'- 3 -'!E16</f>
        <v>0.0008307694028796277</v>
      </c>
      <c r="E16" s="16">
        <v>747761</v>
      </c>
      <c r="F16" s="357">
        <f>E16/'- 3 -'!E16</f>
        <v>0.012989648700791931</v>
      </c>
      <c r="G16" s="16">
        <v>6000</v>
      </c>
      <c r="H16" s="357">
        <f>G16/'- 3 -'!E16</f>
        <v>0.00010422834596181344</v>
      </c>
    </row>
    <row r="17" spans="1:8" ht="12.75">
      <c r="A17" s="13">
        <v>9</v>
      </c>
      <c r="B17" s="14" t="s">
        <v>127</v>
      </c>
      <c r="C17" s="14">
        <v>219900</v>
      </c>
      <c r="D17" s="356">
        <f>C17/'- 3 -'!E17</f>
        <v>0.002670365201403643</v>
      </c>
      <c r="E17" s="14">
        <v>1638850</v>
      </c>
      <c r="F17" s="356">
        <f>E17/'- 3 -'!E17</f>
        <v>0.019901446158801094</v>
      </c>
      <c r="G17" s="14">
        <v>11700</v>
      </c>
      <c r="H17" s="356">
        <f>G17/'- 3 -'!E17</f>
        <v>0.0001420794581920083</v>
      </c>
    </row>
    <row r="18" spans="1:8" ht="12.75">
      <c r="A18" s="15">
        <v>10</v>
      </c>
      <c r="B18" s="16" t="s">
        <v>128</v>
      </c>
      <c r="C18" s="16">
        <v>176021</v>
      </c>
      <c r="D18" s="357">
        <f>C18/'- 3 -'!E18</f>
        <v>0.002892275112592203</v>
      </c>
      <c r="E18" s="16">
        <v>1402833</v>
      </c>
      <c r="F18" s="357">
        <f>E18/'- 3 -'!E18</f>
        <v>0.023050539271013446</v>
      </c>
      <c r="G18" s="16">
        <v>0</v>
      </c>
      <c r="H18" s="357">
        <f>G18/'- 3 -'!E18</f>
        <v>0</v>
      </c>
    </row>
    <row r="19" spans="1:8" ht="12.75">
      <c r="A19" s="13">
        <v>11</v>
      </c>
      <c r="B19" s="14" t="s">
        <v>129</v>
      </c>
      <c r="C19" s="14">
        <v>113345</v>
      </c>
      <c r="D19" s="356">
        <f>C19/'- 3 -'!E19</f>
        <v>0.0034907593045928253</v>
      </c>
      <c r="E19" s="14">
        <v>1501150</v>
      </c>
      <c r="F19" s="356">
        <f>E19/'- 3 -'!E19</f>
        <v>0.04623188786527434</v>
      </c>
      <c r="G19" s="14">
        <v>6250</v>
      </c>
      <c r="H19" s="356">
        <f>G19/'- 3 -'!E19</f>
        <v>0.00019248529404654072</v>
      </c>
    </row>
    <row r="20" spans="1:8" ht="12.75">
      <c r="A20" s="15">
        <v>12</v>
      </c>
      <c r="B20" s="16" t="s">
        <v>130</v>
      </c>
      <c r="C20" s="16">
        <v>215597</v>
      </c>
      <c r="D20" s="357">
        <f>C20/'- 3 -'!E20</f>
        <v>0.004180397764565176</v>
      </c>
      <c r="E20" s="16">
        <v>1784781</v>
      </c>
      <c r="F20" s="357">
        <f>E20/'- 3 -'!E20</f>
        <v>0.034606671255343995</v>
      </c>
      <c r="G20" s="16">
        <v>25000</v>
      </c>
      <c r="H20" s="357">
        <f>G20/'- 3 -'!E20</f>
        <v>0.00048474674561394356</v>
      </c>
    </row>
    <row r="21" spans="1:8" ht="12.75">
      <c r="A21" s="13">
        <v>13</v>
      </c>
      <c r="B21" s="14" t="s">
        <v>131</v>
      </c>
      <c r="C21" s="14">
        <v>40572</v>
      </c>
      <c r="D21" s="356">
        <f>C21/'- 3 -'!E21</f>
        <v>0.001932331993039566</v>
      </c>
      <c r="E21" s="14">
        <v>1344329</v>
      </c>
      <c r="F21" s="356">
        <f>E21/'- 3 -'!E21</f>
        <v>0.06402666705784499</v>
      </c>
      <c r="G21" s="14">
        <v>10000</v>
      </c>
      <c r="H21" s="356">
        <f>G21/'- 3 -'!E21</f>
        <v>0.0004762723043082831</v>
      </c>
    </row>
    <row r="22" spans="1:8" ht="12.75">
      <c r="A22" s="15">
        <v>14</v>
      </c>
      <c r="B22" s="16" t="s">
        <v>132</v>
      </c>
      <c r="C22" s="16">
        <v>106994</v>
      </c>
      <c r="D22" s="357">
        <f>C22/'- 3 -'!E22</f>
        <v>0.0045609829085697575</v>
      </c>
      <c r="E22" s="16">
        <v>1570455</v>
      </c>
      <c r="F22" s="357">
        <f>E22/'- 3 -'!E22</f>
        <v>0.06694598214552142</v>
      </c>
      <c r="G22" s="16">
        <v>5000</v>
      </c>
      <c r="H22" s="357">
        <f>G22/'- 3 -'!E22</f>
        <v>0.00021314199434406403</v>
      </c>
    </row>
    <row r="23" spans="1:8" ht="12.75">
      <c r="A23" s="13">
        <v>15</v>
      </c>
      <c r="B23" s="14" t="s">
        <v>133</v>
      </c>
      <c r="C23" s="14">
        <v>84962</v>
      </c>
      <c r="D23" s="356">
        <f>C23/'- 3 -'!E23</f>
        <v>0.002527054852336739</v>
      </c>
      <c r="E23" s="14">
        <v>1673190</v>
      </c>
      <c r="F23" s="356">
        <f>E23/'- 3 -'!E23</f>
        <v>0.04976628267203348</v>
      </c>
      <c r="G23" s="14">
        <v>7000</v>
      </c>
      <c r="H23" s="356">
        <f>G23/'- 3 -'!E23</f>
        <v>0.000208203478806492</v>
      </c>
    </row>
    <row r="24" spans="1:8" ht="12.75">
      <c r="A24" s="15">
        <v>16</v>
      </c>
      <c r="B24" s="16" t="s">
        <v>134</v>
      </c>
      <c r="C24" s="16">
        <v>32316</v>
      </c>
      <c r="D24" s="357">
        <f>C24/'- 3 -'!E24</f>
        <v>0.005429698211203768</v>
      </c>
      <c r="E24" s="16">
        <v>559492</v>
      </c>
      <c r="F24" s="357">
        <f>E24/'- 3 -'!E24</f>
        <v>0.09400522068272121</v>
      </c>
      <c r="G24" s="16">
        <v>9130</v>
      </c>
      <c r="H24" s="357">
        <f>G24/'- 3 -'!E24</f>
        <v>0.0015340123984493874</v>
      </c>
    </row>
    <row r="25" spans="1:8" ht="12.75">
      <c r="A25" s="13">
        <v>17</v>
      </c>
      <c r="B25" s="14" t="s">
        <v>135</v>
      </c>
      <c r="C25" s="14">
        <v>17500</v>
      </c>
      <c r="D25" s="356">
        <f>C25/'- 3 -'!E25</f>
        <v>0.004271818496046493</v>
      </c>
      <c r="E25" s="14">
        <v>343100</v>
      </c>
      <c r="F25" s="356">
        <f>E25/'- 3 -'!E25</f>
        <v>0.08375205291391724</v>
      </c>
      <c r="G25" s="14">
        <v>1500</v>
      </c>
      <c r="H25" s="356">
        <f>G25/'- 3 -'!E25</f>
        <v>0.0003661558710896994</v>
      </c>
    </row>
    <row r="26" spans="1:8" ht="12.75">
      <c r="A26" s="15">
        <v>18</v>
      </c>
      <c r="B26" s="16" t="s">
        <v>136</v>
      </c>
      <c r="C26" s="16">
        <v>36485</v>
      </c>
      <c r="D26" s="357">
        <f>C26/'- 3 -'!E26</f>
        <v>0.00395481349423366</v>
      </c>
      <c r="E26" s="16">
        <v>598125</v>
      </c>
      <c r="F26" s="357">
        <f>E26/'- 3 -'!E26</f>
        <v>0.06483411871285481</v>
      </c>
      <c r="G26" s="16">
        <v>4000</v>
      </c>
      <c r="H26" s="357">
        <f>G26/'- 3 -'!E26</f>
        <v>0.00043358240309537176</v>
      </c>
    </row>
    <row r="27" spans="1:8" ht="12.75">
      <c r="A27" s="13">
        <v>19</v>
      </c>
      <c r="B27" s="14" t="s">
        <v>137</v>
      </c>
      <c r="C27" s="14">
        <v>35000</v>
      </c>
      <c r="D27" s="356">
        <f>C27/'- 3 -'!E27</f>
        <v>0.002870617182694279</v>
      </c>
      <c r="E27" s="14">
        <v>989000</v>
      </c>
      <c r="F27" s="356">
        <f>E27/'- 3 -'!E27</f>
        <v>0.08111543981956121</v>
      </c>
      <c r="G27" s="14">
        <v>16000</v>
      </c>
      <c r="H27" s="356">
        <f>G27/'- 3 -'!E27</f>
        <v>0.001312282140660242</v>
      </c>
    </row>
    <row r="28" spans="1:8" ht="12.75">
      <c r="A28" s="15">
        <v>20</v>
      </c>
      <c r="B28" s="16" t="s">
        <v>138</v>
      </c>
      <c r="C28" s="16">
        <v>12255</v>
      </c>
      <c r="D28" s="357">
        <f>C28/'- 3 -'!E28</f>
        <v>0.001556518778119423</v>
      </c>
      <c r="E28" s="16">
        <v>549493</v>
      </c>
      <c r="F28" s="357">
        <f>E28/'- 3 -'!E28</f>
        <v>0.06979160937945134</v>
      </c>
      <c r="G28" s="16">
        <v>1735</v>
      </c>
      <c r="H28" s="357">
        <f>G28/'- 3 -'!E28</f>
        <v>0.00022036393961951848</v>
      </c>
    </row>
    <row r="29" spans="1:8" ht="12.75">
      <c r="A29" s="13">
        <v>21</v>
      </c>
      <c r="B29" s="14" t="s">
        <v>139</v>
      </c>
      <c r="C29" s="14">
        <v>94000</v>
      </c>
      <c r="D29" s="356">
        <f>C29/'- 3 -'!E29</f>
        <v>0.004143342002027593</v>
      </c>
      <c r="E29" s="14">
        <v>1455000</v>
      </c>
      <c r="F29" s="356">
        <f>E29/'- 3 -'!E29</f>
        <v>0.0641336448186186</v>
      </c>
      <c r="G29" s="14">
        <v>9000</v>
      </c>
      <c r="H29" s="356">
        <f>G29/'- 3 -'!E29</f>
        <v>0.00039670295764093977</v>
      </c>
    </row>
    <row r="30" spans="1:8" ht="12.75">
      <c r="A30" s="15">
        <v>22</v>
      </c>
      <c r="B30" s="16" t="s">
        <v>140</v>
      </c>
      <c r="C30" s="16">
        <v>59300</v>
      </c>
      <c r="D30" s="357">
        <f>C30/'- 3 -'!E30</f>
        <v>0.004820792133377742</v>
      </c>
      <c r="E30" s="16">
        <v>853550</v>
      </c>
      <c r="F30" s="357">
        <f>E30/'- 3 -'!E30</f>
        <v>0.06938932757916647</v>
      </c>
      <c r="G30" s="16">
        <v>1000</v>
      </c>
      <c r="H30" s="357">
        <f>G30/'- 3 -'!E30</f>
        <v>8.129497695409345E-05</v>
      </c>
    </row>
    <row r="31" spans="1:8" ht="12.75">
      <c r="A31" s="13">
        <v>23</v>
      </c>
      <c r="B31" s="14" t="s">
        <v>141</v>
      </c>
      <c r="C31" s="14">
        <v>29700</v>
      </c>
      <c r="D31" s="356">
        <f>C31/'- 3 -'!E31</f>
        <v>0.0029289397790257933</v>
      </c>
      <c r="E31" s="14">
        <v>1109850</v>
      </c>
      <c r="F31" s="356">
        <f>E31/'- 3 -'!E31</f>
        <v>0.10945063345965578</v>
      </c>
      <c r="G31" s="14">
        <v>2500</v>
      </c>
      <c r="H31" s="356">
        <f>G31/'- 3 -'!E31</f>
        <v>0.0002465437524432486</v>
      </c>
    </row>
    <row r="32" spans="1:8" ht="12.75">
      <c r="A32" s="15">
        <v>24</v>
      </c>
      <c r="B32" s="16" t="s">
        <v>142</v>
      </c>
      <c r="C32" s="16">
        <v>47380</v>
      </c>
      <c r="D32" s="357">
        <f>C32/'- 3 -'!E32</f>
        <v>0.0020706555936851035</v>
      </c>
      <c r="E32" s="16">
        <v>720630</v>
      </c>
      <c r="F32" s="357">
        <f>E32/'- 3 -'!E32</f>
        <v>0.031493806257435544</v>
      </c>
      <c r="G32" s="16">
        <v>0</v>
      </c>
      <c r="H32" s="357">
        <f>G32/'- 3 -'!E32</f>
        <v>0</v>
      </c>
    </row>
    <row r="33" spans="1:8" ht="12.75">
      <c r="A33" s="13">
        <v>25</v>
      </c>
      <c r="B33" s="14" t="s">
        <v>143</v>
      </c>
      <c r="C33" s="14">
        <v>34675</v>
      </c>
      <c r="D33" s="356">
        <f>C33/'- 3 -'!E33</f>
        <v>0.0033226955968126653</v>
      </c>
      <c r="E33" s="14">
        <v>839025</v>
      </c>
      <c r="F33" s="356">
        <f>E33/'- 3 -'!E33</f>
        <v>0.08039869280795231</v>
      </c>
      <c r="G33" s="14">
        <v>2000</v>
      </c>
      <c r="H33" s="356">
        <f>G33/'- 3 -'!E33</f>
        <v>0.00019164790753065122</v>
      </c>
    </row>
    <row r="34" spans="1:8" ht="12.75">
      <c r="A34" s="15">
        <v>26</v>
      </c>
      <c r="B34" s="16" t="s">
        <v>144</v>
      </c>
      <c r="C34" s="16">
        <v>44600</v>
      </c>
      <c r="D34" s="357">
        <f>C34/'- 3 -'!E34</f>
        <v>0.002717316801974015</v>
      </c>
      <c r="E34" s="16">
        <v>497550</v>
      </c>
      <c r="F34" s="357">
        <f>E34/'- 3 -'!E34</f>
        <v>0.030313923202290833</v>
      </c>
      <c r="G34" s="16">
        <v>14000</v>
      </c>
      <c r="H34" s="357">
        <f>G34/'- 3 -'!E34</f>
        <v>0.0008529693997227849</v>
      </c>
    </row>
    <row r="35" spans="1:8" ht="12.75">
      <c r="A35" s="13">
        <v>28</v>
      </c>
      <c r="B35" s="14" t="s">
        <v>145</v>
      </c>
      <c r="C35" s="14">
        <v>56146</v>
      </c>
      <c r="D35" s="356">
        <f>C35/'- 3 -'!E35</f>
        <v>0.009020523111937484</v>
      </c>
      <c r="E35" s="14">
        <v>456105</v>
      </c>
      <c r="F35" s="356">
        <f>E35/'- 3 -'!E35</f>
        <v>0.07327869650500919</v>
      </c>
      <c r="G35" s="14">
        <v>0</v>
      </c>
      <c r="H35" s="356">
        <f>G35/'- 3 -'!E35</f>
        <v>0</v>
      </c>
    </row>
    <row r="36" spans="1:8" ht="12.75">
      <c r="A36" s="15">
        <v>30</v>
      </c>
      <c r="B36" s="16" t="s">
        <v>146</v>
      </c>
      <c r="C36" s="16">
        <v>38008</v>
      </c>
      <c r="D36" s="357">
        <f>C36/'- 3 -'!E36</f>
        <v>0.004054570715604848</v>
      </c>
      <c r="E36" s="16">
        <v>874141</v>
      </c>
      <c r="F36" s="357">
        <f>E36/'- 3 -'!E36</f>
        <v>0.09325053935775464</v>
      </c>
      <c r="G36" s="16">
        <v>0</v>
      </c>
      <c r="H36" s="357">
        <f>G36/'- 3 -'!E36</f>
        <v>0</v>
      </c>
    </row>
    <row r="37" spans="1:8" ht="12.75">
      <c r="A37" s="13">
        <v>31</v>
      </c>
      <c r="B37" s="14" t="s">
        <v>147</v>
      </c>
      <c r="C37" s="14">
        <v>59416</v>
      </c>
      <c r="D37" s="356">
        <f>C37/'- 3 -'!E37</f>
        <v>0.005448198104024126</v>
      </c>
      <c r="E37" s="14">
        <v>705474</v>
      </c>
      <c r="F37" s="356">
        <f>E37/'- 3 -'!E37</f>
        <v>0.0646890081667954</v>
      </c>
      <c r="G37" s="14">
        <v>2400</v>
      </c>
      <c r="H37" s="356">
        <f>G37/'- 3 -'!E37</f>
        <v>0.00022006993822636835</v>
      </c>
    </row>
    <row r="38" spans="1:8" ht="12.75">
      <c r="A38" s="15">
        <v>32</v>
      </c>
      <c r="B38" s="16" t="s">
        <v>148</v>
      </c>
      <c r="C38" s="16">
        <v>35736</v>
      </c>
      <c r="D38" s="357">
        <f>C38/'- 3 -'!E38</f>
        <v>0.005431550321863738</v>
      </c>
      <c r="E38" s="16">
        <v>666390</v>
      </c>
      <c r="F38" s="357">
        <f>E38/'- 3 -'!E38</f>
        <v>0.1012852814804896</v>
      </c>
      <c r="G38" s="16">
        <v>4000</v>
      </c>
      <c r="H38" s="357">
        <f>G38/'- 3 -'!E38</f>
        <v>0.0006079639939404229</v>
      </c>
    </row>
    <row r="39" spans="1:8" ht="12.75">
      <c r="A39" s="13">
        <v>33</v>
      </c>
      <c r="B39" s="14" t="s">
        <v>149</v>
      </c>
      <c r="C39" s="14">
        <v>63163</v>
      </c>
      <c r="D39" s="356">
        <f>C39/'- 3 -'!E39</f>
        <v>0.004865214314604663</v>
      </c>
      <c r="E39" s="14">
        <v>568441</v>
      </c>
      <c r="F39" s="356">
        <f>E39/'- 3 -'!E39</f>
        <v>0.04378492614676613</v>
      </c>
      <c r="G39" s="14">
        <v>0</v>
      </c>
      <c r="H39" s="356">
        <f>G39/'- 3 -'!E39</f>
        <v>0</v>
      </c>
    </row>
    <row r="40" spans="1:8" ht="12.75">
      <c r="A40" s="15">
        <v>34</v>
      </c>
      <c r="B40" s="16" t="s">
        <v>150</v>
      </c>
      <c r="C40" s="16">
        <v>30850</v>
      </c>
      <c r="D40" s="357">
        <f>C40/'- 3 -'!E40</f>
        <v>0.005334702890769148</v>
      </c>
      <c r="E40" s="16">
        <v>563600</v>
      </c>
      <c r="F40" s="357">
        <f>E40/'- 3 -'!E40</f>
        <v>0.09745992055875177</v>
      </c>
      <c r="G40" s="16">
        <v>0</v>
      </c>
      <c r="H40" s="357">
        <f>G40/'- 3 -'!E40</f>
        <v>0</v>
      </c>
    </row>
    <row r="41" spans="1:8" ht="12.75">
      <c r="A41" s="13">
        <v>35</v>
      </c>
      <c r="B41" s="14" t="s">
        <v>151</v>
      </c>
      <c r="C41" s="14">
        <v>91016</v>
      </c>
      <c r="D41" s="356">
        <f>C41/'- 3 -'!E41</f>
        <v>0.0064535630416804905</v>
      </c>
      <c r="E41" s="14">
        <v>1028516</v>
      </c>
      <c r="F41" s="356">
        <f>E41/'- 3 -'!E41</f>
        <v>0.07292775825543917</v>
      </c>
      <c r="G41" s="14">
        <v>0</v>
      </c>
      <c r="H41" s="356">
        <f>G41/'- 3 -'!E41</f>
        <v>0</v>
      </c>
    </row>
    <row r="42" spans="1:8" ht="12.75">
      <c r="A42" s="15">
        <v>36</v>
      </c>
      <c r="B42" s="16" t="s">
        <v>152</v>
      </c>
      <c r="C42" s="16">
        <v>52702</v>
      </c>
      <c r="D42" s="357">
        <f>C42/'- 3 -'!E42</f>
        <v>0.0069408437348750995</v>
      </c>
      <c r="E42" s="16">
        <v>757648</v>
      </c>
      <c r="F42" s="357">
        <f>E42/'- 3 -'!E42</f>
        <v>0.09978210265342205</v>
      </c>
      <c r="G42" s="16">
        <v>4275</v>
      </c>
      <c r="H42" s="357">
        <f>G42/'- 3 -'!E42</f>
        <v>0.000563016715999223</v>
      </c>
    </row>
    <row r="43" spans="1:8" ht="12.75">
      <c r="A43" s="13">
        <v>37</v>
      </c>
      <c r="B43" s="14" t="s">
        <v>153</v>
      </c>
      <c r="C43" s="14">
        <v>31955</v>
      </c>
      <c r="D43" s="356">
        <f>C43/'- 3 -'!E43</f>
        <v>0.0046525767820766815</v>
      </c>
      <c r="E43" s="14">
        <v>755585</v>
      </c>
      <c r="F43" s="356">
        <f>E43/'- 3 -'!E43</f>
        <v>0.11001149203208917</v>
      </c>
      <c r="G43" s="14">
        <v>0</v>
      </c>
      <c r="H43" s="356">
        <f>G43/'- 3 -'!E43</f>
        <v>0</v>
      </c>
    </row>
    <row r="44" spans="1:8" ht="12.75">
      <c r="A44" s="15">
        <v>38</v>
      </c>
      <c r="B44" s="16" t="s">
        <v>154</v>
      </c>
      <c r="C44" s="16">
        <v>35683</v>
      </c>
      <c r="D44" s="357">
        <f>C44/'- 3 -'!E44</f>
        <v>0.0039098787360144285</v>
      </c>
      <c r="E44" s="16">
        <v>928201</v>
      </c>
      <c r="F44" s="357">
        <f>E44/'- 3 -'!E44</f>
        <v>0.10170538779383259</v>
      </c>
      <c r="G44" s="16">
        <v>750</v>
      </c>
      <c r="H44" s="357">
        <f>G44/'- 3 -'!E44</f>
        <v>8.217944264806271E-05</v>
      </c>
    </row>
    <row r="45" spans="1:8" ht="12.75">
      <c r="A45" s="13">
        <v>39</v>
      </c>
      <c r="B45" s="14" t="s">
        <v>155</v>
      </c>
      <c r="C45" s="14">
        <v>64300</v>
      </c>
      <c r="D45" s="356">
        <f>C45/'- 3 -'!E45</f>
        <v>0.004174646972894011</v>
      </c>
      <c r="E45" s="14">
        <v>1084250</v>
      </c>
      <c r="F45" s="356">
        <f>E45/'- 3 -'!E45</f>
        <v>0.0703944164908294</v>
      </c>
      <c r="G45" s="14">
        <v>7000</v>
      </c>
      <c r="H45" s="356">
        <f>G45/'- 3 -'!E45</f>
        <v>0.0004544716766758643</v>
      </c>
    </row>
    <row r="46" spans="1:8" ht="12.75">
      <c r="A46" s="15">
        <v>40</v>
      </c>
      <c r="B46" s="16" t="s">
        <v>156</v>
      </c>
      <c r="C46" s="16">
        <v>79400</v>
      </c>
      <c r="D46" s="357">
        <f>C46/'- 3 -'!E46</f>
        <v>0.001755895185883841</v>
      </c>
      <c r="E46" s="16">
        <v>1118100</v>
      </c>
      <c r="F46" s="357">
        <f>E46/'- 3 -'!E46</f>
        <v>0.02472627717048769</v>
      </c>
      <c r="G46" s="16">
        <v>0</v>
      </c>
      <c r="H46" s="357">
        <f>G46/'- 3 -'!E46</f>
        <v>0</v>
      </c>
    </row>
    <row r="47" spans="1:8" ht="12.75">
      <c r="A47" s="13">
        <v>41</v>
      </c>
      <c r="B47" s="14" t="s">
        <v>157</v>
      </c>
      <c r="C47" s="14">
        <v>48130</v>
      </c>
      <c r="D47" s="356">
        <f>C47/'- 3 -'!E47</f>
        <v>0.0038889032533305752</v>
      </c>
      <c r="E47" s="14">
        <v>965220</v>
      </c>
      <c r="F47" s="356">
        <f>E47/'- 3 -'!E47</f>
        <v>0.07798976102596589</v>
      </c>
      <c r="G47" s="14">
        <v>700</v>
      </c>
      <c r="H47" s="356">
        <f>G47/'- 3 -'!E47</f>
        <v>5.6559989140482085E-05</v>
      </c>
    </row>
    <row r="48" spans="1:8" ht="12.75">
      <c r="A48" s="15">
        <v>42</v>
      </c>
      <c r="B48" s="16" t="s">
        <v>158</v>
      </c>
      <c r="C48" s="16">
        <v>26216</v>
      </c>
      <c r="D48" s="357">
        <f>C48/'- 3 -'!E48</f>
        <v>0.0032845458334842008</v>
      </c>
      <c r="E48" s="16">
        <v>655469</v>
      </c>
      <c r="F48" s="357">
        <f>E48/'- 3 -'!E48</f>
        <v>0.08212229069759137</v>
      </c>
      <c r="G48" s="16">
        <v>2760</v>
      </c>
      <c r="H48" s="357">
        <f>G48/'- 3 -'!E48</f>
        <v>0.00034579441945439403</v>
      </c>
    </row>
    <row r="49" spans="1:8" ht="12.75">
      <c r="A49" s="13">
        <v>43</v>
      </c>
      <c r="B49" s="14" t="s">
        <v>159</v>
      </c>
      <c r="C49" s="14">
        <v>33000</v>
      </c>
      <c r="D49" s="356">
        <f>C49/'- 3 -'!E49</f>
        <v>0.0052117140379886575</v>
      </c>
      <c r="E49" s="14">
        <v>542000</v>
      </c>
      <c r="F49" s="356">
        <f>E49/'- 3 -'!E49</f>
        <v>0.08559845480575311</v>
      </c>
      <c r="G49" s="14">
        <v>1500</v>
      </c>
      <c r="H49" s="356">
        <f>G49/'- 3 -'!E49</f>
        <v>0.00023689609263584805</v>
      </c>
    </row>
    <row r="50" spans="1:8" ht="12.75">
      <c r="A50" s="15">
        <v>44</v>
      </c>
      <c r="B50" s="16" t="s">
        <v>160</v>
      </c>
      <c r="C50" s="16">
        <v>15026</v>
      </c>
      <c r="D50" s="357">
        <f>C50/'- 3 -'!E50</f>
        <v>0.0016034473798532268</v>
      </c>
      <c r="E50" s="16">
        <v>713344</v>
      </c>
      <c r="F50" s="357">
        <f>E50/'- 3 -'!E50</f>
        <v>0.07612202633661788</v>
      </c>
      <c r="G50" s="16">
        <v>0</v>
      </c>
      <c r="H50" s="357">
        <f>G50/'- 3 -'!E50</f>
        <v>0</v>
      </c>
    </row>
    <row r="51" spans="1:8" ht="12.75">
      <c r="A51" s="13">
        <v>45</v>
      </c>
      <c r="B51" s="14" t="s">
        <v>161</v>
      </c>
      <c r="C51" s="14">
        <v>54820</v>
      </c>
      <c r="D51" s="356">
        <f>C51/'- 3 -'!E51</f>
        <v>0.004593034288986646</v>
      </c>
      <c r="E51" s="14">
        <v>347240</v>
      </c>
      <c r="F51" s="356">
        <f>E51/'- 3 -'!E51</f>
        <v>0.029093127079673896</v>
      </c>
      <c r="G51" s="14">
        <v>7700</v>
      </c>
      <c r="H51" s="356">
        <f>G51/'- 3 -'!E51</f>
        <v>0.0006451361551477047</v>
      </c>
    </row>
    <row r="52" spans="1:8" ht="12.75">
      <c r="A52" s="15">
        <v>46</v>
      </c>
      <c r="B52" s="16" t="s">
        <v>162</v>
      </c>
      <c r="C52" s="16">
        <v>0</v>
      </c>
      <c r="D52" s="357">
        <f>C52/'- 3 -'!E52</f>
        <v>0</v>
      </c>
      <c r="E52" s="16">
        <v>120082</v>
      </c>
      <c r="F52" s="357">
        <f>E52/'- 3 -'!E52</f>
        <v>0.011441421715891211</v>
      </c>
      <c r="G52" s="16">
        <v>0</v>
      </c>
      <c r="H52" s="357">
        <f>G52/'- 3 -'!E52</f>
        <v>0</v>
      </c>
    </row>
    <row r="53" spans="1:8" ht="12.75">
      <c r="A53" s="13">
        <v>47</v>
      </c>
      <c r="B53" s="14" t="s">
        <v>163</v>
      </c>
      <c r="C53" s="14">
        <v>5645</v>
      </c>
      <c r="D53" s="356">
        <f>C53/'- 3 -'!E53</f>
        <v>0.0006168140336829632</v>
      </c>
      <c r="E53" s="14">
        <v>349005</v>
      </c>
      <c r="F53" s="356">
        <f>E53/'- 3 -'!E53</f>
        <v>0.03813484177600046</v>
      </c>
      <c r="G53" s="14">
        <v>3125</v>
      </c>
      <c r="H53" s="356">
        <f>G53/'- 3 -'!E53</f>
        <v>0.0003414603817996918</v>
      </c>
    </row>
    <row r="54" spans="1:8" ht="12.75">
      <c r="A54" s="15">
        <v>48</v>
      </c>
      <c r="B54" s="16" t="s">
        <v>164</v>
      </c>
      <c r="C54" s="16">
        <v>78193</v>
      </c>
      <c r="D54" s="357">
        <f>C54/'- 3 -'!E54</f>
        <v>0.0013630570046257093</v>
      </c>
      <c r="E54" s="16">
        <v>2394995</v>
      </c>
      <c r="F54" s="357">
        <f>E54/'- 3 -'!E54</f>
        <v>0.04174944957724541</v>
      </c>
      <c r="G54" s="16">
        <v>45050</v>
      </c>
      <c r="H54" s="357">
        <f>G54/'- 3 -'!E54</f>
        <v>0.0007853096576213753</v>
      </c>
    </row>
    <row r="55" spans="1:8" ht="12.75">
      <c r="A55" s="13">
        <v>49</v>
      </c>
      <c r="B55" s="14" t="s">
        <v>165</v>
      </c>
      <c r="C55" s="14">
        <v>113749</v>
      </c>
      <c r="D55" s="356">
        <f>C55/'- 3 -'!E55</f>
        <v>0.003093877191769469</v>
      </c>
      <c r="E55" s="14">
        <v>2463766</v>
      </c>
      <c r="F55" s="356">
        <f>E55/'- 3 -'!E55</f>
        <v>0.06701236435711169</v>
      </c>
      <c r="G55" s="14">
        <v>195865</v>
      </c>
      <c r="H55" s="356">
        <f>G55/'- 3 -'!E55</f>
        <v>0.005327363371686143</v>
      </c>
    </row>
    <row r="56" spans="1:8" ht="12.75">
      <c r="A56" s="15">
        <v>50</v>
      </c>
      <c r="B56" s="16" t="s">
        <v>355</v>
      </c>
      <c r="C56" s="16">
        <v>66600</v>
      </c>
      <c r="D56" s="357">
        <f>C56/'- 3 -'!E56</f>
        <v>0.004564269853888539</v>
      </c>
      <c r="E56" s="16">
        <v>1248500</v>
      </c>
      <c r="F56" s="357">
        <f>E56/'- 3 -'!E56</f>
        <v>0.08556292661531292</v>
      </c>
      <c r="G56" s="16">
        <v>0</v>
      </c>
      <c r="H56" s="357">
        <f>G56/'- 3 -'!E56</f>
        <v>0</v>
      </c>
    </row>
    <row r="57" spans="1:8" ht="12.75">
      <c r="A57" s="13">
        <v>2264</v>
      </c>
      <c r="B57" s="14" t="s">
        <v>166</v>
      </c>
      <c r="C57" s="14">
        <v>10620</v>
      </c>
      <c r="D57" s="356">
        <f>C57/'- 3 -'!E57</f>
        <v>0.0055609635023806895</v>
      </c>
      <c r="E57" s="14">
        <v>45000</v>
      </c>
      <c r="F57" s="356">
        <f>E57/'- 3 -'!E57</f>
        <v>0.023563404671104616</v>
      </c>
      <c r="G57" s="14">
        <v>0</v>
      </c>
      <c r="H57" s="356">
        <f>G57/'- 3 -'!E57</f>
        <v>0</v>
      </c>
    </row>
    <row r="58" spans="1:8" ht="12.75">
      <c r="A58" s="15">
        <v>2309</v>
      </c>
      <c r="B58" s="16" t="s">
        <v>167</v>
      </c>
      <c r="C58" s="16">
        <v>0</v>
      </c>
      <c r="D58" s="357">
        <f>C58/'- 3 -'!E58</f>
        <v>0</v>
      </c>
      <c r="E58" s="16">
        <v>18000</v>
      </c>
      <c r="F58" s="357">
        <f>E58/'- 3 -'!E58</f>
        <v>0.008939706151858788</v>
      </c>
      <c r="G58" s="16">
        <v>1500</v>
      </c>
      <c r="H58" s="357">
        <f>G58/'- 3 -'!E58</f>
        <v>0.000744975512654899</v>
      </c>
    </row>
    <row r="59" spans="1:8" ht="12.75">
      <c r="A59" s="13">
        <v>2312</v>
      </c>
      <c r="B59" s="14" t="s">
        <v>168</v>
      </c>
      <c r="C59" s="14">
        <v>0</v>
      </c>
      <c r="D59" s="356">
        <f>C59/'- 3 -'!E59</f>
        <v>0</v>
      </c>
      <c r="E59" s="14">
        <v>0</v>
      </c>
      <c r="F59" s="356">
        <f>E59/'- 3 -'!E59</f>
        <v>0</v>
      </c>
      <c r="G59" s="14">
        <v>0</v>
      </c>
      <c r="H59" s="356">
        <f>G59/'- 3 -'!E59</f>
        <v>0</v>
      </c>
    </row>
    <row r="60" spans="1:8" ht="12.75">
      <c r="A60" s="15">
        <v>2355</v>
      </c>
      <c r="B60" s="16" t="s">
        <v>169</v>
      </c>
      <c r="C60" s="16">
        <v>0</v>
      </c>
      <c r="D60" s="357">
        <f>C60/'- 3 -'!E60</f>
        <v>0</v>
      </c>
      <c r="E60" s="16">
        <v>31592</v>
      </c>
      <c r="F60" s="357">
        <f>E60/'- 3 -'!E60</f>
        <v>0.00128425217880179</v>
      </c>
      <c r="G60" s="16">
        <v>6000</v>
      </c>
      <c r="H60" s="357">
        <f>G60/'- 3 -'!E60</f>
        <v>0.00024390709903807106</v>
      </c>
    </row>
    <row r="61" spans="1:8" ht="12.75">
      <c r="A61" s="13">
        <v>2439</v>
      </c>
      <c r="B61" s="14" t="s">
        <v>170</v>
      </c>
      <c r="C61" s="14">
        <v>9595</v>
      </c>
      <c r="D61" s="356">
        <f>C61/'- 3 -'!E61</f>
        <v>0.007522723014044246</v>
      </c>
      <c r="E61" s="14">
        <v>141560</v>
      </c>
      <c r="F61" s="356">
        <f>E61/'- 3 -'!E61</f>
        <v>0.11098662531194407</v>
      </c>
      <c r="G61" s="14">
        <v>0</v>
      </c>
      <c r="H61" s="356">
        <f>G61/'- 3 -'!E61</f>
        <v>0</v>
      </c>
    </row>
    <row r="62" spans="1:8" ht="12.75">
      <c r="A62" s="15">
        <v>2460</v>
      </c>
      <c r="B62" s="16" t="s">
        <v>171</v>
      </c>
      <c r="C62" s="16">
        <v>0</v>
      </c>
      <c r="D62" s="357">
        <f>C62/'- 3 -'!E62</f>
        <v>0</v>
      </c>
      <c r="E62" s="16">
        <v>0</v>
      </c>
      <c r="F62" s="357">
        <f>E62/'- 3 -'!E62</f>
        <v>0</v>
      </c>
      <c r="G62" s="16">
        <v>0</v>
      </c>
      <c r="H62" s="357">
        <f>G62/'- 3 -'!E62</f>
        <v>0</v>
      </c>
    </row>
    <row r="63" spans="1:8" ht="12.75">
      <c r="A63" s="13">
        <v>3000</v>
      </c>
      <c r="B63" s="14" t="s">
        <v>381</v>
      </c>
      <c r="C63" s="14">
        <v>0</v>
      </c>
      <c r="D63" s="356">
        <f>C63/'- 3 -'!E63</f>
        <v>0</v>
      </c>
      <c r="E63" s="14">
        <v>0</v>
      </c>
      <c r="F63" s="356">
        <f>E63/'- 3 -'!E63</f>
        <v>0</v>
      </c>
      <c r="G63" s="14">
        <v>0</v>
      </c>
      <c r="H63" s="356">
        <f>G63/'- 3 -'!E63</f>
        <v>0</v>
      </c>
    </row>
    <row r="64" spans="1:8" ht="4.5" customHeight="1">
      <c r="A64" s="17"/>
      <c r="B64" s="17"/>
      <c r="C64" s="17"/>
      <c r="D64" s="197"/>
      <c r="E64" s="17"/>
      <c r="F64" s="197"/>
      <c r="G64" s="17"/>
      <c r="H64" s="197"/>
    </row>
    <row r="65" spans="1:8" ht="12.75">
      <c r="A65" s="19"/>
      <c r="B65" s="20" t="s">
        <v>172</v>
      </c>
      <c r="C65" s="20">
        <f>SUM(C11:C63)</f>
        <v>3060597</v>
      </c>
      <c r="D65" s="102">
        <f>C65/'- 3 -'!E65</f>
        <v>0.0023579831406229145</v>
      </c>
      <c r="E65" s="20">
        <f>SUM(E11:E63)</f>
        <v>44375903</v>
      </c>
      <c r="F65" s="102">
        <f>E65/'- 3 -'!E65</f>
        <v>0.034188634153375246</v>
      </c>
      <c r="G65" s="20">
        <f>SUM(G11:G63)</f>
        <v>446240</v>
      </c>
      <c r="H65" s="102">
        <f>G65/'- 3 -'!E65</f>
        <v>0.00034379776124447925</v>
      </c>
    </row>
    <row r="66" spans="1:8" ht="4.5" customHeight="1">
      <c r="A66" s="17"/>
      <c r="B66" s="17"/>
      <c r="C66" s="17"/>
      <c r="D66" s="197"/>
      <c r="E66" s="17"/>
      <c r="F66" s="197"/>
      <c r="G66" s="17"/>
      <c r="H66" s="197"/>
    </row>
    <row r="67" spans="1:8" ht="12.75">
      <c r="A67" s="15">
        <v>2155</v>
      </c>
      <c r="B67" s="16" t="s">
        <v>173</v>
      </c>
      <c r="C67" s="16">
        <v>0</v>
      </c>
      <c r="D67" s="357">
        <f>C67/'- 3 -'!E67</f>
        <v>0</v>
      </c>
      <c r="E67" s="16">
        <v>51298</v>
      </c>
      <c r="F67" s="357">
        <f>E67/'- 3 -'!E67</f>
        <v>0.041042077370132365</v>
      </c>
      <c r="G67" s="16">
        <v>0</v>
      </c>
      <c r="H67" s="357">
        <f>G67/'- 3 -'!E67</f>
        <v>0</v>
      </c>
    </row>
    <row r="68" spans="1:8" ht="12.75">
      <c r="A68" s="13">
        <v>2408</v>
      </c>
      <c r="B68" s="14" t="s">
        <v>175</v>
      </c>
      <c r="C68" s="14">
        <v>0</v>
      </c>
      <c r="D68" s="356">
        <f>C68/'- 3 -'!E68</f>
        <v>0</v>
      </c>
      <c r="E68" s="14">
        <v>3500</v>
      </c>
      <c r="F68" s="356">
        <f>E68/'- 3 -'!E68</f>
        <v>0.0014782871298210638</v>
      </c>
      <c r="G68" s="14">
        <v>0</v>
      </c>
      <c r="H68" s="356">
        <f>G68/'- 3 -'!E68</f>
        <v>0</v>
      </c>
    </row>
    <row r="69" ht="6.75" customHeight="1"/>
    <row r="70" spans="1:6" ht="12" customHeight="1">
      <c r="A70" s="6"/>
      <c r="B70" s="6"/>
      <c r="E70" s="150"/>
      <c r="F70" s="150"/>
    </row>
    <row r="71" spans="1:6" ht="12" customHeight="1">
      <c r="A71" s="6"/>
      <c r="B71" s="6"/>
      <c r="E71" s="150"/>
      <c r="F71" s="150"/>
    </row>
    <row r="72" spans="1:6" ht="12" customHeight="1">
      <c r="A72" s="6"/>
      <c r="B72" s="6"/>
      <c r="E72" s="150"/>
      <c r="F72" s="150"/>
    </row>
    <row r="73" spans="1:6" ht="12" customHeight="1">
      <c r="A73" s="6"/>
      <c r="B73" s="6"/>
      <c r="E73" s="150"/>
      <c r="F73" s="150"/>
    </row>
    <row r="74" spans="1:2" ht="12" customHeight="1">
      <c r="A74" s="6"/>
      <c r="B74" s="6"/>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1"/>
      <c r="D1" s="141"/>
      <c r="E1" s="141"/>
      <c r="F1" s="141"/>
      <c r="G1" s="141"/>
      <c r="H1" s="141"/>
    </row>
    <row r="2" spans="1:8" ht="12.75">
      <c r="A2" s="8"/>
      <c r="B2" s="83"/>
      <c r="C2" s="199" t="s">
        <v>0</v>
      </c>
      <c r="D2" s="199"/>
      <c r="E2" s="199"/>
      <c r="F2" s="199"/>
      <c r="G2" s="214"/>
      <c r="H2" s="219" t="s">
        <v>462</v>
      </c>
    </row>
    <row r="3" spans="1:8" ht="12.75">
      <c r="A3" s="9"/>
      <c r="B3" s="86"/>
      <c r="C3" s="202" t="str">
        <f>YEAR</f>
        <v>OPERATING FUND BUDGET 2001/2002</v>
      </c>
      <c r="D3" s="202"/>
      <c r="E3" s="202"/>
      <c r="F3" s="202"/>
      <c r="G3" s="215"/>
      <c r="H3" s="220"/>
    </row>
    <row r="4" spans="1:8" ht="12.75">
      <c r="A4" s="10"/>
      <c r="C4" s="141"/>
      <c r="D4" s="141"/>
      <c r="E4" s="141"/>
      <c r="F4" s="141"/>
      <c r="G4" s="141"/>
      <c r="H4" s="141"/>
    </row>
    <row r="5" spans="1:8" ht="12.75">
      <c r="A5" s="10"/>
      <c r="C5" s="56"/>
      <c r="D5" s="141"/>
      <c r="E5" s="141"/>
      <c r="F5" s="141"/>
      <c r="G5" s="141"/>
      <c r="H5" s="141"/>
    </row>
    <row r="6" spans="1:8" ht="16.5">
      <c r="A6" s="10"/>
      <c r="C6" s="337" t="s">
        <v>345</v>
      </c>
      <c r="D6" s="154"/>
      <c r="E6" s="126"/>
      <c r="F6" s="127"/>
      <c r="G6" s="141"/>
      <c r="H6" s="152"/>
    </row>
    <row r="7" spans="3:8" ht="12.75">
      <c r="C7" s="67" t="s">
        <v>61</v>
      </c>
      <c r="D7" s="66"/>
      <c r="E7" s="67" t="s">
        <v>3</v>
      </c>
      <c r="F7" s="66"/>
      <c r="G7" s="181"/>
      <c r="H7" s="141"/>
    </row>
    <row r="8" spans="1:8" ht="12.75">
      <c r="A8" s="94"/>
      <c r="B8" s="45"/>
      <c r="C8" s="68" t="s">
        <v>84</v>
      </c>
      <c r="D8" s="70"/>
      <c r="E8" s="68" t="s">
        <v>59</v>
      </c>
      <c r="F8" s="70"/>
      <c r="G8" s="141"/>
      <c r="H8" s="141"/>
    </row>
    <row r="9" spans="1:6" ht="12.75">
      <c r="A9" s="51" t="s">
        <v>105</v>
      </c>
      <c r="B9" s="52" t="s">
        <v>106</v>
      </c>
      <c r="C9" s="224" t="s">
        <v>107</v>
      </c>
      <c r="D9" s="132" t="s">
        <v>108</v>
      </c>
      <c r="E9" s="132" t="s">
        <v>107</v>
      </c>
      <c r="F9" s="132" t="s">
        <v>108</v>
      </c>
    </row>
    <row r="10" spans="1:2" ht="4.5" customHeight="1">
      <c r="A10" s="77"/>
      <c r="B10" s="77"/>
    </row>
    <row r="11" spans="1:6" ht="12.75">
      <c r="A11" s="13">
        <v>1</v>
      </c>
      <c r="B11" s="14" t="s">
        <v>121</v>
      </c>
      <c r="C11" s="14">
        <v>0</v>
      </c>
      <c r="D11" s="356">
        <f>C11/'- 3 -'!E11</f>
        <v>0</v>
      </c>
      <c r="E11" s="14">
        <v>274900</v>
      </c>
      <c r="F11" s="356">
        <f>E11/'- 3 -'!E11</f>
        <v>0.0011464188277919615</v>
      </c>
    </row>
    <row r="12" spans="1:6" ht="12.75">
      <c r="A12" s="15">
        <v>2</v>
      </c>
      <c r="B12" s="16" t="s">
        <v>122</v>
      </c>
      <c r="C12" s="16">
        <v>0</v>
      </c>
      <c r="D12" s="357">
        <f>C12/'- 3 -'!E12</f>
        <v>0</v>
      </c>
      <c r="E12" s="16">
        <v>0</v>
      </c>
      <c r="F12" s="357">
        <f>E12/'- 3 -'!E12</f>
        <v>0</v>
      </c>
    </row>
    <row r="13" spans="1:6" ht="12.75">
      <c r="A13" s="13">
        <v>3</v>
      </c>
      <c r="B13" s="14" t="s">
        <v>123</v>
      </c>
      <c r="C13" s="14">
        <v>0</v>
      </c>
      <c r="D13" s="356">
        <f>C13/'- 3 -'!E13</f>
        <v>0</v>
      </c>
      <c r="E13" s="14">
        <v>0</v>
      </c>
      <c r="F13" s="356">
        <f>E13/'- 3 -'!E13</f>
        <v>0</v>
      </c>
    </row>
    <row r="14" spans="1:6" ht="12.75">
      <c r="A14" s="15">
        <v>4</v>
      </c>
      <c r="B14" s="16" t="s">
        <v>124</v>
      </c>
      <c r="C14" s="16">
        <v>0</v>
      </c>
      <c r="D14" s="357">
        <f>C14/'- 3 -'!E14</f>
        <v>0</v>
      </c>
      <c r="E14" s="16">
        <v>27690</v>
      </c>
      <c r="F14" s="357">
        <f>E14/'- 3 -'!E14</f>
        <v>0.0006663760025511444</v>
      </c>
    </row>
    <row r="15" spans="1:6" ht="12.75">
      <c r="A15" s="13">
        <v>5</v>
      </c>
      <c r="B15" s="14" t="s">
        <v>125</v>
      </c>
      <c r="C15" s="14">
        <v>0</v>
      </c>
      <c r="D15" s="356">
        <f>C15/'- 3 -'!E15</f>
        <v>0</v>
      </c>
      <c r="E15" s="14">
        <v>0</v>
      </c>
      <c r="F15" s="356">
        <f>E15/'- 3 -'!E15</f>
        <v>0</v>
      </c>
    </row>
    <row r="16" spans="1:6" ht="12.75">
      <c r="A16" s="15">
        <v>6</v>
      </c>
      <c r="B16" s="16" t="s">
        <v>126</v>
      </c>
      <c r="C16" s="16">
        <v>0</v>
      </c>
      <c r="D16" s="357">
        <f>C16/'- 3 -'!E16</f>
        <v>0</v>
      </c>
      <c r="E16" s="16">
        <v>69350</v>
      </c>
      <c r="F16" s="357">
        <f>E16/'- 3 -'!E16</f>
        <v>0.001204705965408627</v>
      </c>
    </row>
    <row r="17" spans="1:6" ht="12.75">
      <c r="A17" s="13">
        <v>9</v>
      </c>
      <c r="B17" s="14" t="s">
        <v>127</v>
      </c>
      <c r="C17" s="14">
        <v>0</v>
      </c>
      <c r="D17" s="356">
        <f>C17/'- 3 -'!E17</f>
        <v>0</v>
      </c>
      <c r="E17" s="14">
        <v>0</v>
      </c>
      <c r="F17" s="356">
        <f>E17/'- 3 -'!E17</f>
        <v>0</v>
      </c>
    </row>
    <row r="18" spans="1:6" ht="12.75">
      <c r="A18" s="15">
        <v>10</v>
      </c>
      <c r="B18" s="16" t="s">
        <v>128</v>
      </c>
      <c r="C18" s="16">
        <v>0</v>
      </c>
      <c r="D18" s="357">
        <f>C18/'- 3 -'!E18</f>
        <v>0</v>
      </c>
      <c r="E18" s="16">
        <v>150000</v>
      </c>
      <c r="F18" s="357">
        <f>E18/'- 3 -'!E18</f>
        <v>0.0024647131131446272</v>
      </c>
    </row>
    <row r="19" spans="1:6" ht="12.75">
      <c r="A19" s="13">
        <v>11</v>
      </c>
      <c r="B19" s="14" t="s">
        <v>129</v>
      </c>
      <c r="C19" s="14">
        <v>0</v>
      </c>
      <c r="D19" s="356">
        <f>C19/'- 3 -'!E19</f>
        <v>0</v>
      </c>
      <c r="E19" s="14">
        <v>60000</v>
      </c>
      <c r="F19" s="356">
        <f>E19/'- 3 -'!E19</f>
        <v>0.0018478588228467909</v>
      </c>
    </row>
    <row r="20" spans="1:6" ht="12.75">
      <c r="A20" s="15">
        <v>12</v>
      </c>
      <c r="B20" s="16" t="s">
        <v>130</v>
      </c>
      <c r="C20" s="16">
        <v>0</v>
      </c>
      <c r="D20" s="357">
        <f>C20/'- 3 -'!E20</f>
        <v>0</v>
      </c>
      <c r="E20" s="16">
        <v>21751</v>
      </c>
      <c r="F20" s="357">
        <f>E20/'- 3 -'!E20</f>
        <v>0.0004217490585539555</v>
      </c>
    </row>
    <row r="21" spans="1:6" ht="12.75">
      <c r="A21" s="13">
        <v>13</v>
      </c>
      <c r="B21" s="14" t="s">
        <v>131</v>
      </c>
      <c r="C21" s="14">
        <v>0</v>
      </c>
      <c r="D21" s="356">
        <f>C21/'- 3 -'!E21</f>
        <v>0</v>
      </c>
      <c r="E21" s="14">
        <v>35000</v>
      </c>
      <c r="F21" s="356">
        <f>E21/'- 3 -'!E21</f>
        <v>0.0016669530650789907</v>
      </c>
    </row>
    <row r="22" spans="1:6" ht="12.75">
      <c r="A22" s="15">
        <v>14</v>
      </c>
      <c r="B22" s="16" t="s">
        <v>132</v>
      </c>
      <c r="C22" s="16">
        <v>0</v>
      </c>
      <c r="D22" s="357">
        <f>C22/'- 3 -'!E22</f>
        <v>0</v>
      </c>
      <c r="E22" s="16">
        <v>21457</v>
      </c>
      <c r="F22" s="357">
        <f>E22/'- 3 -'!E22</f>
        <v>0.0009146775545281164</v>
      </c>
    </row>
    <row r="23" spans="1:6" ht="12.75">
      <c r="A23" s="13">
        <v>15</v>
      </c>
      <c r="B23" s="14" t="s">
        <v>133</v>
      </c>
      <c r="C23" s="14">
        <v>0</v>
      </c>
      <c r="D23" s="356">
        <f>C23/'- 3 -'!E23</f>
        <v>0</v>
      </c>
      <c r="E23" s="14">
        <v>21502</v>
      </c>
      <c r="F23" s="356">
        <f>E23/'- 3 -'!E23</f>
        <v>0.000639541600185313</v>
      </c>
    </row>
    <row r="24" spans="1:6" ht="12.75">
      <c r="A24" s="15">
        <v>16</v>
      </c>
      <c r="B24" s="16" t="s">
        <v>134</v>
      </c>
      <c r="C24" s="16">
        <v>0</v>
      </c>
      <c r="D24" s="357">
        <f>C24/'- 3 -'!E24</f>
        <v>0</v>
      </c>
      <c r="E24" s="16">
        <v>0</v>
      </c>
      <c r="F24" s="357">
        <f>E24/'- 3 -'!E24</f>
        <v>0</v>
      </c>
    </row>
    <row r="25" spans="1:6" ht="12.75">
      <c r="A25" s="13">
        <v>17</v>
      </c>
      <c r="B25" s="14" t="s">
        <v>135</v>
      </c>
      <c r="C25" s="14">
        <v>0</v>
      </c>
      <c r="D25" s="356">
        <f>C25/'- 3 -'!E25</f>
        <v>0</v>
      </c>
      <c r="E25" s="14">
        <v>1300</v>
      </c>
      <c r="F25" s="356">
        <f>E25/'- 3 -'!E25</f>
        <v>0.00031733508827773947</v>
      </c>
    </row>
    <row r="26" spans="1:6" ht="12.75">
      <c r="A26" s="15">
        <v>18</v>
      </c>
      <c r="B26" s="16" t="s">
        <v>136</v>
      </c>
      <c r="C26" s="16">
        <v>0</v>
      </c>
      <c r="D26" s="357">
        <f>C26/'- 3 -'!E26</f>
        <v>0</v>
      </c>
      <c r="E26" s="16">
        <v>0</v>
      </c>
      <c r="F26" s="357">
        <f>E26/'- 3 -'!E26</f>
        <v>0</v>
      </c>
    </row>
    <row r="27" spans="1:6" ht="12.75">
      <c r="A27" s="13">
        <v>19</v>
      </c>
      <c r="B27" s="14" t="s">
        <v>137</v>
      </c>
      <c r="C27" s="14">
        <v>0</v>
      </c>
      <c r="D27" s="356">
        <f>C27/'- 3 -'!E27</f>
        <v>0</v>
      </c>
      <c r="E27" s="14">
        <v>-9000</v>
      </c>
      <c r="F27" s="356">
        <f>E27/'- 3 -'!E27</f>
        <v>-0.0007381587041213861</v>
      </c>
    </row>
    <row r="28" spans="1:6" ht="12.75">
      <c r="A28" s="15">
        <v>20</v>
      </c>
      <c r="B28" s="16" t="s">
        <v>138</v>
      </c>
      <c r="C28" s="16">
        <v>5174</v>
      </c>
      <c r="D28" s="357">
        <f>C28/'- 3 -'!E28</f>
        <v>0.0006571544804561318</v>
      </c>
      <c r="E28" s="16">
        <v>26606</v>
      </c>
      <c r="F28" s="357">
        <f>E28/'- 3 -'!E28</f>
        <v>0.003379252436609169</v>
      </c>
    </row>
    <row r="29" spans="1:6" ht="12.75">
      <c r="A29" s="13">
        <v>21</v>
      </c>
      <c r="B29" s="14" t="s">
        <v>139</v>
      </c>
      <c r="C29" s="14">
        <v>0</v>
      </c>
      <c r="D29" s="356">
        <f>C29/'- 3 -'!E29</f>
        <v>0</v>
      </c>
      <c r="E29" s="14">
        <v>60000</v>
      </c>
      <c r="F29" s="356">
        <f>E29/'- 3 -'!E29</f>
        <v>0.0026446863842729314</v>
      </c>
    </row>
    <row r="30" spans="1:6" ht="12.75">
      <c r="A30" s="15">
        <v>22</v>
      </c>
      <c r="B30" s="16" t="s">
        <v>140</v>
      </c>
      <c r="C30" s="16">
        <v>0</v>
      </c>
      <c r="D30" s="357">
        <f>C30/'- 3 -'!E30</f>
        <v>0</v>
      </c>
      <c r="E30" s="16">
        <v>24000</v>
      </c>
      <c r="F30" s="357">
        <f>E30/'- 3 -'!E30</f>
        <v>0.001951079446898243</v>
      </c>
    </row>
    <row r="31" spans="1:6" ht="12.75">
      <c r="A31" s="13">
        <v>23</v>
      </c>
      <c r="B31" s="14" t="s">
        <v>141</v>
      </c>
      <c r="C31" s="14">
        <v>0</v>
      </c>
      <c r="D31" s="356">
        <f>C31/'- 3 -'!E31</f>
        <v>0</v>
      </c>
      <c r="E31" s="14">
        <v>0</v>
      </c>
      <c r="F31" s="356">
        <f>E31/'- 3 -'!E31</f>
        <v>0</v>
      </c>
    </row>
    <row r="32" spans="1:6" ht="12.75">
      <c r="A32" s="15">
        <v>24</v>
      </c>
      <c r="B32" s="16" t="s">
        <v>142</v>
      </c>
      <c r="C32" s="16">
        <v>0</v>
      </c>
      <c r="D32" s="357">
        <f>C32/'- 3 -'!E32</f>
        <v>0</v>
      </c>
      <c r="E32" s="16">
        <v>4600</v>
      </c>
      <c r="F32" s="357">
        <f>E32/'- 3 -'!E32</f>
        <v>0.00020103452365874793</v>
      </c>
    </row>
    <row r="33" spans="1:6" ht="12.75">
      <c r="A33" s="13">
        <v>25</v>
      </c>
      <c r="B33" s="14" t="s">
        <v>143</v>
      </c>
      <c r="C33" s="14">
        <v>0</v>
      </c>
      <c r="D33" s="356">
        <f>C33/'- 3 -'!E33</f>
        <v>0</v>
      </c>
      <c r="E33" s="14">
        <v>3700</v>
      </c>
      <c r="F33" s="356">
        <f>E33/'- 3 -'!E33</f>
        <v>0.0003545486289317047</v>
      </c>
    </row>
    <row r="34" spans="1:6" ht="12.75">
      <c r="A34" s="15">
        <v>26</v>
      </c>
      <c r="B34" s="16" t="s">
        <v>144</v>
      </c>
      <c r="C34" s="16">
        <v>0</v>
      </c>
      <c r="D34" s="357">
        <f>C34/'- 3 -'!E34</f>
        <v>0</v>
      </c>
      <c r="E34" s="16">
        <v>40000</v>
      </c>
      <c r="F34" s="357">
        <f>E34/'- 3 -'!E34</f>
        <v>0.0024370554277793857</v>
      </c>
    </row>
    <row r="35" spans="1:6" ht="12.75">
      <c r="A35" s="13">
        <v>28</v>
      </c>
      <c r="B35" s="14" t="s">
        <v>145</v>
      </c>
      <c r="C35" s="14">
        <v>0</v>
      </c>
      <c r="D35" s="356">
        <f>C35/'- 3 -'!E35</f>
        <v>0</v>
      </c>
      <c r="E35" s="14">
        <v>0</v>
      </c>
      <c r="F35" s="356">
        <f>E35/'- 3 -'!E35</f>
        <v>0</v>
      </c>
    </row>
    <row r="36" spans="1:6" ht="12.75">
      <c r="A36" s="15">
        <v>30</v>
      </c>
      <c r="B36" s="16" t="s">
        <v>146</v>
      </c>
      <c r="C36" s="16">
        <v>0</v>
      </c>
      <c r="D36" s="357">
        <f>C36/'- 3 -'!E36</f>
        <v>0</v>
      </c>
      <c r="E36" s="16">
        <v>19500</v>
      </c>
      <c r="F36" s="357">
        <f>E36/'- 3 -'!E36</f>
        <v>0.0020801970362632747</v>
      </c>
    </row>
    <row r="37" spans="1:6" ht="12.75">
      <c r="A37" s="13">
        <v>31</v>
      </c>
      <c r="B37" s="14" t="s">
        <v>147</v>
      </c>
      <c r="C37" s="14">
        <v>0</v>
      </c>
      <c r="D37" s="356">
        <f>C37/'- 3 -'!E37</f>
        <v>0</v>
      </c>
      <c r="E37" s="14">
        <v>61000</v>
      </c>
      <c r="F37" s="356">
        <f>E37/'- 3 -'!E37</f>
        <v>0.005593444263253529</v>
      </c>
    </row>
    <row r="38" spans="1:6" ht="12.75">
      <c r="A38" s="15">
        <v>32</v>
      </c>
      <c r="B38" s="16" t="s">
        <v>148</v>
      </c>
      <c r="C38" s="16">
        <v>0</v>
      </c>
      <c r="D38" s="357">
        <f>C38/'- 3 -'!E38</f>
        <v>0</v>
      </c>
      <c r="E38" s="16">
        <v>23250</v>
      </c>
      <c r="F38" s="357">
        <f>E38/'- 3 -'!E38</f>
        <v>0.0035337907147787078</v>
      </c>
    </row>
    <row r="39" spans="1:6" ht="12.75">
      <c r="A39" s="13">
        <v>33</v>
      </c>
      <c r="B39" s="14" t="s">
        <v>149</v>
      </c>
      <c r="C39" s="14">
        <v>0</v>
      </c>
      <c r="D39" s="356">
        <f>C39/'- 3 -'!E39</f>
        <v>0</v>
      </c>
      <c r="E39" s="14">
        <v>7419</v>
      </c>
      <c r="F39" s="356">
        <f>E39/'- 3 -'!E39</f>
        <v>0.000571458369615946</v>
      </c>
    </row>
    <row r="40" spans="1:6" ht="12.75">
      <c r="A40" s="15">
        <v>34</v>
      </c>
      <c r="B40" s="16" t="s">
        <v>150</v>
      </c>
      <c r="C40" s="16">
        <v>0</v>
      </c>
      <c r="D40" s="357">
        <f>C40/'- 3 -'!E40</f>
        <v>0</v>
      </c>
      <c r="E40" s="16">
        <v>0</v>
      </c>
      <c r="F40" s="357">
        <f>E40/'- 3 -'!E40</f>
        <v>0</v>
      </c>
    </row>
    <row r="41" spans="1:6" ht="12.75">
      <c r="A41" s="13">
        <v>35</v>
      </c>
      <c r="B41" s="14" t="s">
        <v>151</v>
      </c>
      <c r="C41" s="14">
        <v>0</v>
      </c>
      <c r="D41" s="356">
        <f>C41/'- 3 -'!E41</f>
        <v>0</v>
      </c>
      <c r="E41" s="14">
        <v>34034</v>
      </c>
      <c r="F41" s="356">
        <f>E41/'- 3 -'!E41</f>
        <v>0.002413208277232067</v>
      </c>
    </row>
    <row r="42" spans="1:6" ht="12.75">
      <c r="A42" s="15">
        <v>36</v>
      </c>
      <c r="B42" s="16" t="s">
        <v>152</v>
      </c>
      <c r="C42" s="16">
        <v>0</v>
      </c>
      <c r="D42" s="357">
        <f>C42/'- 3 -'!E42</f>
        <v>0</v>
      </c>
      <c r="E42" s="16">
        <v>32000</v>
      </c>
      <c r="F42" s="357">
        <f>E42/'- 3 -'!E42</f>
        <v>0.004214394131456172</v>
      </c>
    </row>
    <row r="43" spans="1:6" ht="12.75">
      <c r="A43" s="13">
        <v>37</v>
      </c>
      <c r="B43" s="14" t="s">
        <v>153</v>
      </c>
      <c r="C43" s="14">
        <v>0</v>
      </c>
      <c r="D43" s="356">
        <f>C43/'- 3 -'!E43</f>
        <v>0</v>
      </c>
      <c r="E43" s="14">
        <v>6800</v>
      </c>
      <c r="F43" s="356">
        <f>E43/'- 3 -'!E43</f>
        <v>0.0009900648448794064</v>
      </c>
    </row>
    <row r="44" spans="1:6" ht="12.75">
      <c r="A44" s="15">
        <v>38</v>
      </c>
      <c r="B44" s="16" t="s">
        <v>154</v>
      </c>
      <c r="C44" s="16">
        <v>4800</v>
      </c>
      <c r="D44" s="357">
        <f>C44/'- 3 -'!E44</f>
        <v>0.0005259484329476013</v>
      </c>
      <c r="E44" s="16">
        <v>24270</v>
      </c>
      <c r="F44" s="357">
        <f>E44/'- 3 -'!E44</f>
        <v>0.002659326764091309</v>
      </c>
    </row>
    <row r="45" spans="1:6" ht="12.75">
      <c r="A45" s="13">
        <v>39</v>
      </c>
      <c r="B45" s="14" t="s">
        <v>155</v>
      </c>
      <c r="C45" s="14">
        <v>0</v>
      </c>
      <c r="D45" s="356">
        <f>C45/'- 3 -'!E45</f>
        <v>0</v>
      </c>
      <c r="E45" s="14">
        <v>37000</v>
      </c>
      <c r="F45" s="356">
        <f>E45/'- 3 -'!E45</f>
        <v>0.00240220743385814</v>
      </c>
    </row>
    <row r="46" spans="1:6" ht="12.75">
      <c r="A46" s="15">
        <v>40</v>
      </c>
      <c r="B46" s="16" t="s">
        <v>156</v>
      </c>
      <c r="C46" s="16">
        <v>0</v>
      </c>
      <c r="D46" s="357">
        <f>C46/'- 3 -'!E46</f>
        <v>0</v>
      </c>
      <c r="E46" s="16">
        <v>24900</v>
      </c>
      <c r="F46" s="357">
        <f>E46/'- 3 -'!E46</f>
        <v>0.000550652268621003</v>
      </c>
    </row>
    <row r="47" spans="1:6" ht="12.75">
      <c r="A47" s="13">
        <v>41</v>
      </c>
      <c r="B47" s="14" t="s">
        <v>157</v>
      </c>
      <c r="C47" s="14">
        <v>0</v>
      </c>
      <c r="D47" s="356">
        <f>C47/'- 3 -'!E47</f>
        <v>0</v>
      </c>
      <c r="E47" s="14">
        <v>21000</v>
      </c>
      <c r="F47" s="356">
        <f>E47/'- 3 -'!E47</f>
        <v>0.0016967996742144626</v>
      </c>
    </row>
    <row r="48" spans="1:6" ht="12.75">
      <c r="A48" s="15">
        <v>42</v>
      </c>
      <c r="B48" s="16" t="s">
        <v>158</v>
      </c>
      <c r="C48" s="16">
        <v>0</v>
      </c>
      <c r="D48" s="357">
        <f>C48/'- 3 -'!E48</f>
        <v>0</v>
      </c>
      <c r="E48" s="16">
        <v>0</v>
      </c>
      <c r="F48" s="357">
        <f>E48/'- 3 -'!E48</f>
        <v>0</v>
      </c>
    </row>
    <row r="49" spans="1:6" ht="12.75">
      <c r="A49" s="13">
        <v>43</v>
      </c>
      <c r="B49" s="14" t="s">
        <v>159</v>
      </c>
      <c r="C49" s="14">
        <v>0</v>
      </c>
      <c r="D49" s="356">
        <f>C49/'- 3 -'!E49</f>
        <v>0</v>
      </c>
      <c r="E49" s="14">
        <v>7500</v>
      </c>
      <c r="F49" s="356">
        <f>E49/'- 3 -'!E49</f>
        <v>0.0011844804631792403</v>
      </c>
    </row>
    <row r="50" spans="1:6" ht="12.75">
      <c r="A50" s="15">
        <v>44</v>
      </c>
      <c r="B50" s="16" t="s">
        <v>160</v>
      </c>
      <c r="C50" s="16">
        <v>9600</v>
      </c>
      <c r="D50" s="357">
        <f>C50/'- 3 -'!E50</f>
        <v>0.0010244306433243031</v>
      </c>
      <c r="E50" s="16">
        <v>8500</v>
      </c>
      <c r="F50" s="357">
        <f>E50/'- 3 -'!E50</f>
        <v>0.0009070479654433933</v>
      </c>
    </row>
    <row r="51" spans="1:6" ht="12.75">
      <c r="A51" s="13">
        <v>45</v>
      </c>
      <c r="B51" s="14" t="s">
        <v>161</v>
      </c>
      <c r="C51" s="14">
        <v>0</v>
      </c>
      <c r="D51" s="356">
        <f>C51/'- 3 -'!E51</f>
        <v>0</v>
      </c>
      <c r="E51" s="14">
        <v>43550</v>
      </c>
      <c r="F51" s="356">
        <f>E51/'- 3 -'!E51</f>
        <v>0.0036487895528159145</v>
      </c>
    </row>
    <row r="52" spans="1:6" ht="12.75">
      <c r="A52" s="15">
        <v>46</v>
      </c>
      <c r="B52" s="16" t="s">
        <v>162</v>
      </c>
      <c r="C52" s="16">
        <v>765</v>
      </c>
      <c r="D52" s="357">
        <f>C52/'- 3 -'!E52</f>
        <v>7.288925578068966E-05</v>
      </c>
      <c r="E52" s="16">
        <v>38853</v>
      </c>
      <c r="F52" s="357">
        <f>E52/'- 3 -'!E52</f>
        <v>0.0037019166730027915</v>
      </c>
    </row>
    <row r="53" spans="1:6" ht="12.75">
      <c r="A53" s="13">
        <v>47</v>
      </c>
      <c r="B53" s="14" t="s">
        <v>163</v>
      </c>
      <c r="C53" s="14">
        <v>0</v>
      </c>
      <c r="D53" s="356">
        <f>C53/'- 3 -'!E53</f>
        <v>0</v>
      </c>
      <c r="E53" s="14">
        <v>39312</v>
      </c>
      <c r="F53" s="356">
        <f>E53/'- 3 -'!E53</f>
        <v>0.004295516969379035</v>
      </c>
    </row>
    <row r="54" spans="1:6" ht="12.75">
      <c r="A54" s="15">
        <v>48</v>
      </c>
      <c r="B54" s="16" t="s">
        <v>164</v>
      </c>
      <c r="C54" s="16">
        <v>2065698</v>
      </c>
      <c r="D54" s="357">
        <f>C54/'- 3 -'!E54</f>
        <v>0.03600915847123551</v>
      </c>
      <c r="E54" s="16">
        <v>352598</v>
      </c>
      <c r="F54" s="357">
        <f>E54/'- 3 -'!E54</f>
        <v>0.006146473133362524</v>
      </c>
    </row>
    <row r="55" spans="1:6" ht="12.75">
      <c r="A55" s="13">
        <v>49</v>
      </c>
      <c r="B55" s="14" t="s">
        <v>165</v>
      </c>
      <c r="C55" s="14">
        <v>9600</v>
      </c>
      <c r="D55" s="356">
        <f>C55/'- 3 -'!E55</f>
        <v>0.000261111931014663</v>
      </c>
      <c r="E55" s="14">
        <v>97222</v>
      </c>
      <c r="F55" s="356">
        <f>E55/'- 3 -'!E55</f>
        <v>0.002644356683032038</v>
      </c>
    </row>
    <row r="56" spans="1:6" ht="12.75">
      <c r="A56" s="15">
        <v>50</v>
      </c>
      <c r="B56" s="16" t="s">
        <v>355</v>
      </c>
      <c r="C56" s="16">
        <v>0</v>
      </c>
      <c r="D56" s="357">
        <f>C56/'- 3 -'!E56</f>
        <v>0</v>
      </c>
      <c r="E56" s="16">
        <v>25000</v>
      </c>
      <c r="F56" s="357">
        <f>E56/'- 3 -'!E56</f>
        <v>0.0017133145097179199</v>
      </c>
    </row>
    <row r="57" spans="1:6" ht="12.75">
      <c r="A57" s="13">
        <v>2264</v>
      </c>
      <c r="B57" s="14" t="s">
        <v>166</v>
      </c>
      <c r="C57" s="14">
        <v>0</v>
      </c>
      <c r="D57" s="356">
        <f>C57/'- 3 -'!E57</f>
        <v>0</v>
      </c>
      <c r="E57" s="14">
        <v>10000</v>
      </c>
      <c r="F57" s="356">
        <f>E57/'- 3 -'!E57</f>
        <v>0.005236312149134359</v>
      </c>
    </row>
    <row r="58" spans="1:6" ht="12.75">
      <c r="A58" s="15">
        <v>2309</v>
      </c>
      <c r="B58" s="16" t="s">
        <v>167</v>
      </c>
      <c r="C58" s="16">
        <v>9600</v>
      </c>
      <c r="D58" s="357">
        <f>C58/'- 3 -'!E58</f>
        <v>0.004767843280991354</v>
      </c>
      <c r="E58" s="16">
        <v>11650</v>
      </c>
      <c r="F58" s="357">
        <f>E58/'- 3 -'!E58</f>
        <v>0.005785976481619715</v>
      </c>
    </row>
    <row r="59" spans="1:6" ht="12.75">
      <c r="A59" s="13">
        <v>2312</v>
      </c>
      <c r="B59" s="14" t="s">
        <v>168</v>
      </c>
      <c r="C59" s="14">
        <v>0</v>
      </c>
      <c r="D59" s="356">
        <f>C59/'- 3 -'!E59</f>
        <v>0</v>
      </c>
      <c r="E59" s="14">
        <v>14200</v>
      </c>
      <c r="F59" s="356">
        <f>E59/'- 3 -'!E59</f>
        <v>0.008253947217751334</v>
      </c>
    </row>
    <row r="60" spans="1:6" ht="12.75">
      <c r="A60" s="15">
        <v>2355</v>
      </c>
      <c r="B60" s="16" t="s">
        <v>169</v>
      </c>
      <c r="C60" s="16">
        <v>0</v>
      </c>
      <c r="D60" s="357">
        <f>C60/'- 3 -'!E60</f>
        <v>0</v>
      </c>
      <c r="E60" s="16">
        <v>53444</v>
      </c>
      <c r="F60" s="357">
        <f>E60/'- 3 -'!E60</f>
        <v>0.0021725618334984447</v>
      </c>
    </row>
    <row r="61" spans="1:6" ht="12.75">
      <c r="A61" s="13">
        <v>2439</v>
      </c>
      <c r="B61" s="14" t="s">
        <v>170</v>
      </c>
      <c r="C61" s="14">
        <v>0</v>
      </c>
      <c r="D61" s="356">
        <f>C61/'- 3 -'!E61</f>
        <v>0</v>
      </c>
      <c r="E61" s="14">
        <v>-8000</v>
      </c>
      <c r="F61" s="356">
        <f>E61/'- 3 -'!E61</f>
        <v>-0.006272202617233347</v>
      </c>
    </row>
    <row r="62" spans="1:6" ht="12.75">
      <c r="A62" s="15">
        <v>2460</v>
      </c>
      <c r="B62" s="16" t="s">
        <v>171</v>
      </c>
      <c r="C62" s="16">
        <v>0</v>
      </c>
      <c r="D62" s="357">
        <f>C62/'- 3 -'!E62</f>
        <v>0</v>
      </c>
      <c r="E62" s="16">
        <v>28000</v>
      </c>
      <c r="F62" s="357">
        <f>E62/'- 3 -'!E62</f>
        <v>0.009593114884402966</v>
      </c>
    </row>
    <row r="63" spans="1:6" ht="12.75">
      <c r="A63" s="13">
        <v>3000</v>
      </c>
      <c r="B63" s="14" t="s">
        <v>381</v>
      </c>
      <c r="C63" s="14">
        <v>0</v>
      </c>
      <c r="D63" s="356">
        <f>C63/'- 3 -'!E63</f>
        <v>0</v>
      </c>
      <c r="E63" s="14">
        <v>0</v>
      </c>
      <c r="F63" s="356">
        <f>E63/'- 3 -'!E63</f>
        <v>0</v>
      </c>
    </row>
    <row r="64" spans="1:6" ht="4.5" customHeight="1">
      <c r="A64" s="17"/>
      <c r="B64" s="17"/>
      <c r="C64" s="17"/>
      <c r="D64" s="197"/>
      <c r="E64" s="17"/>
      <c r="F64" s="197"/>
    </row>
    <row r="65" spans="1:7" ht="12.75">
      <c r="A65" s="19"/>
      <c r="B65" s="20" t="s">
        <v>172</v>
      </c>
      <c r="C65" s="20">
        <f>SUM(C11:C63)</f>
        <v>2105237</v>
      </c>
      <c r="D65" s="102">
        <f>C65/'- 3 -'!E65</f>
        <v>0.0016219428278259316</v>
      </c>
      <c r="E65" s="20">
        <f>SUM(E11:E63)</f>
        <v>1845858</v>
      </c>
      <c r="F65" s="102">
        <f>E65/'- 3 -'!E65</f>
        <v>0.0014221088382377464</v>
      </c>
      <c r="G65" s="77"/>
    </row>
    <row r="66" spans="1:6" ht="4.5" customHeight="1">
      <c r="A66" s="17"/>
      <c r="B66" s="17"/>
      <c r="C66" s="17"/>
      <c r="D66" s="197"/>
      <c r="E66" s="17"/>
      <c r="F66" s="197"/>
    </row>
    <row r="67" spans="1:6" ht="12.75">
      <c r="A67" s="15">
        <v>2155</v>
      </c>
      <c r="B67" s="16" t="s">
        <v>173</v>
      </c>
      <c r="C67" s="16">
        <v>0</v>
      </c>
      <c r="D67" s="357">
        <f>C67/'- 3 -'!E67</f>
        <v>0</v>
      </c>
      <c r="E67" s="16">
        <v>1950</v>
      </c>
      <c r="F67" s="357">
        <f>E67/'- 3 -'!E67</f>
        <v>0.0015601397885250518</v>
      </c>
    </row>
    <row r="68" spans="1:6" ht="12.75">
      <c r="A68" s="13">
        <v>2408</v>
      </c>
      <c r="B68" s="14" t="s">
        <v>175</v>
      </c>
      <c r="C68" s="14">
        <v>0</v>
      </c>
      <c r="D68" s="356">
        <f>C68/'- 3 -'!E68</f>
        <v>0</v>
      </c>
      <c r="E68" s="14">
        <v>24000</v>
      </c>
      <c r="F68" s="356">
        <f>E68/'- 3 -'!E68</f>
        <v>0.010136826033058724</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1"/>
      <c r="D1" s="141"/>
      <c r="E1" s="141"/>
      <c r="F1" s="141"/>
      <c r="G1" s="141"/>
      <c r="H1" s="141"/>
    </row>
    <row r="2" spans="1:8" ht="12.75">
      <c r="A2" s="8"/>
      <c r="B2" s="83"/>
      <c r="C2" s="199" t="s">
        <v>0</v>
      </c>
      <c r="D2" s="199"/>
      <c r="E2" s="200"/>
      <c r="F2" s="199"/>
      <c r="G2" s="214"/>
      <c r="H2" s="219" t="s">
        <v>461</v>
      </c>
    </row>
    <row r="3" spans="1:8" ht="12.75">
      <c r="A3" s="9"/>
      <c r="B3" s="86"/>
      <c r="C3" s="202" t="str">
        <f>YEAR</f>
        <v>OPERATING FUND BUDGET 2001/2002</v>
      </c>
      <c r="D3" s="202"/>
      <c r="E3" s="203"/>
      <c r="F3" s="202"/>
      <c r="G3" s="215"/>
      <c r="H3" s="215"/>
    </row>
    <row r="4" spans="1:8" ht="12.75">
      <c r="A4" s="10"/>
      <c r="C4" s="141"/>
      <c r="D4" s="141"/>
      <c r="E4" s="141"/>
      <c r="F4" s="141"/>
      <c r="G4" s="141"/>
      <c r="H4" s="141"/>
    </row>
    <row r="5" spans="1:8" ht="12.75">
      <c r="A5" s="10"/>
      <c r="C5" s="56"/>
      <c r="D5" s="141"/>
      <c r="E5" s="141"/>
      <c r="F5" s="141"/>
      <c r="G5" s="141"/>
      <c r="H5" s="141"/>
    </row>
    <row r="6" spans="1:8" ht="16.5">
      <c r="A6" s="10"/>
      <c r="C6" s="336" t="s">
        <v>27</v>
      </c>
      <c r="D6" s="221"/>
      <c r="E6" s="222"/>
      <c r="F6" s="222"/>
      <c r="G6" s="222"/>
      <c r="H6" s="223"/>
    </row>
    <row r="7" spans="3:8" ht="12.75">
      <c r="C7" s="67" t="s">
        <v>39</v>
      </c>
      <c r="D7" s="66"/>
      <c r="E7" s="65" t="s">
        <v>62</v>
      </c>
      <c r="F7" s="65"/>
      <c r="G7" s="65"/>
      <c r="H7" s="66"/>
    </row>
    <row r="8" spans="1:8" ht="12.75">
      <c r="A8" s="94"/>
      <c r="B8" s="45"/>
      <c r="C8" s="68" t="s">
        <v>485</v>
      </c>
      <c r="D8" s="70"/>
      <c r="E8" s="68" t="s">
        <v>69</v>
      </c>
      <c r="F8" s="70"/>
      <c r="G8" s="68" t="s">
        <v>74</v>
      </c>
      <c r="H8" s="70"/>
    </row>
    <row r="9" spans="1:8" ht="12.75">
      <c r="A9" s="51" t="s">
        <v>105</v>
      </c>
      <c r="B9" s="52" t="s">
        <v>106</v>
      </c>
      <c r="C9" s="224" t="s">
        <v>107</v>
      </c>
      <c r="D9" s="132" t="s">
        <v>108</v>
      </c>
      <c r="E9" s="132" t="s">
        <v>107</v>
      </c>
      <c r="F9" s="132" t="s">
        <v>108</v>
      </c>
      <c r="G9" s="132" t="s">
        <v>107</v>
      </c>
      <c r="H9" s="132" t="s">
        <v>108</v>
      </c>
    </row>
    <row r="10" spans="1:2" ht="4.5" customHeight="1">
      <c r="A10" s="77"/>
      <c r="B10" s="77"/>
    </row>
    <row r="11" spans="1:8" ht="12.75">
      <c r="A11" s="13">
        <v>1</v>
      </c>
      <c r="B11" s="14" t="s">
        <v>121</v>
      </c>
      <c r="C11" s="14">
        <v>1901100</v>
      </c>
      <c r="D11" s="356">
        <f>C11/'- 3 -'!E11</f>
        <v>0.007928180551165143</v>
      </c>
      <c r="E11" s="14">
        <v>23744200</v>
      </c>
      <c r="F11" s="356">
        <f>E11/'- 3 -'!E11</f>
        <v>0.09902072728576898</v>
      </c>
      <c r="G11" s="14">
        <v>5925800</v>
      </c>
      <c r="H11" s="356">
        <f>G11/'- 3 -'!E11</f>
        <v>0.024712436121242652</v>
      </c>
    </row>
    <row r="12" spans="1:8" ht="12.75">
      <c r="A12" s="15">
        <v>2</v>
      </c>
      <c r="B12" s="16" t="s">
        <v>122</v>
      </c>
      <c r="C12" s="16">
        <v>304479</v>
      </c>
      <c r="D12" s="357">
        <f>C12/'- 3 -'!E12</f>
        <v>0.005041790967666727</v>
      </c>
      <c r="E12" s="16">
        <v>4822658</v>
      </c>
      <c r="F12" s="357">
        <f>E12/'- 3 -'!E12</f>
        <v>0.0798571774885811</v>
      </c>
      <c r="G12" s="16">
        <v>827649</v>
      </c>
      <c r="H12" s="357">
        <f>G12/'- 3 -'!E12</f>
        <v>0.013704831047784572</v>
      </c>
    </row>
    <row r="13" spans="1:8" ht="12.75">
      <c r="A13" s="13">
        <v>3</v>
      </c>
      <c r="B13" s="14" t="s">
        <v>123</v>
      </c>
      <c r="C13" s="14">
        <v>247850</v>
      </c>
      <c r="D13" s="356">
        <f>C13/'- 3 -'!E13</f>
        <v>0.005952817276154136</v>
      </c>
      <c r="E13" s="14">
        <v>4025055</v>
      </c>
      <c r="F13" s="356">
        <f>E13/'- 3 -'!E13</f>
        <v>0.09667305604789422</v>
      </c>
      <c r="G13" s="14">
        <v>625000</v>
      </c>
      <c r="H13" s="356">
        <f>G13/'- 3 -'!E13</f>
        <v>0.015011138985662033</v>
      </c>
    </row>
    <row r="14" spans="1:8" ht="12.75">
      <c r="A14" s="15">
        <v>4</v>
      </c>
      <c r="B14" s="16" t="s">
        <v>124</v>
      </c>
      <c r="C14" s="16">
        <v>175088</v>
      </c>
      <c r="D14" s="357">
        <f>C14/'- 3 -'!E14</f>
        <v>0.00421359485499006</v>
      </c>
      <c r="E14" s="16">
        <v>4856301</v>
      </c>
      <c r="F14" s="357">
        <f>E14/'- 3 -'!E14</f>
        <v>0.11686971641621975</v>
      </c>
      <c r="G14" s="16">
        <v>245800</v>
      </c>
      <c r="H14" s="357">
        <f>G14/'- 3 -'!E14</f>
        <v>0.005915320383787334</v>
      </c>
    </row>
    <row r="15" spans="1:8" ht="12.75">
      <c r="A15" s="13">
        <v>5</v>
      </c>
      <c r="B15" s="14" t="s">
        <v>125</v>
      </c>
      <c r="C15" s="14">
        <v>297344</v>
      </c>
      <c r="D15" s="356">
        <f>C15/'- 3 -'!E15</f>
        <v>0.005778125342436378</v>
      </c>
      <c r="E15" s="14">
        <v>3905189</v>
      </c>
      <c r="F15" s="356">
        <f>E15/'- 3 -'!E15</f>
        <v>0.07588742845964196</v>
      </c>
      <c r="G15" s="14">
        <v>499774</v>
      </c>
      <c r="H15" s="356">
        <f>G15/'- 3 -'!E15</f>
        <v>0.009711838190415137</v>
      </c>
    </row>
    <row r="16" spans="1:8" ht="12.75">
      <c r="A16" s="15">
        <v>6</v>
      </c>
      <c r="B16" s="16" t="s">
        <v>126</v>
      </c>
      <c r="C16" s="16">
        <v>282653</v>
      </c>
      <c r="D16" s="357">
        <f>C16/'- 3 -'!E16</f>
        <v>0.004910075778524076</v>
      </c>
      <c r="E16" s="16">
        <v>5732740</v>
      </c>
      <c r="F16" s="357">
        <f>E16/'- 3 -'!E16</f>
        <v>0.0995856680048544</v>
      </c>
      <c r="G16" s="16">
        <v>195813</v>
      </c>
      <c r="H16" s="357">
        <f>G16/'- 3 -'!E16</f>
        <v>0.0034015441846367627</v>
      </c>
    </row>
    <row r="17" spans="1:8" ht="12.75">
      <c r="A17" s="13">
        <v>9</v>
      </c>
      <c r="B17" s="14" t="s">
        <v>127</v>
      </c>
      <c r="C17" s="14">
        <v>398050</v>
      </c>
      <c r="D17" s="356">
        <f>C17/'- 3 -'!E17</f>
        <v>0.0048337374643870855</v>
      </c>
      <c r="E17" s="14">
        <v>8606590</v>
      </c>
      <c r="F17" s="356">
        <f>E17/'- 3 -'!E17</f>
        <v>0.10451449949408176</v>
      </c>
      <c r="G17" s="14">
        <v>360835</v>
      </c>
      <c r="H17" s="356">
        <f>G17/'- 3 -'!E17</f>
        <v>0.004381815495445582</v>
      </c>
    </row>
    <row r="18" spans="1:8" ht="12.75">
      <c r="A18" s="15">
        <v>10</v>
      </c>
      <c r="B18" s="16" t="s">
        <v>128</v>
      </c>
      <c r="C18" s="16">
        <v>502787</v>
      </c>
      <c r="D18" s="357">
        <f>C18/'- 3 -'!E18</f>
        <v>0.008261504746790984</v>
      </c>
      <c r="E18" s="16">
        <v>6717878</v>
      </c>
      <c r="F18" s="357">
        <f>E18/'- 3 -'!E18</f>
        <v>0.11038427999403869</v>
      </c>
      <c r="G18" s="16">
        <v>434000</v>
      </c>
      <c r="H18" s="357">
        <f>G18/'- 3 -'!E18</f>
        <v>0.007131236607365122</v>
      </c>
    </row>
    <row r="19" spans="1:8" ht="12.75">
      <c r="A19" s="13">
        <v>11</v>
      </c>
      <c r="B19" s="14" t="s">
        <v>129</v>
      </c>
      <c r="C19" s="14">
        <v>123980</v>
      </c>
      <c r="D19" s="356">
        <f>C19/'- 3 -'!E19</f>
        <v>0.003818292280942419</v>
      </c>
      <c r="E19" s="14">
        <v>3019325</v>
      </c>
      <c r="F19" s="356">
        <f>E19/'- 3 -'!E19</f>
        <v>0.09298810567153146</v>
      </c>
      <c r="G19" s="14">
        <v>119400</v>
      </c>
      <c r="H19" s="356">
        <f>G19/'- 3 -'!E19</f>
        <v>0.003677239057465114</v>
      </c>
    </row>
    <row r="20" spans="1:8" ht="12.75">
      <c r="A20" s="15">
        <v>12</v>
      </c>
      <c r="B20" s="16" t="s">
        <v>130</v>
      </c>
      <c r="C20" s="16">
        <v>174758</v>
      </c>
      <c r="D20" s="357">
        <f>C20/'- 3 -'!E20</f>
        <v>0.003388534870800062</v>
      </c>
      <c r="E20" s="16">
        <v>4316111</v>
      </c>
      <c r="F20" s="357">
        <f>E20/'- 3 -'!E20</f>
        <v>0.08368883043834174</v>
      </c>
      <c r="G20" s="16">
        <v>254000</v>
      </c>
      <c r="H20" s="357">
        <f>G20/'- 3 -'!E20</f>
        <v>0.0049250269354376664</v>
      </c>
    </row>
    <row r="21" spans="1:8" ht="12.75">
      <c r="A21" s="13">
        <v>13</v>
      </c>
      <c r="B21" s="14" t="s">
        <v>131</v>
      </c>
      <c r="C21" s="14">
        <v>31953</v>
      </c>
      <c r="D21" s="356">
        <f>C21/'- 3 -'!E21</f>
        <v>0.0015218328939562568</v>
      </c>
      <c r="E21" s="14">
        <v>1818276</v>
      </c>
      <c r="F21" s="356">
        <f>E21/'- 3 -'!E21</f>
        <v>0.08659945003884477</v>
      </c>
      <c r="G21" s="14">
        <v>74696</v>
      </c>
      <c r="H21" s="356">
        <f>G21/'- 3 -'!E21</f>
        <v>0.0035575636042611512</v>
      </c>
    </row>
    <row r="22" spans="1:8" ht="12.75">
      <c r="A22" s="15">
        <v>14</v>
      </c>
      <c r="B22" s="16" t="s">
        <v>132</v>
      </c>
      <c r="C22" s="16">
        <v>101476</v>
      </c>
      <c r="D22" s="357">
        <f>C22/'- 3 -'!E22</f>
        <v>0.004325759403611649</v>
      </c>
      <c r="E22" s="16">
        <v>2429821</v>
      </c>
      <c r="F22" s="357">
        <f>E22/'- 3 -'!E22</f>
        <v>0.1035793787678176</v>
      </c>
      <c r="G22" s="16">
        <v>178779</v>
      </c>
      <c r="H22" s="357">
        <f>G22/'- 3 -'!E22</f>
        <v>0.007621062521367485</v>
      </c>
    </row>
    <row r="23" spans="1:8" ht="12.75">
      <c r="A23" s="13">
        <v>15</v>
      </c>
      <c r="B23" s="14" t="s">
        <v>133</v>
      </c>
      <c r="C23" s="14">
        <v>86596</v>
      </c>
      <c r="D23" s="356">
        <f>C23/'- 3 -'!E23</f>
        <v>0.002575655492960997</v>
      </c>
      <c r="E23" s="14">
        <v>3172839</v>
      </c>
      <c r="F23" s="356">
        <f>E23/'- 3 -'!E23</f>
        <v>0.09437087392755875</v>
      </c>
      <c r="G23" s="14">
        <v>160000</v>
      </c>
      <c r="H23" s="356">
        <f>G23/'- 3 -'!E23</f>
        <v>0.0047589366584341024</v>
      </c>
    </row>
    <row r="24" spans="1:8" ht="12.75">
      <c r="A24" s="15">
        <v>16</v>
      </c>
      <c r="B24" s="16" t="s">
        <v>134</v>
      </c>
      <c r="C24" s="16">
        <v>30055</v>
      </c>
      <c r="D24" s="357">
        <f>C24/'- 3 -'!E24</f>
        <v>0.005049807517568054</v>
      </c>
      <c r="E24" s="16">
        <v>590746</v>
      </c>
      <c r="F24" s="357">
        <f>E24/'- 3 -'!E24</f>
        <v>0.09925648284056755</v>
      </c>
      <c r="G24" s="16">
        <v>31400</v>
      </c>
      <c r="H24" s="357">
        <f>G24/'- 3 -'!E24</f>
        <v>0.005275792914710927</v>
      </c>
    </row>
    <row r="25" spans="1:8" ht="12.75">
      <c r="A25" s="13">
        <v>17</v>
      </c>
      <c r="B25" s="14" t="s">
        <v>135</v>
      </c>
      <c r="C25" s="14">
        <v>50400</v>
      </c>
      <c r="D25" s="356">
        <f>C25/'- 3 -'!E25</f>
        <v>0.0123028372686139</v>
      </c>
      <c r="E25" s="14">
        <v>298700</v>
      </c>
      <c r="F25" s="356">
        <f>E25/'- 3 -'!E25</f>
        <v>0.07291383912966214</v>
      </c>
      <c r="G25" s="14">
        <v>42000</v>
      </c>
      <c r="H25" s="356">
        <f>G25/'- 3 -'!E25</f>
        <v>0.010252364390511583</v>
      </c>
    </row>
    <row r="26" spans="1:8" ht="12.75">
      <c r="A26" s="15">
        <v>18</v>
      </c>
      <c r="B26" s="16" t="s">
        <v>136</v>
      </c>
      <c r="C26" s="16">
        <v>76200</v>
      </c>
      <c r="D26" s="357">
        <f>C26/'- 3 -'!E26</f>
        <v>0.008259744778966831</v>
      </c>
      <c r="E26" s="16">
        <v>799200</v>
      </c>
      <c r="F26" s="357">
        <f>E26/'- 3 -'!E26</f>
        <v>0.08662976413845527</v>
      </c>
      <c r="G26" s="16">
        <v>76000</v>
      </c>
      <c r="H26" s="357">
        <f>G26/'- 3 -'!E26</f>
        <v>0.008238065658812063</v>
      </c>
    </row>
    <row r="27" spans="1:8" ht="12.75">
      <c r="A27" s="13">
        <v>19</v>
      </c>
      <c r="B27" s="14" t="s">
        <v>137</v>
      </c>
      <c r="C27" s="14">
        <v>35000</v>
      </c>
      <c r="D27" s="356">
        <f>C27/'- 3 -'!E27</f>
        <v>0.002870617182694279</v>
      </c>
      <c r="E27" s="14">
        <v>995000</v>
      </c>
      <c r="F27" s="356">
        <f>E27/'- 3 -'!E27</f>
        <v>0.08160754562230879</v>
      </c>
      <c r="G27" s="14">
        <v>90000</v>
      </c>
      <c r="H27" s="356">
        <f>G27/'- 3 -'!E27</f>
        <v>0.007381587041213861</v>
      </c>
    </row>
    <row r="28" spans="1:8" ht="12.75">
      <c r="A28" s="15">
        <v>20</v>
      </c>
      <c r="B28" s="16" t="s">
        <v>138</v>
      </c>
      <c r="C28" s="16">
        <v>23827</v>
      </c>
      <c r="D28" s="357">
        <f>C28/'- 3 -'!E28</f>
        <v>0.003026289100469318</v>
      </c>
      <c r="E28" s="16">
        <v>623348</v>
      </c>
      <c r="F28" s="357">
        <f>E28/'- 3 -'!E28</f>
        <v>0.07917200059593522</v>
      </c>
      <c r="G28" s="16">
        <v>38326</v>
      </c>
      <c r="H28" s="357">
        <f>G28/'- 3 -'!E28</f>
        <v>0.004867820374557732</v>
      </c>
    </row>
    <row r="29" spans="1:8" ht="12.75">
      <c r="A29" s="13">
        <v>21</v>
      </c>
      <c r="B29" s="14" t="s">
        <v>139</v>
      </c>
      <c r="C29" s="14">
        <v>93000</v>
      </c>
      <c r="D29" s="356">
        <f>C29/'- 3 -'!E29</f>
        <v>0.004099263895623044</v>
      </c>
      <c r="E29" s="14">
        <v>1982000</v>
      </c>
      <c r="F29" s="356">
        <f>E29/'- 3 -'!E29</f>
        <v>0.08736280689381584</v>
      </c>
      <c r="G29" s="14">
        <v>220000</v>
      </c>
      <c r="H29" s="356">
        <f>G29/'- 3 -'!E29</f>
        <v>0.00969718340900075</v>
      </c>
    </row>
    <row r="30" spans="1:8" ht="12.75">
      <c r="A30" s="15">
        <v>22</v>
      </c>
      <c r="B30" s="16" t="s">
        <v>140</v>
      </c>
      <c r="C30" s="16">
        <v>60800</v>
      </c>
      <c r="D30" s="357">
        <f>C30/'- 3 -'!E30</f>
        <v>0.0049427345988088825</v>
      </c>
      <c r="E30" s="16">
        <v>1171750</v>
      </c>
      <c r="F30" s="357">
        <f>E30/'- 3 -'!E30</f>
        <v>0.09525738924595901</v>
      </c>
      <c r="G30" s="16">
        <v>152000</v>
      </c>
      <c r="H30" s="357">
        <f>G30/'- 3 -'!E30</f>
        <v>0.012356836497022206</v>
      </c>
    </row>
    <row r="31" spans="1:8" ht="12.75">
      <c r="A31" s="13">
        <v>23</v>
      </c>
      <c r="B31" s="14" t="s">
        <v>141</v>
      </c>
      <c r="C31" s="14">
        <v>28250</v>
      </c>
      <c r="D31" s="356">
        <f>C31/'- 3 -'!E31</f>
        <v>0.0027859444026087092</v>
      </c>
      <c r="E31" s="14">
        <v>781850</v>
      </c>
      <c r="F31" s="356">
        <f>E31/'- 3 -'!E31</f>
        <v>0.07710409313910156</v>
      </c>
      <c r="G31" s="14">
        <v>84421</v>
      </c>
      <c r="H31" s="356">
        <f>G31/'- 3 -'!E31</f>
        <v>0.008325388050004595</v>
      </c>
    </row>
    <row r="32" spans="1:8" ht="12.75">
      <c r="A32" s="15">
        <v>24</v>
      </c>
      <c r="B32" s="16" t="s">
        <v>142</v>
      </c>
      <c r="C32" s="16">
        <v>140292</v>
      </c>
      <c r="D32" s="357">
        <f>C32/'- 3 -'!E32</f>
        <v>0.0061312033463332746</v>
      </c>
      <c r="E32" s="16">
        <v>2447636</v>
      </c>
      <c r="F32" s="357">
        <f>E32/'- 3 -'!E32</f>
        <v>0.10696942116304416</v>
      </c>
      <c r="G32" s="16">
        <v>178885</v>
      </c>
      <c r="H32" s="357">
        <f>G32/'- 3 -'!E32</f>
        <v>0.007817839296672853</v>
      </c>
    </row>
    <row r="33" spans="1:8" ht="12.75">
      <c r="A33" s="13">
        <v>25</v>
      </c>
      <c r="B33" s="14" t="s">
        <v>143</v>
      </c>
      <c r="C33" s="14">
        <v>33875</v>
      </c>
      <c r="D33" s="356">
        <f>C33/'- 3 -'!E33</f>
        <v>0.0032460364338004048</v>
      </c>
      <c r="E33" s="14">
        <v>921960</v>
      </c>
      <c r="F33" s="356">
        <f>E33/'- 3 -'!E33</f>
        <v>0.0883458524134796</v>
      </c>
      <c r="G33" s="14">
        <v>90000</v>
      </c>
      <c r="H33" s="356">
        <f>G33/'- 3 -'!E33</f>
        <v>0.008624155838879304</v>
      </c>
    </row>
    <row r="34" spans="1:8" ht="12.75">
      <c r="A34" s="15">
        <v>26</v>
      </c>
      <c r="B34" s="16" t="s">
        <v>144</v>
      </c>
      <c r="C34" s="16">
        <v>40300</v>
      </c>
      <c r="D34" s="357">
        <f>C34/'- 3 -'!E34</f>
        <v>0.002455333343487731</v>
      </c>
      <c r="E34" s="16">
        <v>1357500</v>
      </c>
      <c r="F34" s="357">
        <f>E34/'- 3 -'!E34</f>
        <v>0.0827075685802629</v>
      </c>
      <c r="G34" s="16">
        <v>46000</v>
      </c>
      <c r="H34" s="357">
        <f>G34/'- 3 -'!E34</f>
        <v>0.0028026137419462933</v>
      </c>
    </row>
    <row r="35" spans="1:8" ht="12.75">
      <c r="A35" s="13">
        <v>28</v>
      </c>
      <c r="B35" s="14" t="s">
        <v>145</v>
      </c>
      <c r="C35" s="14">
        <v>93654</v>
      </c>
      <c r="D35" s="356">
        <f>C35/'- 3 -'!E35</f>
        <v>0.015046629706931805</v>
      </c>
      <c r="E35" s="14">
        <v>458979</v>
      </c>
      <c r="F35" s="356">
        <f>E35/'- 3 -'!E35</f>
        <v>0.07374043880942462</v>
      </c>
      <c r="G35" s="14">
        <v>41000</v>
      </c>
      <c r="H35" s="356">
        <f>G35/'- 3 -'!E35</f>
        <v>0.00658713795443018</v>
      </c>
    </row>
    <row r="36" spans="1:8" ht="12.75">
      <c r="A36" s="15">
        <v>30</v>
      </c>
      <c r="B36" s="16" t="s">
        <v>146</v>
      </c>
      <c r="C36" s="16">
        <v>37878</v>
      </c>
      <c r="D36" s="357">
        <f>C36/'- 3 -'!E36</f>
        <v>0.0040407027353630935</v>
      </c>
      <c r="E36" s="16">
        <v>752079</v>
      </c>
      <c r="F36" s="357">
        <f>E36/'- 3 -'!E36</f>
        <v>0.08022935932491526</v>
      </c>
      <c r="G36" s="16">
        <v>142100</v>
      </c>
      <c r="H36" s="357">
        <f>G36/'- 3 -'!E36</f>
        <v>0.015158769171949301</v>
      </c>
    </row>
    <row r="37" spans="1:8" ht="12.75">
      <c r="A37" s="13">
        <v>31</v>
      </c>
      <c r="B37" s="14" t="s">
        <v>147</v>
      </c>
      <c r="C37" s="14">
        <v>60416</v>
      </c>
      <c r="D37" s="356">
        <f>C37/'- 3 -'!E37</f>
        <v>0.005539893911618445</v>
      </c>
      <c r="E37" s="14">
        <v>939570</v>
      </c>
      <c r="F37" s="356">
        <f>E37/'- 3 -'!E37</f>
        <v>0.08615462994139537</v>
      </c>
      <c r="G37" s="14">
        <v>197666</v>
      </c>
      <c r="H37" s="356">
        <f>G37/'- 3 -'!E37</f>
        <v>0.018125143503938883</v>
      </c>
    </row>
    <row r="38" spans="1:8" ht="12.75">
      <c r="A38" s="15">
        <v>32</v>
      </c>
      <c r="B38" s="16" t="s">
        <v>148</v>
      </c>
      <c r="C38" s="16">
        <v>23394</v>
      </c>
      <c r="D38" s="357">
        <f>C38/'- 3 -'!E38</f>
        <v>0.003555677418560563</v>
      </c>
      <c r="E38" s="16">
        <v>661892</v>
      </c>
      <c r="F38" s="357">
        <f>E38/'- 3 -'!E38</f>
        <v>0.1006016259693036</v>
      </c>
      <c r="G38" s="16">
        <v>50871</v>
      </c>
      <c r="H38" s="357">
        <f>G38/'- 3 -'!E38</f>
        <v>0.007731934083935813</v>
      </c>
    </row>
    <row r="39" spans="1:8" ht="12.75">
      <c r="A39" s="13">
        <v>33</v>
      </c>
      <c r="B39" s="14" t="s">
        <v>149</v>
      </c>
      <c r="C39" s="14">
        <v>62152</v>
      </c>
      <c r="D39" s="356">
        <f>C39/'- 3 -'!E39</f>
        <v>0.004787340691248183</v>
      </c>
      <c r="E39" s="14">
        <v>1372979</v>
      </c>
      <c r="F39" s="356">
        <f>E39/'- 3 -'!E39</f>
        <v>0.10575553859778027</v>
      </c>
      <c r="G39" s="14">
        <v>77668</v>
      </c>
      <c r="H39" s="356">
        <f>G39/'- 3 -'!E39</f>
        <v>0.0059824812847191385</v>
      </c>
    </row>
    <row r="40" spans="1:8" ht="12.75">
      <c r="A40" s="15">
        <v>34</v>
      </c>
      <c r="B40" s="16" t="s">
        <v>150</v>
      </c>
      <c r="C40" s="16">
        <v>45920</v>
      </c>
      <c r="D40" s="357">
        <f>C40/'- 3 -'!E40</f>
        <v>0.007940666345028179</v>
      </c>
      <c r="E40" s="16">
        <v>677816</v>
      </c>
      <c r="F40" s="357">
        <f>E40/'- 3 -'!E40</f>
        <v>0.11721059885282273</v>
      </c>
      <c r="G40" s="16">
        <v>37244</v>
      </c>
      <c r="H40" s="357">
        <f>G40/'- 3 -'!E40</f>
        <v>0.006440378426703603</v>
      </c>
    </row>
    <row r="41" spans="1:8" ht="12.75">
      <c r="A41" s="13">
        <v>35</v>
      </c>
      <c r="B41" s="14" t="s">
        <v>151</v>
      </c>
      <c r="C41" s="14">
        <v>83651</v>
      </c>
      <c r="D41" s="356">
        <f>C41/'- 3 -'!E41</f>
        <v>0.0059313417640812025</v>
      </c>
      <c r="E41" s="14">
        <v>1432315</v>
      </c>
      <c r="F41" s="356">
        <f>E41/'- 3 -'!E41</f>
        <v>0.10155945271210108</v>
      </c>
      <c r="G41" s="14">
        <v>59309</v>
      </c>
      <c r="H41" s="356">
        <f>G41/'- 3 -'!E41</f>
        <v>0.004205352580195001</v>
      </c>
    </row>
    <row r="42" spans="1:8" ht="12.75">
      <c r="A42" s="15">
        <v>36</v>
      </c>
      <c r="B42" s="16" t="s">
        <v>152</v>
      </c>
      <c r="C42" s="16">
        <v>58181</v>
      </c>
      <c r="D42" s="357">
        <f>C42/'- 3 -'!E42</f>
        <v>0.0076624270300703606</v>
      </c>
      <c r="E42" s="16">
        <v>863848</v>
      </c>
      <c r="F42" s="357">
        <f>E42/'- 3 -'!E42</f>
        <v>0.11376862317719223</v>
      </c>
      <c r="G42" s="16">
        <v>35783</v>
      </c>
      <c r="H42" s="357">
        <f>G42/'- 3 -'!E42</f>
        <v>0.004712614537684256</v>
      </c>
    </row>
    <row r="43" spans="1:8" ht="12.75">
      <c r="A43" s="13">
        <v>37</v>
      </c>
      <c r="B43" s="14" t="s">
        <v>153</v>
      </c>
      <c r="C43" s="14">
        <v>29617</v>
      </c>
      <c r="D43" s="356">
        <f>C43/'- 3 -'!E43</f>
        <v>0.004312169192763732</v>
      </c>
      <c r="E43" s="14">
        <v>702834</v>
      </c>
      <c r="F43" s="356">
        <f>E43/'- 3 -'!E43</f>
        <v>0.10233106399793718</v>
      </c>
      <c r="G43" s="14">
        <v>58000</v>
      </c>
      <c r="H43" s="356">
        <f>G43/'- 3 -'!E43</f>
        <v>0.008444670735736114</v>
      </c>
    </row>
    <row r="44" spans="1:8" ht="12.75">
      <c r="A44" s="15">
        <v>38</v>
      </c>
      <c r="B44" s="16" t="s">
        <v>154</v>
      </c>
      <c r="C44" s="16">
        <v>33496</v>
      </c>
      <c r="D44" s="357">
        <f>C44/'- 3 -'!E44</f>
        <v>0.0036702434812526776</v>
      </c>
      <c r="E44" s="16">
        <v>868895</v>
      </c>
      <c r="F44" s="357">
        <f>E44/'- 3 -'!E44</f>
        <v>0.09520707575958459</v>
      </c>
      <c r="G44" s="16">
        <v>49617</v>
      </c>
      <c r="H44" s="357">
        <f>G44/'- 3 -'!E44</f>
        <v>0.005436663207825236</v>
      </c>
    </row>
    <row r="45" spans="1:8" ht="12.75">
      <c r="A45" s="13">
        <v>39</v>
      </c>
      <c r="B45" s="14" t="s">
        <v>155</v>
      </c>
      <c r="C45" s="14">
        <v>64350</v>
      </c>
      <c r="D45" s="356">
        <f>C45/'- 3 -'!E45</f>
        <v>0.004177893199155981</v>
      </c>
      <c r="E45" s="14">
        <v>1432050</v>
      </c>
      <c r="F45" s="356">
        <f>E45/'- 3 -'!E45</f>
        <v>0.09297516636909593</v>
      </c>
      <c r="G45" s="14">
        <v>90000</v>
      </c>
      <c r="H45" s="356">
        <f>G45/'- 3 -'!E45</f>
        <v>0.005843207271546827</v>
      </c>
    </row>
    <row r="46" spans="1:8" ht="12.75">
      <c r="A46" s="15">
        <v>40</v>
      </c>
      <c r="B46" s="16" t="s">
        <v>156</v>
      </c>
      <c r="C46" s="16">
        <v>138000</v>
      </c>
      <c r="D46" s="357">
        <f>C46/'- 3 -'!E46</f>
        <v>0.0030518077538031494</v>
      </c>
      <c r="E46" s="16">
        <v>3957200</v>
      </c>
      <c r="F46" s="357">
        <f>E46/'- 3 -'!E46</f>
        <v>0.08751169306775235</v>
      </c>
      <c r="G46" s="16">
        <v>309500</v>
      </c>
      <c r="H46" s="357">
        <f>G46/'- 3 -'!E46</f>
        <v>0.0068444528971164835</v>
      </c>
    </row>
    <row r="47" spans="1:8" ht="12.75">
      <c r="A47" s="13">
        <v>41</v>
      </c>
      <c r="B47" s="14" t="s">
        <v>157</v>
      </c>
      <c r="C47" s="14">
        <v>66460</v>
      </c>
      <c r="D47" s="356">
        <f>C47/'- 3 -'!E47</f>
        <v>0.005369966968966342</v>
      </c>
      <c r="E47" s="14">
        <v>1044090</v>
      </c>
      <c r="F47" s="356">
        <f>E47/'- 3 -'!E47</f>
        <v>0.08436245580240849</v>
      </c>
      <c r="G47" s="14">
        <v>245000</v>
      </c>
      <c r="H47" s="356">
        <f>G47/'- 3 -'!E47</f>
        <v>0.01979599619916873</v>
      </c>
    </row>
    <row r="48" spans="1:8" ht="12.75">
      <c r="A48" s="15">
        <v>42</v>
      </c>
      <c r="B48" s="16" t="s">
        <v>158</v>
      </c>
      <c r="C48" s="16">
        <v>26206</v>
      </c>
      <c r="D48" s="357">
        <f>C48/'- 3 -'!E48</f>
        <v>0.003283292955152844</v>
      </c>
      <c r="E48" s="16">
        <v>794987</v>
      </c>
      <c r="F48" s="357">
        <f>E48/'- 3 -'!E48</f>
        <v>0.099602198601011</v>
      </c>
      <c r="G48" s="16">
        <v>68613</v>
      </c>
      <c r="H48" s="357">
        <f>G48/'- 3 -'!E48</f>
        <v>0.008596374094936354</v>
      </c>
    </row>
    <row r="49" spans="1:8" ht="12.75">
      <c r="A49" s="13">
        <v>43</v>
      </c>
      <c r="B49" s="14" t="s">
        <v>159</v>
      </c>
      <c r="C49" s="14">
        <v>30500</v>
      </c>
      <c r="D49" s="356">
        <f>C49/'- 3 -'!E49</f>
        <v>0.00481688721692891</v>
      </c>
      <c r="E49" s="14">
        <v>539200</v>
      </c>
      <c r="F49" s="356">
        <f>E49/'- 3 -'!E49</f>
        <v>0.08515624876616619</v>
      </c>
      <c r="G49" s="14">
        <v>80000</v>
      </c>
      <c r="H49" s="356">
        <f>G49/'- 3 -'!E49</f>
        <v>0.012634458273911896</v>
      </c>
    </row>
    <row r="50" spans="1:8" ht="12.75">
      <c r="A50" s="15">
        <v>44</v>
      </c>
      <c r="B50" s="16" t="s">
        <v>160</v>
      </c>
      <c r="C50" s="16">
        <v>88620</v>
      </c>
      <c r="D50" s="357">
        <f>C50/'- 3 -'!E50</f>
        <v>0.009456775376187472</v>
      </c>
      <c r="E50" s="16">
        <v>621848</v>
      </c>
      <c r="F50" s="357">
        <f>E50/'- 3 -'!E50</f>
        <v>0.0663583486135345</v>
      </c>
      <c r="G50" s="16">
        <v>172100</v>
      </c>
      <c r="H50" s="357">
        <f>G50/'- 3 -'!E50</f>
        <v>0.018365053512095057</v>
      </c>
    </row>
    <row r="51" spans="1:8" ht="12.75">
      <c r="A51" s="13">
        <v>45</v>
      </c>
      <c r="B51" s="14" t="s">
        <v>161</v>
      </c>
      <c r="C51" s="14">
        <v>117480</v>
      </c>
      <c r="D51" s="356">
        <f>C51/'- 3 -'!E51</f>
        <v>0.00984293448139641</v>
      </c>
      <c r="E51" s="14">
        <v>1418350</v>
      </c>
      <c r="F51" s="356">
        <f>E51/'- 3 -'!E51</f>
        <v>0.11883491761736975</v>
      </c>
      <c r="G51" s="14">
        <v>48000</v>
      </c>
      <c r="H51" s="356">
        <f>G51/'- 3 -'!E51</f>
        <v>0.004021627980141536</v>
      </c>
    </row>
    <row r="52" spans="1:8" ht="12.75">
      <c r="A52" s="15">
        <v>46</v>
      </c>
      <c r="B52" s="16" t="s">
        <v>162</v>
      </c>
      <c r="C52" s="16">
        <v>68460</v>
      </c>
      <c r="D52" s="357">
        <f>C52/'- 3 -'!E52</f>
        <v>0.006522873791824855</v>
      </c>
      <c r="E52" s="16">
        <v>1288862</v>
      </c>
      <c r="F52" s="357">
        <f>E52/'- 3 -'!E52</f>
        <v>0.12280286533857679</v>
      </c>
      <c r="G52" s="16">
        <v>90000</v>
      </c>
      <c r="H52" s="357">
        <f>G52/'- 3 -'!E52</f>
        <v>0.008575206562434079</v>
      </c>
    </row>
    <row r="53" spans="1:8" ht="12.75">
      <c r="A53" s="13">
        <v>47</v>
      </c>
      <c r="B53" s="14" t="s">
        <v>163</v>
      </c>
      <c r="C53" s="14">
        <v>83866</v>
      </c>
      <c r="D53" s="356">
        <f>C53/'- 3 -'!E53</f>
        <v>0.009163813241604144</v>
      </c>
      <c r="E53" s="14">
        <v>757208</v>
      </c>
      <c r="F53" s="356">
        <f>E53/'- 3 -'!E53</f>
        <v>0.08273809049016993</v>
      </c>
      <c r="G53" s="14">
        <v>135188</v>
      </c>
      <c r="H53" s="356">
        <f>G53/'- 3 -'!E53</f>
        <v>0.014771630750315755</v>
      </c>
    </row>
    <row r="54" spans="1:8" ht="12.75">
      <c r="A54" s="15">
        <v>48</v>
      </c>
      <c r="B54" s="16" t="s">
        <v>164</v>
      </c>
      <c r="C54" s="16">
        <v>95248</v>
      </c>
      <c r="D54" s="357">
        <f>C54/'- 3 -'!E54</f>
        <v>0.0016603590292812598</v>
      </c>
      <c r="E54" s="16">
        <v>7662307</v>
      </c>
      <c r="F54" s="357">
        <f>E54/'- 3 -'!E54</f>
        <v>0.13356900525549095</v>
      </c>
      <c r="G54" s="16">
        <v>449300</v>
      </c>
      <c r="H54" s="357">
        <f>G54/'- 3 -'!E54</f>
        <v>0.007832178227953028</v>
      </c>
    </row>
    <row r="55" spans="1:8" ht="12.75">
      <c r="A55" s="13">
        <v>49</v>
      </c>
      <c r="B55" s="14" t="s">
        <v>165</v>
      </c>
      <c r="C55" s="14">
        <v>146449</v>
      </c>
      <c r="D55" s="356">
        <f>C55/'- 3 -'!E55</f>
        <v>0.0039832897067881646</v>
      </c>
      <c r="E55" s="14">
        <v>3265592</v>
      </c>
      <c r="F55" s="356">
        <f>E55/'- 3 -'!E55</f>
        <v>0.08882135760687869</v>
      </c>
      <c r="G55" s="14">
        <v>300000</v>
      </c>
      <c r="H55" s="356">
        <f>G55/'- 3 -'!E55</f>
        <v>0.00815974784420822</v>
      </c>
    </row>
    <row r="56" spans="1:8" ht="12.75">
      <c r="A56" s="15">
        <v>50</v>
      </c>
      <c r="B56" s="16" t="s">
        <v>355</v>
      </c>
      <c r="C56" s="16">
        <v>101000</v>
      </c>
      <c r="D56" s="357">
        <f>C56/'- 3 -'!E56</f>
        <v>0.006921790619260396</v>
      </c>
      <c r="E56" s="16">
        <v>1500000</v>
      </c>
      <c r="F56" s="357">
        <f>E56/'- 3 -'!E56</f>
        <v>0.1027988705830752</v>
      </c>
      <c r="G56" s="16">
        <v>132700</v>
      </c>
      <c r="H56" s="357">
        <f>G56/'- 3 -'!E56</f>
        <v>0.009094273417582718</v>
      </c>
    </row>
    <row r="57" spans="1:8" ht="12.75">
      <c r="A57" s="13">
        <v>2264</v>
      </c>
      <c r="B57" s="14" t="s">
        <v>166</v>
      </c>
      <c r="C57" s="14">
        <v>0</v>
      </c>
      <c r="D57" s="356">
        <f>C57/'- 3 -'!E57</f>
        <v>0</v>
      </c>
      <c r="E57" s="14">
        <v>310509</v>
      </c>
      <c r="F57" s="356">
        <f>E57/'- 3 -'!E57</f>
        <v>0.16259220491155607</v>
      </c>
      <c r="G57" s="14">
        <v>8622</v>
      </c>
      <c r="H57" s="356">
        <f>G57/'- 3 -'!E57</f>
        <v>0.004514748334983644</v>
      </c>
    </row>
    <row r="58" spans="1:8" ht="12.75">
      <c r="A58" s="15">
        <v>2309</v>
      </c>
      <c r="B58" s="16" t="s">
        <v>167</v>
      </c>
      <c r="C58" s="16">
        <v>0</v>
      </c>
      <c r="D58" s="357">
        <f>C58/'- 3 -'!E58</f>
        <v>0</v>
      </c>
      <c r="E58" s="16">
        <v>282100</v>
      </c>
      <c r="F58" s="357">
        <f>E58/'- 3 -'!E58</f>
        <v>0.140105061413298</v>
      </c>
      <c r="G58" s="16">
        <v>6252</v>
      </c>
      <c r="H58" s="357">
        <f>G58/'- 3 -'!E58</f>
        <v>0.003105057936745619</v>
      </c>
    </row>
    <row r="59" spans="1:8" ht="12.75">
      <c r="A59" s="13">
        <v>2312</v>
      </c>
      <c r="B59" s="14" t="s">
        <v>168</v>
      </c>
      <c r="C59" s="14">
        <v>0</v>
      </c>
      <c r="D59" s="356">
        <f>C59/'- 3 -'!E59</f>
        <v>0</v>
      </c>
      <c r="E59" s="14">
        <v>248491</v>
      </c>
      <c r="F59" s="356">
        <f>E59/'- 3 -'!E59</f>
        <v>0.14443884493565118</v>
      </c>
      <c r="G59" s="14">
        <v>12742</v>
      </c>
      <c r="H59" s="356">
        <f>G59/'- 3 -'!E59</f>
        <v>0.007406464468210387</v>
      </c>
    </row>
    <row r="60" spans="1:8" ht="12.75">
      <c r="A60" s="15">
        <v>2355</v>
      </c>
      <c r="B60" s="16" t="s">
        <v>169</v>
      </c>
      <c r="C60" s="16">
        <v>134179</v>
      </c>
      <c r="D60" s="357">
        <f>C60/'- 3 -'!E60</f>
        <v>0.005454535106971556</v>
      </c>
      <c r="E60" s="16">
        <v>2758151</v>
      </c>
      <c r="F60" s="357">
        <f>E60/'- 3 -'!E60</f>
        <v>0.11212210151982578</v>
      </c>
      <c r="G60" s="16">
        <v>95000</v>
      </c>
      <c r="H60" s="357">
        <f>G60/'- 3 -'!E60</f>
        <v>0.003861862401436125</v>
      </c>
    </row>
    <row r="61" spans="1:8" ht="12.75">
      <c r="A61" s="13">
        <v>2439</v>
      </c>
      <c r="B61" s="14" t="s">
        <v>170</v>
      </c>
      <c r="C61" s="14">
        <v>0</v>
      </c>
      <c r="D61" s="356">
        <f>C61/'- 3 -'!E61</f>
        <v>0</v>
      </c>
      <c r="E61" s="14">
        <v>128435</v>
      </c>
      <c r="F61" s="356">
        <f>E61/'- 3 -'!E61</f>
        <v>0.10069629289304562</v>
      </c>
      <c r="G61" s="14">
        <v>12100</v>
      </c>
      <c r="H61" s="356">
        <f>G61/'- 3 -'!E61</f>
        <v>0.009486706458565438</v>
      </c>
    </row>
    <row r="62" spans="1:8" ht="12.75">
      <c r="A62" s="15">
        <v>2460</v>
      </c>
      <c r="B62" s="16" t="s">
        <v>171</v>
      </c>
      <c r="C62" s="16">
        <v>0</v>
      </c>
      <c r="D62" s="357">
        <f>C62/'- 3 -'!E62</f>
        <v>0</v>
      </c>
      <c r="E62" s="16">
        <v>375280</v>
      </c>
      <c r="F62" s="357">
        <f>E62/'- 3 -'!E62</f>
        <v>0.12857514835066947</v>
      </c>
      <c r="G62" s="16">
        <v>155000</v>
      </c>
      <c r="H62" s="357">
        <f>G62/'- 3 -'!E62</f>
        <v>0.053104743110087844</v>
      </c>
    </row>
    <row r="63" spans="1:8" ht="12.75">
      <c r="A63" s="13">
        <v>3000</v>
      </c>
      <c r="B63" s="14" t="s">
        <v>381</v>
      </c>
      <c r="C63" s="14">
        <v>0</v>
      </c>
      <c r="D63" s="356">
        <f>C63/'- 3 -'!E63</f>
        <v>0</v>
      </c>
      <c r="E63" s="14">
        <v>478783</v>
      </c>
      <c r="F63" s="356">
        <f>E63/'- 3 -'!E63</f>
        <v>0.0941433964163677</v>
      </c>
      <c r="G63" s="14">
        <v>19550</v>
      </c>
      <c r="H63" s="356">
        <f>G63/'- 3 -'!E63</f>
        <v>0.003844128550804829</v>
      </c>
    </row>
    <row r="64" spans="1:8" ht="4.5" customHeight="1">
      <c r="A64" s="17"/>
      <c r="B64" s="17"/>
      <c r="C64" s="17"/>
      <c r="D64" s="197"/>
      <c r="E64" s="17"/>
      <c r="F64" s="197"/>
      <c r="G64" s="17"/>
      <c r="H64" s="197"/>
    </row>
    <row r="65" spans="1:8" ht="12.75">
      <c r="A65" s="19"/>
      <c r="B65" s="20" t="s">
        <v>172</v>
      </c>
      <c r="C65" s="20">
        <f>SUM(C11:C63)</f>
        <v>6929290</v>
      </c>
      <c r="D65" s="102">
        <f>C65/'- 3 -'!E65</f>
        <v>0.005338549634756538</v>
      </c>
      <c r="E65" s="20">
        <f>SUM(E11:E63)</f>
        <v>126731323</v>
      </c>
      <c r="F65" s="102">
        <f>E65/'- 3 -'!E65</f>
        <v>0.09763791934150005</v>
      </c>
      <c r="G65" s="20">
        <f>SUM(G11:G63)</f>
        <v>14129503</v>
      </c>
      <c r="H65" s="102">
        <f>G65/'- 3 -'!E65</f>
        <v>0.01088582713090972</v>
      </c>
    </row>
    <row r="66" spans="1:8" ht="4.5" customHeight="1">
      <c r="A66" s="17"/>
      <c r="B66" s="17"/>
      <c r="C66" s="17"/>
      <c r="D66" s="197"/>
      <c r="E66" s="17"/>
      <c r="F66" s="197"/>
      <c r="G66" s="17"/>
      <c r="H66" s="197"/>
    </row>
    <row r="67" spans="1:8" ht="12.75">
      <c r="A67" s="15">
        <v>2155</v>
      </c>
      <c r="B67" s="16" t="s">
        <v>173</v>
      </c>
      <c r="C67" s="16">
        <v>0</v>
      </c>
      <c r="D67" s="357">
        <f>C67/'- 3 -'!E67</f>
        <v>0</v>
      </c>
      <c r="E67" s="16">
        <v>119863</v>
      </c>
      <c r="F67" s="357">
        <f>E67/'- 3 -'!E67</f>
        <v>0.09589899254973246</v>
      </c>
      <c r="G67" s="16">
        <v>25000</v>
      </c>
      <c r="H67" s="357">
        <f>G67/'- 3 -'!E67</f>
        <v>0.020001792160577587</v>
      </c>
    </row>
    <row r="68" spans="1:8" ht="12.75">
      <c r="A68" s="13">
        <v>2408</v>
      </c>
      <c r="B68" s="14" t="s">
        <v>175</v>
      </c>
      <c r="C68" s="14">
        <v>0</v>
      </c>
      <c r="D68" s="356">
        <f>C68/'- 3 -'!E68</f>
        <v>0</v>
      </c>
      <c r="E68" s="14">
        <v>299061</v>
      </c>
      <c r="F68" s="356">
        <f>E68/'- 3 -'!E68</f>
        <v>0.12631372209469063</v>
      </c>
      <c r="G68" s="14">
        <v>0</v>
      </c>
      <c r="H68" s="356">
        <f>G68/'- 3 -'!E68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80"/>
      <c r="D1" s="80"/>
      <c r="E1" s="141"/>
      <c r="F1" s="141"/>
      <c r="G1" s="141"/>
      <c r="H1" s="141"/>
    </row>
    <row r="2" spans="1:8" ht="12.75">
      <c r="A2" s="8"/>
      <c r="B2" s="83"/>
      <c r="C2" s="199" t="s">
        <v>0</v>
      </c>
      <c r="D2" s="198"/>
      <c r="E2" s="200"/>
      <c r="F2" s="199"/>
      <c r="G2" s="214"/>
      <c r="H2" s="219" t="s">
        <v>460</v>
      </c>
    </row>
    <row r="3" spans="1:8" ht="12.75">
      <c r="A3" s="9"/>
      <c r="B3" s="86"/>
      <c r="C3" s="202" t="str">
        <f>YEAR</f>
        <v>OPERATING FUND BUDGET 2001/2002</v>
      </c>
      <c r="D3" s="201"/>
      <c r="E3" s="203"/>
      <c r="F3" s="202"/>
      <c r="G3" s="215"/>
      <c r="H3" s="220"/>
    </row>
    <row r="4" spans="1:8" ht="12.75">
      <c r="A4" s="10"/>
      <c r="E4" s="141"/>
      <c r="F4" s="141"/>
      <c r="G4" s="141"/>
      <c r="H4" s="141"/>
    </row>
    <row r="5" spans="1:8" ht="12.75">
      <c r="A5" s="10"/>
      <c r="C5" s="17"/>
      <c r="E5" s="141"/>
      <c r="F5" s="141"/>
      <c r="G5" s="141"/>
      <c r="H5" s="141"/>
    </row>
    <row r="6" spans="1:8" ht="16.5">
      <c r="A6" s="10"/>
      <c r="C6" s="337" t="s">
        <v>346</v>
      </c>
      <c r="D6" s="222"/>
      <c r="E6" s="174"/>
      <c r="F6" s="155"/>
      <c r="G6" s="141"/>
      <c r="H6" s="152"/>
    </row>
    <row r="7" spans="3:8" ht="12.75">
      <c r="C7" s="225"/>
      <c r="D7" s="66"/>
      <c r="E7" s="225"/>
      <c r="F7" s="66"/>
      <c r="G7" s="181"/>
      <c r="H7" s="141"/>
    </row>
    <row r="8" spans="1:8" ht="12.75">
      <c r="A8" s="94"/>
      <c r="B8" s="45"/>
      <c r="C8" s="68" t="s">
        <v>85</v>
      </c>
      <c r="D8" s="70"/>
      <c r="E8" s="68" t="s">
        <v>86</v>
      </c>
      <c r="F8" s="70"/>
      <c r="G8" s="141"/>
      <c r="H8" s="141"/>
    </row>
    <row r="9" spans="1:6" ht="12.75">
      <c r="A9" s="51" t="s">
        <v>105</v>
      </c>
      <c r="B9" s="52" t="s">
        <v>106</v>
      </c>
      <c r="C9" s="132" t="s">
        <v>107</v>
      </c>
      <c r="D9" s="132" t="s">
        <v>108</v>
      </c>
      <c r="E9" s="224" t="s">
        <v>107</v>
      </c>
      <c r="F9" s="132" t="s">
        <v>108</v>
      </c>
    </row>
    <row r="10" spans="1:2" ht="4.5" customHeight="1">
      <c r="A10" s="77"/>
      <c r="B10" s="77"/>
    </row>
    <row r="11" spans="1:6" ht="12.75">
      <c r="A11" s="13">
        <v>1</v>
      </c>
      <c r="B11" s="14" t="s">
        <v>121</v>
      </c>
      <c r="C11" s="14">
        <v>1700400</v>
      </c>
      <c r="D11" s="356">
        <f>C11/'- 3 -'!E11</f>
        <v>0.007091198889696076</v>
      </c>
      <c r="E11" s="14">
        <v>711100</v>
      </c>
      <c r="F11" s="356">
        <f>E11/'- 3 -'!E11</f>
        <v>0.002965509015797977</v>
      </c>
    </row>
    <row r="12" spans="1:6" ht="12.75">
      <c r="A12" s="15">
        <v>2</v>
      </c>
      <c r="B12" s="16" t="s">
        <v>122</v>
      </c>
      <c r="C12" s="16">
        <v>535549</v>
      </c>
      <c r="D12" s="357">
        <f>C12/'- 3 -'!E12</f>
        <v>0.008868020818982419</v>
      </c>
      <c r="E12" s="16">
        <v>192285</v>
      </c>
      <c r="F12" s="357">
        <f>E12/'- 3 -'!E12</f>
        <v>0.003183998818367758</v>
      </c>
    </row>
    <row r="13" spans="1:6" ht="12.75">
      <c r="A13" s="13">
        <v>3</v>
      </c>
      <c r="B13" s="14" t="s">
        <v>123</v>
      </c>
      <c r="C13" s="14">
        <v>119045</v>
      </c>
      <c r="D13" s="356">
        <f>C13/'- 3 -'!E13</f>
        <v>0.0028592016648770185</v>
      </c>
      <c r="E13" s="14">
        <v>73150</v>
      </c>
      <c r="F13" s="356">
        <f>E13/'- 3 -'!E13</f>
        <v>0.0017569037068818844</v>
      </c>
    </row>
    <row r="14" spans="1:6" ht="12.75">
      <c r="A14" s="15">
        <v>4</v>
      </c>
      <c r="B14" s="16" t="s">
        <v>124</v>
      </c>
      <c r="C14" s="16">
        <v>160300</v>
      </c>
      <c r="D14" s="357">
        <f>C14/'- 3 -'!E14</f>
        <v>0.0038577130086294128</v>
      </c>
      <c r="E14" s="16">
        <v>0</v>
      </c>
      <c r="F14" s="357">
        <f>E14/'- 3 -'!E14</f>
        <v>0</v>
      </c>
    </row>
    <row r="15" spans="1:6" ht="12.75">
      <c r="A15" s="13">
        <v>5</v>
      </c>
      <c r="B15" s="14" t="s">
        <v>125</v>
      </c>
      <c r="C15" s="14">
        <v>310446</v>
      </c>
      <c r="D15" s="356">
        <f>C15/'- 3 -'!E15</f>
        <v>0.00603272943142624</v>
      </c>
      <c r="E15" s="14">
        <v>137068</v>
      </c>
      <c r="F15" s="356">
        <f>E15/'- 3 -'!E15</f>
        <v>0.0026635684070876477</v>
      </c>
    </row>
    <row r="16" spans="1:6" ht="12.75">
      <c r="A16" s="15">
        <v>6</v>
      </c>
      <c r="B16" s="16" t="s">
        <v>126</v>
      </c>
      <c r="C16" s="16">
        <v>65000</v>
      </c>
      <c r="D16" s="357">
        <f>C16/'- 3 -'!E16</f>
        <v>0.0011291404145863124</v>
      </c>
      <c r="E16" s="16">
        <v>174400</v>
      </c>
      <c r="F16" s="357">
        <f>E16/'- 3 -'!E16</f>
        <v>0.003029570589290044</v>
      </c>
    </row>
    <row r="17" spans="1:6" ht="12.75">
      <c r="A17" s="13">
        <v>9</v>
      </c>
      <c r="B17" s="14" t="s">
        <v>127</v>
      </c>
      <c r="C17" s="14">
        <v>146200</v>
      </c>
      <c r="D17" s="356">
        <f>C17/'- 3 -'!E17</f>
        <v>0.0017753860502283429</v>
      </c>
      <c r="E17" s="14">
        <v>167100</v>
      </c>
      <c r="F17" s="356">
        <f>E17/'- 3 -'!E17</f>
        <v>0.0020291861080243235</v>
      </c>
    </row>
    <row r="18" spans="1:6" ht="12.75">
      <c r="A18" s="15">
        <v>10</v>
      </c>
      <c r="B18" s="16" t="s">
        <v>128</v>
      </c>
      <c r="C18" s="16">
        <v>188817</v>
      </c>
      <c r="D18" s="357">
        <f>C18/'- 3 -'!E18</f>
        <v>0.003102531572564194</v>
      </c>
      <c r="E18" s="16">
        <v>146474</v>
      </c>
      <c r="F18" s="357">
        <f>E18/'- 3 -'!E18</f>
        <v>0.0024067759235649744</v>
      </c>
    </row>
    <row r="19" spans="1:6" ht="12.75">
      <c r="A19" s="13">
        <v>11</v>
      </c>
      <c r="B19" s="14" t="s">
        <v>129</v>
      </c>
      <c r="C19" s="14">
        <v>130090</v>
      </c>
      <c r="D19" s="356">
        <f>C19/'- 3 -'!E19</f>
        <v>0.004006465904402318</v>
      </c>
      <c r="E19" s="14">
        <v>46200</v>
      </c>
      <c r="F19" s="356">
        <f>E19/'- 3 -'!E19</f>
        <v>0.001422851293592029</v>
      </c>
    </row>
    <row r="20" spans="1:6" ht="12.75">
      <c r="A20" s="15">
        <v>12</v>
      </c>
      <c r="B20" s="16" t="s">
        <v>130</v>
      </c>
      <c r="C20" s="16">
        <v>136894</v>
      </c>
      <c r="D20" s="357">
        <f>C20/'- 3 -'!E20</f>
        <v>0.002654356839763008</v>
      </c>
      <c r="E20" s="16">
        <v>197540</v>
      </c>
      <c r="F20" s="357">
        <f>E20/'- 3 -'!E20</f>
        <v>0.0038302748851431366</v>
      </c>
    </row>
    <row r="21" spans="1:6" ht="12.75">
      <c r="A21" s="13">
        <v>13</v>
      </c>
      <c r="B21" s="14" t="s">
        <v>131</v>
      </c>
      <c r="C21" s="14">
        <v>44097</v>
      </c>
      <c r="D21" s="356">
        <f>C21/'- 3 -'!E21</f>
        <v>0.0021002179803082358</v>
      </c>
      <c r="E21" s="14">
        <v>27000</v>
      </c>
      <c r="F21" s="356">
        <f>E21/'- 3 -'!E21</f>
        <v>0.0012859352216323644</v>
      </c>
    </row>
    <row r="22" spans="1:6" ht="12.75">
      <c r="A22" s="15">
        <v>14</v>
      </c>
      <c r="B22" s="16" t="s">
        <v>132</v>
      </c>
      <c r="C22" s="16">
        <v>30306</v>
      </c>
      <c r="D22" s="357">
        <f>C22/'- 3 -'!E22</f>
        <v>0.001291896256118241</v>
      </c>
      <c r="E22" s="16">
        <v>83600</v>
      </c>
      <c r="F22" s="357">
        <f>E22/'- 3 -'!E22</f>
        <v>0.0035637341454327507</v>
      </c>
    </row>
    <row r="23" spans="1:6" ht="12.75">
      <c r="A23" s="13">
        <v>15</v>
      </c>
      <c r="B23" s="14" t="s">
        <v>133</v>
      </c>
      <c r="C23" s="14">
        <v>68890</v>
      </c>
      <c r="D23" s="356">
        <f>C23/'- 3 -'!E23</f>
        <v>0.0020490196649970336</v>
      </c>
      <c r="E23" s="14">
        <v>45601</v>
      </c>
      <c r="F23" s="356">
        <f>E23/'- 3 -'!E23</f>
        <v>0.0013563266910078344</v>
      </c>
    </row>
    <row r="24" spans="1:6" ht="12.75">
      <c r="A24" s="15">
        <v>16</v>
      </c>
      <c r="B24" s="16" t="s">
        <v>134</v>
      </c>
      <c r="C24" s="16">
        <v>15742</v>
      </c>
      <c r="D24" s="357">
        <f>C24/'- 3 -'!E24</f>
        <v>0.002644953250426096</v>
      </c>
      <c r="E24" s="16">
        <v>5000</v>
      </c>
      <c r="F24" s="357">
        <f>E24/'- 3 -'!E24</f>
        <v>0.0008400944131705298</v>
      </c>
    </row>
    <row r="25" spans="1:6" ht="12.75">
      <c r="A25" s="13">
        <v>17</v>
      </c>
      <c r="B25" s="14" t="s">
        <v>135</v>
      </c>
      <c r="C25" s="14">
        <v>5500</v>
      </c>
      <c r="D25" s="356">
        <f>C25/'- 3 -'!E25</f>
        <v>0.0013425715273288979</v>
      </c>
      <c r="E25" s="14">
        <v>4000</v>
      </c>
      <c r="F25" s="356">
        <f>E25/'- 3 -'!E25</f>
        <v>0.0009764156562391984</v>
      </c>
    </row>
    <row r="26" spans="1:6" ht="12.75">
      <c r="A26" s="15">
        <v>18</v>
      </c>
      <c r="B26" s="16" t="s">
        <v>136</v>
      </c>
      <c r="C26" s="16">
        <v>102500</v>
      </c>
      <c r="D26" s="357">
        <f>C26/'- 3 -'!E26</f>
        <v>0.011110549079318901</v>
      </c>
      <c r="E26" s="16">
        <v>14000</v>
      </c>
      <c r="F26" s="357">
        <f>E26/'- 3 -'!E26</f>
        <v>0.0015175384108338011</v>
      </c>
    </row>
    <row r="27" spans="1:6" ht="12.75">
      <c r="A27" s="13">
        <v>19</v>
      </c>
      <c r="B27" s="14" t="s">
        <v>137</v>
      </c>
      <c r="C27" s="14">
        <v>40000</v>
      </c>
      <c r="D27" s="356">
        <f>C27/'- 3 -'!E27</f>
        <v>0.003280705351650605</v>
      </c>
      <c r="E27" s="14">
        <v>0</v>
      </c>
      <c r="F27" s="356">
        <f>E27/'- 3 -'!E27</f>
        <v>0</v>
      </c>
    </row>
    <row r="28" spans="1:6" ht="12.75">
      <c r="A28" s="15">
        <v>20</v>
      </c>
      <c r="B28" s="16" t="s">
        <v>138</v>
      </c>
      <c r="C28" s="16">
        <v>32163</v>
      </c>
      <c r="D28" s="357">
        <f>C28/'- 3 -'!E28</f>
        <v>0.004085052097972664</v>
      </c>
      <c r="E28" s="16">
        <v>8428</v>
      </c>
      <c r="F28" s="357">
        <f>E28/'- 3 -'!E28</f>
        <v>0.0010704480017944102</v>
      </c>
    </row>
    <row r="29" spans="1:6" ht="12.75">
      <c r="A29" s="13">
        <v>21</v>
      </c>
      <c r="B29" s="14" t="s">
        <v>139</v>
      </c>
      <c r="C29" s="14">
        <v>66000</v>
      </c>
      <c r="D29" s="356">
        <f>C29/'- 3 -'!E29</f>
        <v>0.0029091550227002246</v>
      </c>
      <c r="E29" s="14">
        <v>81000</v>
      </c>
      <c r="F29" s="356">
        <f>E29/'- 3 -'!E29</f>
        <v>0.003570326618768458</v>
      </c>
    </row>
    <row r="30" spans="1:6" ht="12.75">
      <c r="A30" s="15">
        <v>22</v>
      </c>
      <c r="B30" s="16" t="s">
        <v>140</v>
      </c>
      <c r="C30" s="16">
        <v>83400</v>
      </c>
      <c r="D30" s="357">
        <f>C30/'- 3 -'!E30</f>
        <v>0.006780001077971394</v>
      </c>
      <c r="E30" s="16">
        <v>10000</v>
      </c>
      <c r="F30" s="357">
        <f>E30/'- 3 -'!E30</f>
        <v>0.0008129497695409345</v>
      </c>
    </row>
    <row r="31" spans="1:6" ht="12.75">
      <c r="A31" s="13">
        <v>23</v>
      </c>
      <c r="B31" s="14" t="s">
        <v>141</v>
      </c>
      <c r="C31" s="14">
        <v>35400</v>
      </c>
      <c r="D31" s="356">
        <f>C31/'- 3 -'!E31</f>
        <v>0.0034910595345964</v>
      </c>
      <c r="E31" s="14">
        <v>11000</v>
      </c>
      <c r="F31" s="356">
        <f>E31/'- 3 -'!E31</f>
        <v>0.0010847925107502938</v>
      </c>
    </row>
    <row r="32" spans="1:6" ht="12.75">
      <c r="A32" s="15">
        <v>24</v>
      </c>
      <c r="B32" s="16" t="s">
        <v>142</v>
      </c>
      <c r="C32" s="16">
        <v>30307</v>
      </c>
      <c r="D32" s="357">
        <f>C32/'- 3 -'!E32</f>
        <v>0.001324511588809929</v>
      </c>
      <c r="E32" s="16">
        <v>39500</v>
      </c>
      <c r="F32" s="357">
        <f>E32/'- 3 -'!E32</f>
        <v>0.001726274714026205</v>
      </c>
    </row>
    <row r="33" spans="1:6" ht="12.75">
      <c r="A33" s="13">
        <v>25</v>
      </c>
      <c r="B33" s="14" t="s">
        <v>143</v>
      </c>
      <c r="C33" s="14">
        <v>40775</v>
      </c>
      <c r="D33" s="356">
        <f>C33/'- 3 -'!E33</f>
        <v>0.003907221714781152</v>
      </c>
      <c r="E33" s="14">
        <v>20500</v>
      </c>
      <c r="F33" s="356">
        <f>E33/'- 3 -'!E33</f>
        <v>0.001964391052189175</v>
      </c>
    </row>
    <row r="34" spans="1:6" ht="12.75">
      <c r="A34" s="15">
        <v>26</v>
      </c>
      <c r="B34" s="16" t="s">
        <v>144</v>
      </c>
      <c r="C34" s="16">
        <v>22200</v>
      </c>
      <c r="D34" s="357">
        <f>C34/'- 3 -'!E34</f>
        <v>0.001352565762417559</v>
      </c>
      <c r="E34" s="16">
        <v>18000</v>
      </c>
      <c r="F34" s="357">
        <f>E34/'- 3 -'!E34</f>
        <v>0.0010966749425007235</v>
      </c>
    </row>
    <row r="35" spans="1:6" ht="12.75">
      <c r="A35" s="13">
        <v>28</v>
      </c>
      <c r="B35" s="14" t="s">
        <v>145</v>
      </c>
      <c r="C35" s="14">
        <v>29025</v>
      </c>
      <c r="D35" s="356">
        <f>C35/'- 3 -'!E35</f>
        <v>0.0046632116860325845</v>
      </c>
      <c r="E35" s="14">
        <v>15700</v>
      </c>
      <c r="F35" s="356">
        <f>E35/'- 3 -'!E35</f>
        <v>0.002522391850842776</v>
      </c>
    </row>
    <row r="36" spans="1:6" ht="12.75">
      <c r="A36" s="15">
        <v>30</v>
      </c>
      <c r="B36" s="16" t="s">
        <v>146</v>
      </c>
      <c r="C36" s="16">
        <v>38168</v>
      </c>
      <c r="D36" s="357">
        <f>C36/'- 3 -'!E36</f>
        <v>0.004071638998979317</v>
      </c>
      <c r="E36" s="16">
        <v>24500</v>
      </c>
      <c r="F36" s="357">
        <f>E36/'- 3 -'!E36</f>
        <v>0.0026135808917153967</v>
      </c>
    </row>
    <row r="37" spans="1:6" ht="12.75">
      <c r="A37" s="13">
        <v>31</v>
      </c>
      <c r="B37" s="14" t="s">
        <v>147</v>
      </c>
      <c r="C37" s="14">
        <v>35226</v>
      </c>
      <c r="D37" s="356">
        <f>C37/'- 3 -'!E37</f>
        <v>0.0032300765183175214</v>
      </c>
      <c r="E37" s="14">
        <v>27250</v>
      </c>
      <c r="F37" s="356">
        <f>E37/'- 3 -'!E37</f>
        <v>0.002498710756945224</v>
      </c>
    </row>
    <row r="38" spans="1:6" ht="12.75">
      <c r="A38" s="15">
        <v>32</v>
      </c>
      <c r="B38" s="16" t="s">
        <v>148</v>
      </c>
      <c r="C38" s="16">
        <v>26270</v>
      </c>
      <c r="D38" s="357">
        <f>C38/'- 3 -'!E38</f>
        <v>0.003992803530203727</v>
      </c>
      <c r="E38" s="16">
        <v>12000</v>
      </c>
      <c r="F38" s="357">
        <f>E38/'- 3 -'!E38</f>
        <v>0.0018238919818212686</v>
      </c>
    </row>
    <row r="39" spans="1:6" ht="12.75">
      <c r="A39" s="13">
        <v>33</v>
      </c>
      <c r="B39" s="14" t="s">
        <v>149</v>
      </c>
      <c r="C39" s="14">
        <v>46682</v>
      </c>
      <c r="D39" s="356">
        <f>C39/'- 3 -'!E39</f>
        <v>0.003595743309126781</v>
      </c>
      <c r="E39" s="14">
        <v>31425</v>
      </c>
      <c r="F39" s="356">
        <f>E39/'- 3 -'!E39</f>
        <v>0.002420552536080483</v>
      </c>
    </row>
    <row r="40" spans="1:6" ht="12.75">
      <c r="A40" s="15">
        <v>34</v>
      </c>
      <c r="B40" s="16" t="s">
        <v>150</v>
      </c>
      <c r="C40" s="16">
        <v>28570</v>
      </c>
      <c r="D40" s="357">
        <f>C40/'- 3 -'!E40</f>
        <v>0.004940436356216355</v>
      </c>
      <c r="E40" s="16">
        <v>4500</v>
      </c>
      <c r="F40" s="357">
        <f>E40/'- 3 -'!E40</f>
        <v>0.0007781576339857753</v>
      </c>
    </row>
    <row r="41" spans="1:6" ht="12.75">
      <c r="A41" s="13">
        <v>35</v>
      </c>
      <c r="B41" s="14" t="s">
        <v>151</v>
      </c>
      <c r="C41" s="14">
        <v>119409</v>
      </c>
      <c r="D41" s="356">
        <f>C41/'- 3 -'!E41</f>
        <v>0.008466791654698358</v>
      </c>
      <c r="E41" s="14">
        <v>61269</v>
      </c>
      <c r="F41" s="356">
        <f>E41/'- 3 -'!E41</f>
        <v>0.004344327964321899</v>
      </c>
    </row>
    <row r="42" spans="1:6" ht="12.75">
      <c r="A42" s="15">
        <v>36</v>
      </c>
      <c r="B42" s="16" t="s">
        <v>152</v>
      </c>
      <c r="C42" s="16">
        <v>28100</v>
      </c>
      <c r="D42" s="357">
        <f>C42/'- 3 -'!E42</f>
        <v>0.003700764846684951</v>
      </c>
      <c r="E42" s="16">
        <v>0</v>
      </c>
      <c r="F42" s="357">
        <f>E42/'- 3 -'!E42</f>
        <v>0</v>
      </c>
    </row>
    <row r="43" spans="1:6" ht="12.75">
      <c r="A43" s="13">
        <v>37</v>
      </c>
      <c r="B43" s="14" t="s">
        <v>153</v>
      </c>
      <c r="C43" s="14">
        <v>11000</v>
      </c>
      <c r="D43" s="356">
        <f>C43/'- 3 -'!E43</f>
        <v>0.0016015754843637458</v>
      </c>
      <c r="E43" s="14">
        <v>8000</v>
      </c>
      <c r="F43" s="356">
        <f>E43/'- 3 -'!E43</f>
        <v>0.0011647821704463606</v>
      </c>
    </row>
    <row r="44" spans="1:6" ht="12.75">
      <c r="A44" s="15">
        <v>38</v>
      </c>
      <c r="B44" s="16" t="s">
        <v>154</v>
      </c>
      <c r="C44" s="16">
        <v>40372</v>
      </c>
      <c r="D44" s="357">
        <f>C44/'- 3 -'!E44</f>
        <v>0.004423664611450116</v>
      </c>
      <c r="E44" s="16">
        <v>20000</v>
      </c>
      <c r="F44" s="357">
        <f>E44/'- 3 -'!E44</f>
        <v>0.0021914518039483385</v>
      </c>
    </row>
    <row r="45" spans="1:6" ht="12.75">
      <c r="A45" s="13">
        <v>39</v>
      </c>
      <c r="B45" s="14" t="s">
        <v>155</v>
      </c>
      <c r="C45" s="14">
        <v>40750</v>
      </c>
      <c r="D45" s="356">
        <f>C45/'- 3 -'!E45</f>
        <v>0.002645674403505924</v>
      </c>
      <c r="E45" s="14">
        <v>0</v>
      </c>
      <c r="F45" s="356">
        <f>E45/'- 3 -'!E45</f>
        <v>0</v>
      </c>
    </row>
    <row r="46" spans="1:6" ht="12.75">
      <c r="A46" s="15">
        <v>40</v>
      </c>
      <c r="B46" s="16" t="s">
        <v>156</v>
      </c>
      <c r="C46" s="16">
        <v>187000</v>
      </c>
      <c r="D46" s="357">
        <f>C46/'- 3 -'!E46</f>
        <v>0.004135420651892673</v>
      </c>
      <c r="E46" s="16">
        <v>70300</v>
      </c>
      <c r="F46" s="357">
        <f>E46/'- 3 -'!E46</f>
        <v>0.0015546527905243581</v>
      </c>
    </row>
    <row r="47" spans="1:6" ht="12.75">
      <c r="A47" s="13">
        <v>41</v>
      </c>
      <c r="B47" s="14" t="s">
        <v>157</v>
      </c>
      <c r="C47" s="14">
        <v>54360</v>
      </c>
      <c r="D47" s="356">
        <f>C47/'- 3 -'!E47</f>
        <v>0.004392287156680866</v>
      </c>
      <c r="E47" s="14">
        <v>20000</v>
      </c>
      <c r="F47" s="356">
        <f>E47/'- 3 -'!E47</f>
        <v>0.0016159996897280595</v>
      </c>
    </row>
    <row r="48" spans="1:6" ht="12.75">
      <c r="A48" s="15">
        <v>42</v>
      </c>
      <c r="B48" s="16" t="s">
        <v>158</v>
      </c>
      <c r="C48" s="16">
        <v>15318</v>
      </c>
      <c r="D48" s="357">
        <f>C48/'- 3 -'!E48</f>
        <v>0.0019191590279718869</v>
      </c>
      <c r="E48" s="16">
        <v>0</v>
      </c>
      <c r="F48" s="357">
        <f>E48/'- 3 -'!E48</f>
        <v>0</v>
      </c>
    </row>
    <row r="49" spans="1:6" ht="12.75">
      <c r="A49" s="13">
        <v>43</v>
      </c>
      <c r="B49" s="14" t="s">
        <v>159</v>
      </c>
      <c r="C49" s="14">
        <v>9000</v>
      </c>
      <c r="D49" s="356">
        <f>C49/'- 3 -'!E49</f>
        <v>0.0014213765558150884</v>
      </c>
      <c r="E49" s="14">
        <v>18000</v>
      </c>
      <c r="F49" s="356">
        <f>E49/'- 3 -'!E49</f>
        <v>0.002842753111630177</v>
      </c>
    </row>
    <row r="50" spans="1:6" ht="12.75">
      <c r="A50" s="15">
        <v>44</v>
      </c>
      <c r="B50" s="16" t="s">
        <v>160</v>
      </c>
      <c r="C50" s="16">
        <v>50900</v>
      </c>
      <c r="D50" s="357">
        <f>C50/'- 3 -'!E50</f>
        <v>0.005431616640125732</v>
      </c>
      <c r="E50" s="16">
        <v>12000</v>
      </c>
      <c r="F50" s="357">
        <f>E50/'- 3 -'!E50</f>
        <v>0.0012805383041553787</v>
      </c>
    </row>
    <row r="51" spans="1:6" ht="12.75">
      <c r="A51" s="13">
        <v>45</v>
      </c>
      <c r="B51" s="14" t="s">
        <v>161</v>
      </c>
      <c r="C51" s="14">
        <v>38420</v>
      </c>
      <c r="D51" s="356">
        <f>C51/'- 3 -'!E51</f>
        <v>0.003218978062438288</v>
      </c>
      <c r="E51" s="14">
        <v>0</v>
      </c>
      <c r="F51" s="356">
        <f>E51/'- 3 -'!E51</f>
        <v>0</v>
      </c>
    </row>
    <row r="52" spans="1:6" ht="12.75">
      <c r="A52" s="15">
        <v>46</v>
      </c>
      <c r="B52" s="16" t="s">
        <v>162</v>
      </c>
      <c r="C52" s="16">
        <v>4475</v>
      </c>
      <c r="D52" s="357">
        <f>C52/'- 3 -'!E52</f>
        <v>0.00042637832629880556</v>
      </c>
      <c r="E52" s="16">
        <v>11000</v>
      </c>
      <c r="F52" s="357">
        <f>E52/'- 3 -'!E52</f>
        <v>0.0010480808020752763</v>
      </c>
    </row>
    <row r="53" spans="1:6" ht="12.75">
      <c r="A53" s="13">
        <v>47</v>
      </c>
      <c r="B53" s="14" t="s">
        <v>163</v>
      </c>
      <c r="C53" s="14">
        <v>13814</v>
      </c>
      <c r="D53" s="356">
        <f>C53/'- 3 -'!E53</f>
        <v>0.0015094187885379016</v>
      </c>
      <c r="E53" s="14">
        <v>10500</v>
      </c>
      <c r="F53" s="356">
        <f>E53/'- 3 -'!E53</f>
        <v>0.0011473068828469644</v>
      </c>
    </row>
    <row r="54" spans="1:6" ht="12.75">
      <c r="A54" s="15">
        <v>48</v>
      </c>
      <c r="B54" s="16" t="s">
        <v>164</v>
      </c>
      <c r="C54" s="16">
        <v>1894090</v>
      </c>
      <c r="D54" s="357">
        <f>C54/'- 3 -'!E54</f>
        <v>0.033017695214296795</v>
      </c>
      <c r="E54" s="16">
        <v>1700</v>
      </c>
      <c r="F54" s="357">
        <f>E54/'- 3 -'!E54</f>
        <v>2.963432670269341E-05</v>
      </c>
    </row>
    <row r="55" spans="1:6" ht="12.75">
      <c r="A55" s="13">
        <v>49</v>
      </c>
      <c r="B55" s="14" t="s">
        <v>165</v>
      </c>
      <c r="C55" s="14">
        <v>138292</v>
      </c>
      <c r="D55" s="356">
        <f>C55/'- 3 -'!E55</f>
        <v>0.0037614261629041433</v>
      </c>
      <c r="E55" s="14">
        <v>129000</v>
      </c>
      <c r="F55" s="356">
        <f>E55/'- 3 -'!E55</f>
        <v>0.0035086915730095343</v>
      </c>
    </row>
    <row r="56" spans="1:6" ht="12.75">
      <c r="A56" s="15">
        <v>50</v>
      </c>
      <c r="B56" s="16" t="s">
        <v>355</v>
      </c>
      <c r="C56" s="16">
        <v>60000</v>
      </c>
      <c r="D56" s="357">
        <f>C56/'- 3 -'!E56</f>
        <v>0.004111954823323008</v>
      </c>
      <c r="E56" s="16">
        <v>47600</v>
      </c>
      <c r="F56" s="357">
        <f>E56/'- 3 -'!E56</f>
        <v>0.0032621508265029196</v>
      </c>
    </row>
    <row r="57" spans="1:6" ht="12.75">
      <c r="A57" s="13">
        <v>2264</v>
      </c>
      <c r="B57" s="14" t="s">
        <v>166</v>
      </c>
      <c r="C57" s="14">
        <v>0</v>
      </c>
      <c r="D57" s="356">
        <f>C57/'- 3 -'!E57</f>
        <v>0</v>
      </c>
      <c r="E57" s="14">
        <v>3000</v>
      </c>
      <c r="F57" s="356">
        <f>E57/'- 3 -'!E57</f>
        <v>0.0015708936447403077</v>
      </c>
    </row>
    <row r="58" spans="1:6" ht="12.75">
      <c r="A58" s="15">
        <v>2309</v>
      </c>
      <c r="B58" s="16" t="s">
        <v>167</v>
      </c>
      <c r="C58" s="16">
        <v>5690</v>
      </c>
      <c r="D58" s="357">
        <f>C58/'- 3 -'!E58</f>
        <v>0.002825940444670917</v>
      </c>
      <c r="E58" s="16">
        <v>0</v>
      </c>
      <c r="F58" s="357">
        <f>E58/'- 3 -'!E58</f>
        <v>0</v>
      </c>
    </row>
    <row r="59" spans="1:6" ht="12.75">
      <c r="A59" s="13">
        <v>2312</v>
      </c>
      <c r="B59" s="14" t="s">
        <v>168</v>
      </c>
      <c r="C59" s="14">
        <v>0</v>
      </c>
      <c r="D59" s="356">
        <f>C59/'- 3 -'!E59</f>
        <v>0</v>
      </c>
      <c r="E59" s="14">
        <v>2000</v>
      </c>
      <c r="F59" s="356">
        <f>E59/'- 3 -'!E59</f>
        <v>0.0011625277771480753</v>
      </c>
    </row>
    <row r="60" spans="1:6" ht="12.75">
      <c r="A60" s="15">
        <v>2355</v>
      </c>
      <c r="B60" s="16" t="s">
        <v>169</v>
      </c>
      <c r="C60" s="16">
        <v>136592</v>
      </c>
      <c r="D60" s="357">
        <f>C60/'- 3 -'!E60</f>
        <v>0.005552626411968033</v>
      </c>
      <c r="E60" s="16">
        <v>103694</v>
      </c>
      <c r="F60" s="357">
        <f>E60/'- 3 -'!E60</f>
        <v>0.00421528378794229</v>
      </c>
    </row>
    <row r="61" spans="1:6" ht="12.75">
      <c r="A61" s="13">
        <v>2439</v>
      </c>
      <c r="B61" s="14" t="s">
        <v>170</v>
      </c>
      <c r="C61" s="14">
        <v>0</v>
      </c>
      <c r="D61" s="356">
        <f>C61/'- 3 -'!E61</f>
        <v>0</v>
      </c>
      <c r="E61" s="14">
        <v>2000</v>
      </c>
      <c r="F61" s="356">
        <f>E61/'- 3 -'!E61</f>
        <v>0.0015680506543083368</v>
      </c>
    </row>
    <row r="62" spans="1:6" ht="12.75">
      <c r="A62" s="15">
        <v>2460</v>
      </c>
      <c r="B62" s="16" t="s">
        <v>171</v>
      </c>
      <c r="C62" s="16">
        <v>0</v>
      </c>
      <c r="D62" s="357">
        <f>C62/'- 3 -'!E62</f>
        <v>0</v>
      </c>
      <c r="E62" s="16">
        <v>1000</v>
      </c>
      <c r="F62" s="357">
        <f>E62/'- 3 -'!E62</f>
        <v>0.0003426112458715345</v>
      </c>
    </row>
    <row r="63" spans="1:6" ht="12.75">
      <c r="A63" s="13">
        <v>3000</v>
      </c>
      <c r="B63" s="14" t="s">
        <v>381</v>
      </c>
      <c r="C63" s="14">
        <v>0</v>
      </c>
      <c r="D63" s="356">
        <f>C63/'- 3 -'!E63</f>
        <v>0</v>
      </c>
      <c r="E63" s="14">
        <v>13933</v>
      </c>
      <c r="F63" s="356">
        <f>E63/'- 3 -'!E63</f>
        <v>0.002739654378432925</v>
      </c>
    </row>
    <row r="64" spans="1:6" ht="4.5" customHeight="1">
      <c r="A64" s="17"/>
      <c r="B64" s="17"/>
      <c r="C64" s="17"/>
      <c r="D64" s="197"/>
      <c r="E64" s="17"/>
      <c r="F64" s="197"/>
    </row>
    <row r="65" spans="1:7" ht="12.75">
      <c r="A65" s="19"/>
      <c r="B65" s="20" t="s">
        <v>172</v>
      </c>
      <c r="C65" s="20">
        <f>SUM(C11:C63)</f>
        <v>7161544</v>
      </c>
      <c r="D65" s="102">
        <f>C65/'- 3 -'!E65</f>
        <v>0.005517485645065061</v>
      </c>
      <c r="E65" s="20">
        <f>SUM(E11:E63)</f>
        <v>2863317</v>
      </c>
      <c r="F65" s="102">
        <f>E65/'- 3 -'!E65</f>
        <v>0.0022059922336259826</v>
      </c>
      <c r="G65" s="77"/>
    </row>
    <row r="66" spans="1:6" ht="4.5" customHeight="1">
      <c r="A66" s="17"/>
      <c r="B66" s="17"/>
      <c r="C66" s="17"/>
      <c r="D66" s="197"/>
      <c r="E66" s="17"/>
      <c r="F66" s="197"/>
    </row>
    <row r="67" spans="1:6" ht="12.75">
      <c r="A67" s="15">
        <v>2155</v>
      </c>
      <c r="B67" s="16" t="s">
        <v>173</v>
      </c>
      <c r="C67" s="16">
        <v>0</v>
      </c>
      <c r="D67" s="357">
        <f>C67/'- 3 -'!E67</f>
        <v>0</v>
      </c>
      <c r="E67" s="16">
        <v>10000</v>
      </c>
      <c r="F67" s="357">
        <f>E67/'- 3 -'!E67</f>
        <v>0.008000716864231035</v>
      </c>
    </row>
    <row r="68" spans="1:6" ht="12.75">
      <c r="A68" s="13">
        <v>2408</v>
      </c>
      <c r="B68" s="14" t="s">
        <v>175</v>
      </c>
      <c r="C68" s="14">
        <v>7035</v>
      </c>
      <c r="D68" s="356">
        <f>C68/'- 3 -'!E68</f>
        <v>0.0029713571309403384</v>
      </c>
      <c r="E68" s="14">
        <v>1000</v>
      </c>
      <c r="F68" s="356">
        <f>E68/'- 3 -'!E68</f>
        <v>0.00042236775137744685</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75"/>
  <sheetViews>
    <sheetView showGridLines="0" showZeros="0" workbookViewId="0" topLeftCell="A1">
      <selection activeCell="A1" sqref="A1"/>
    </sheetView>
  </sheetViews>
  <sheetFormatPr defaultColWidth="15.83203125" defaultRowHeight="12"/>
  <cols>
    <col min="1" max="1" width="6.83203125" style="17" customWidth="1"/>
    <col min="2" max="2" width="35.83203125" style="17" customWidth="1"/>
    <col min="3" max="3" width="26.83203125" style="17" customWidth="1"/>
    <col min="4" max="4" width="20.83203125" style="17" customWidth="1"/>
    <col min="5" max="5" width="26.83203125" style="17" customWidth="1"/>
    <col min="6" max="6" width="20.83203125" style="17" customWidth="1"/>
    <col min="7" max="16384" width="15.83203125" style="17" customWidth="1"/>
  </cols>
  <sheetData>
    <row r="1" spans="2:6" ht="6.75" customHeight="1">
      <c r="B1" s="21"/>
      <c r="C1" s="56"/>
      <c r="D1" s="56"/>
      <c r="E1" s="56"/>
      <c r="F1" s="56"/>
    </row>
    <row r="2" spans="1:6" ht="12.75">
      <c r="A2" s="261"/>
      <c r="B2" s="262"/>
      <c r="C2" s="262" t="s">
        <v>10</v>
      </c>
      <c r="D2" s="262"/>
      <c r="E2" s="262"/>
      <c r="F2" s="261"/>
    </row>
    <row r="3" spans="1:6" ht="12.75">
      <c r="A3" s="263"/>
      <c r="B3" s="258"/>
      <c r="C3" s="61"/>
      <c r="D3" s="264"/>
      <c r="E3" s="264"/>
      <c r="F3" s="264"/>
    </row>
    <row r="4" spans="1:6" ht="12.75">
      <c r="A4" s="10"/>
      <c r="C4" s="56"/>
      <c r="D4" s="265"/>
      <c r="E4" s="266"/>
      <c r="F4" s="265"/>
    </row>
    <row r="5" spans="1:6" ht="12.75">
      <c r="A5" s="10"/>
      <c r="C5" s="56"/>
      <c r="D5" s="56"/>
      <c r="E5" s="56"/>
      <c r="F5" s="56"/>
    </row>
    <row r="6" spans="1:6" ht="12.75">
      <c r="A6" s="10"/>
      <c r="C6" s="56"/>
      <c r="D6" s="56"/>
      <c r="E6" s="56"/>
      <c r="F6" s="56"/>
    </row>
    <row r="7" spans="3:6" ht="12.75">
      <c r="C7" s="189" t="s">
        <v>365</v>
      </c>
      <c r="D7" s="267"/>
      <c r="E7" s="192" t="s">
        <v>400</v>
      </c>
      <c r="F7" s="267"/>
    </row>
    <row r="8" spans="1:6" ht="12.75">
      <c r="A8" s="44"/>
      <c r="B8" s="45"/>
      <c r="C8" s="268" t="s">
        <v>38</v>
      </c>
      <c r="D8" s="269"/>
      <c r="E8" s="268" t="s">
        <v>38</v>
      </c>
      <c r="F8" s="269"/>
    </row>
    <row r="9" spans="1:6" ht="15.75">
      <c r="A9" s="51" t="s">
        <v>105</v>
      </c>
      <c r="B9" s="52" t="s">
        <v>106</v>
      </c>
      <c r="C9" s="270" t="s">
        <v>412</v>
      </c>
      <c r="D9" s="270" t="s">
        <v>119</v>
      </c>
      <c r="E9" s="270" t="s">
        <v>412</v>
      </c>
      <c r="F9" s="270" t="s">
        <v>119</v>
      </c>
    </row>
    <row r="10" spans="1:2" ht="4.5" customHeight="1">
      <c r="A10" s="77"/>
      <c r="B10" s="77"/>
    </row>
    <row r="11" spans="1:6" ht="12.75">
      <c r="A11" s="366">
        <v>1</v>
      </c>
      <c r="B11" s="14" t="s">
        <v>121</v>
      </c>
      <c r="C11" s="14">
        <v>223047600</v>
      </c>
      <c r="D11" s="14">
        <v>7374</v>
      </c>
      <c r="E11" s="14">
        <f>'- 3 -'!G11</f>
        <v>234944300</v>
      </c>
      <c r="F11" s="14">
        <f>ROUND(E11/'- 7 -'!G11,0)</f>
        <v>7673</v>
      </c>
    </row>
    <row r="12" spans="1:6" ht="12.75">
      <c r="A12" s="367">
        <v>2</v>
      </c>
      <c r="B12" s="16" t="s">
        <v>122</v>
      </c>
      <c r="C12" s="16">
        <v>56860890</v>
      </c>
      <c r="D12" s="16">
        <v>6154</v>
      </c>
      <c r="E12" s="16">
        <f>'- 3 -'!G12</f>
        <v>59759491</v>
      </c>
      <c r="F12" s="16">
        <f>ROUND(E12/'- 7 -'!G12,0)</f>
        <v>6500</v>
      </c>
    </row>
    <row r="13" spans="1:6" ht="12.75">
      <c r="A13" s="366">
        <v>3</v>
      </c>
      <c r="B13" s="14" t="s">
        <v>123</v>
      </c>
      <c r="C13" s="14">
        <v>40352444</v>
      </c>
      <c r="D13" s="14">
        <v>6846</v>
      </c>
      <c r="E13" s="14">
        <f>'- 3 -'!G13</f>
        <v>41620185</v>
      </c>
      <c r="F13" s="14">
        <f>ROUND(E13/'- 7 -'!G13,0)</f>
        <v>7108</v>
      </c>
    </row>
    <row r="14" spans="1:6" ht="12.75">
      <c r="A14" s="367">
        <v>4</v>
      </c>
      <c r="B14" s="377" t="s">
        <v>124</v>
      </c>
      <c r="C14" s="16">
        <v>38695852</v>
      </c>
      <c r="D14" s="16">
        <v>6597</v>
      </c>
      <c r="E14" s="16">
        <f>'- 3 -'!G14</f>
        <v>41386417</v>
      </c>
      <c r="F14" s="16">
        <f>ROUND(E14/'- 7 -'!G14,0)</f>
        <v>7025</v>
      </c>
    </row>
    <row r="15" spans="1:6" ht="12.75">
      <c r="A15" s="366">
        <v>5</v>
      </c>
      <c r="B15" s="14" t="s">
        <v>125</v>
      </c>
      <c r="C15" s="14">
        <v>46307829</v>
      </c>
      <c r="D15" s="14">
        <v>6545</v>
      </c>
      <c r="E15" s="14">
        <f>'- 3 -'!G15</f>
        <v>51440564</v>
      </c>
      <c r="F15" s="14">
        <f>ROUND(E15/'- 7 -'!G15,0)</f>
        <v>7201</v>
      </c>
    </row>
    <row r="16" spans="1:6" ht="12.75">
      <c r="A16" s="367">
        <v>6</v>
      </c>
      <c r="B16" s="16" t="s">
        <v>126</v>
      </c>
      <c r="C16" s="16">
        <v>55791188</v>
      </c>
      <c r="D16" s="16">
        <v>6215</v>
      </c>
      <c r="E16" s="16">
        <f>'- 3 -'!G16</f>
        <v>57328920</v>
      </c>
      <c r="F16" s="16">
        <f>ROUND(E16/'- 7 -'!G16,0)</f>
        <v>6462</v>
      </c>
    </row>
    <row r="17" spans="1:6" ht="12.75">
      <c r="A17" s="366">
        <v>9</v>
      </c>
      <c r="B17" s="14" t="s">
        <v>127</v>
      </c>
      <c r="C17" s="14">
        <v>77387142</v>
      </c>
      <c r="D17" s="14">
        <v>6007</v>
      </c>
      <c r="E17" s="14">
        <f>'- 3 -'!G17</f>
        <v>82114692</v>
      </c>
      <c r="F17" s="14">
        <f>ROUND(E17/'- 7 -'!G17,0)</f>
        <v>6495</v>
      </c>
    </row>
    <row r="18" spans="1:6" ht="12.75">
      <c r="A18" s="367">
        <v>10</v>
      </c>
      <c r="B18" s="16" t="s">
        <v>128</v>
      </c>
      <c r="C18" s="16">
        <v>57821729</v>
      </c>
      <c r="D18" s="16">
        <v>6622</v>
      </c>
      <c r="E18" s="16">
        <f>'- 3 -'!G18</f>
        <v>60783966</v>
      </c>
      <c r="F18" s="16">
        <f>ROUND(E18/'- 7 -'!G18,0)</f>
        <v>7010</v>
      </c>
    </row>
    <row r="19" spans="1:6" ht="12.75">
      <c r="A19" s="366">
        <v>11</v>
      </c>
      <c r="B19" s="14" t="s">
        <v>129</v>
      </c>
      <c r="C19" s="14">
        <v>30400944</v>
      </c>
      <c r="D19" s="14">
        <v>6390</v>
      </c>
      <c r="E19" s="14">
        <f>'- 3 -'!G19</f>
        <v>31917173</v>
      </c>
      <c r="F19" s="14">
        <f>ROUND(E19/'- 7 -'!G19,0)</f>
        <v>6895</v>
      </c>
    </row>
    <row r="20" spans="1:6" ht="12.75">
      <c r="A20" s="367">
        <v>12</v>
      </c>
      <c r="B20" s="16" t="s">
        <v>130</v>
      </c>
      <c r="C20" s="16">
        <v>50256292</v>
      </c>
      <c r="D20" s="16">
        <v>6314</v>
      </c>
      <c r="E20" s="16">
        <f>'- 3 -'!G20</f>
        <v>51413266</v>
      </c>
      <c r="F20" s="16">
        <f>ROUND(E20/'- 7 -'!G20,0)</f>
        <v>6656</v>
      </c>
    </row>
    <row r="21" spans="1:6" ht="12.75">
      <c r="A21" s="366">
        <v>13</v>
      </c>
      <c r="B21" s="14" t="s">
        <v>131</v>
      </c>
      <c r="C21" s="14">
        <v>19284877</v>
      </c>
      <c r="D21" s="14">
        <v>6117</v>
      </c>
      <c r="E21" s="14">
        <f>'- 3 -'!G21</f>
        <v>19028440</v>
      </c>
      <c r="F21" s="14">
        <f>ROUND(E21/'- 7 -'!G21,0)</f>
        <v>7041</v>
      </c>
    </row>
    <row r="22" spans="1:6" ht="12.75">
      <c r="A22" s="367">
        <v>14</v>
      </c>
      <c r="B22" s="16" t="s">
        <v>132</v>
      </c>
      <c r="C22" s="16">
        <v>21839431</v>
      </c>
      <c r="D22" s="16">
        <v>6323</v>
      </c>
      <c r="E22" s="16">
        <f>'- 3 -'!G22</f>
        <v>23458540</v>
      </c>
      <c r="F22" s="16">
        <f>ROUND(E22/'- 7 -'!G22,0)</f>
        <v>6861</v>
      </c>
    </row>
    <row r="23" spans="1:6" ht="12.75">
      <c r="A23" s="366">
        <v>15</v>
      </c>
      <c r="B23" s="14" t="s">
        <v>133</v>
      </c>
      <c r="C23" s="14">
        <v>30722621</v>
      </c>
      <c r="D23" s="14">
        <v>5289</v>
      </c>
      <c r="E23" s="14">
        <f>'- 3 -'!G23</f>
        <v>33499785</v>
      </c>
      <c r="F23" s="14">
        <f>ROUND(E23/'- 7 -'!G23,0)</f>
        <v>5421</v>
      </c>
    </row>
    <row r="24" spans="1:6" ht="12.75">
      <c r="A24" s="367">
        <v>16</v>
      </c>
      <c r="B24" s="16" t="s">
        <v>134</v>
      </c>
      <c r="C24" s="16">
        <v>5802492</v>
      </c>
      <c r="D24" s="16">
        <v>7550</v>
      </c>
      <c r="E24" s="16">
        <f>'- 3 -'!G24</f>
        <v>5951712</v>
      </c>
      <c r="F24" s="16">
        <f>ROUND(E24/'- 7 -'!G24,0)</f>
        <v>7219</v>
      </c>
    </row>
    <row r="25" spans="1:6" ht="12.75">
      <c r="A25" s="366">
        <v>17</v>
      </c>
      <c r="B25" s="14" t="s">
        <v>135</v>
      </c>
      <c r="C25" s="14">
        <v>3862270</v>
      </c>
      <c r="D25" s="14">
        <v>7267</v>
      </c>
      <c r="E25" s="14">
        <f>'- 3 -'!G25</f>
        <v>4096616</v>
      </c>
      <c r="F25" s="14">
        <f>ROUND(E25/'- 7 -'!G25,0)</f>
        <v>7803</v>
      </c>
    </row>
    <row r="26" spans="1:6" ht="12.75">
      <c r="A26" s="367">
        <v>18</v>
      </c>
      <c r="B26" s="16" t="s">
        <v>136</v>
      </c>
      <c r="C26" s="16">
        <v>8862255.33</v>
      </c>
      <c r="D26" s="16">
        <v>5718</v>
      </c>
      <c r="E26" s="16">
        <f>'- 3 -'!G26</f>
        <v>8966375.0525</v>
      </c>
      <c r="F26" s="16">
        <f>ROUND(E26/'- 7 -'!G26,0)</f>
        <v>6538</v>
      </c>
    </row>
    <row r="27" spans="1:6" ht="12.75">
      <c r="A27" s="366">
        <v>19</v>
      </c>
      <c r="B27" s="14" t="s">
        <v>137</v>
      </c>
      <c r="C27" s="14">
        <v>19687520</v>
      </c>
      <c r="D27" s="14">
        <v>4148</v>
      </c>
      <c r="E27" s="14">
        <f>'- 3 -'!G27</f>
        <v>12192500</v>
      </c>
      <c r="F27" s="14">
        <f>ROUND(E27/'- 7 -'!G27,0)</f>
        <v>6764</v>
      </c>
    </row>
    <row r="28" spans="1:6" ht="12.75">
      <c r="A28" s="367">
        <v>20</v>
      </c>
      <c r="B28" s="16" t="s">
        <v>138</v>
      </c>
      <c r="C28" s="16">
        <v>7404896</v>
      </c>
      <c r="D28" s="16">
        <v>7626</v>
      </c>
      <c r="E28" s="16">
        <f>'- 3 -'!G28</f>
        <v>7823505</v>
      </c>
      <c r="F28" s="16">
        <f>ROUND(E28/'- 7 -'!G28,0)</f>
        <v>7792</v>
      </c>
    </row>
    <row r="29" spans="1:6" ht="12.75">
      <c r="A29" s="366">
        <v>21</v>
      </c>
      <c r="B29" s="14" t="s">
        <v>139</v>
      </c>
      <c r="C29" s="14">
        <v>21427000</v>
      </c>
      <c r="D29" s="14">
        <v>6192</v>
      </c>
      <c r="E29" s="14">
        <f>'- 3 -'!G29</f>
        <v>22388000</v>
      </c>
      <c r="F29" s="14">
        <f>ROUND(E29/'- 7 -'!G29,0)</f>
        <v>6552</v>
      </c>
    </row>
    <row r="30" spans="1:6" ht="12.75">
      <c r="A30" s="367">
        <v>22</v>
      </c>
      <c r="B30" s="16" t="s">
        <v>140</v>
      </c>
      <c r="C30" s="16">
        <v>11615616</v>
      </c>
      <c r="D30" s="16">
        <v>6701</v>
      </c>
      <c r="E30" s="16">
        <f>'- 3 -'!G30</f>
        <v>12070083</v>
      </c>
      <c r="F30" s="16">
        <f>ROUND(E30/'- 7 -'!G30,0)</f>
        <v>7140</v>
      </c>
    </row>
    <row r="31" spans="1:6" ht="12.75">
      <c r="A31" s="366">
        <v>23</v>
      </c>
      <c r="B31" s="14" t="s">
        <v>141</v>
      </c>
      <c r="C31" s="14">
        <v>9548056</v>
      </c>
      <c r="D31" s="14">
        <v>6764</v>
      </c>
      <c r="E31" s="14">
        <f>'- 3 -'!G31</f>
        <v>10140188</v>
      </c>
      <c r="F31" s="14">
        <f>ROUND(E31/'- 7 -'!G31,0)</f>
        <v>7079</v>
      </c>
    </row>
    <row r="32" spans="1:6" ht="12.75">
      <c r="A32" s="367">
        <v>24</v>
      </c>
      <c r="B32" s="16" t="s">
        <v>142</v>
      </c>
      <c r="C32" s="16">
        <v>22320846</v>
      </c>
      <c r="D32" s="16">
        <v>5936</v>
      </c>
      <c r="E32" s="16">
        <f>'- 3 -'!G32</f>
        <v>22879974</v>
      </c>
      <c r="F32" s="16">
        <f>ROUND(E32/'- 7 -'!G32,0)</f>
        <v>6374</v>
      </c>
    </row>
    <row r="33" spans="1:6" ht="12.75">
      <c r="A33" s="366">
        <v>25</v>
      </c>
      <c r="B33" s="14" t="s">
        <v>143</v>
      </c>
      <c r="C33" s="14">
        <v>10031897</v>
      </c>
      <c r="D33" s="14">
        <v>6435</v>
      </c>
      <c r="E33" s="14">
        <f>'- 3 -'!G33</f>
        <v>10184614</v>
      </c>
      <c r="F33" s="14">
        <f>ROUND(E33/'- 7 -'!G33,0)</f>
        <v>6940</v>
      </c>
    </row>
    <row r="34" spans="1:6" ht="12.75">
      <c r="A34" s="367">
        <v>26</v>
      </c>
      <c r="B34" s="16" t="s">
        <v>144</v>
      </c>
      <c r="C34" s="16">
        <v>14883150</v>
      </c>
      <c r="D34" s="16">
        <v>5431</v>
      </c>
      <c r="E34" s="16">
        <f>'- 3 -'!G34</f>
        <v>16249150</v>
      </c>
      <c r="F34" s="16">
        <f>ROUND(E34/'- 7 -'!G34,0)</f>
        <v>5759</v>
      </c>
    </row>
    <row r="35" spans="1:6" ht="12.75">
      <c r="A35" s="366">
        <v>28</v>
      </c>
      <c r="B35" s="14" t="s">
        <v>145</v>
      </c>
      <c r="C35" s="14">
        <v>5977465</v>
      </c>
      <c r="D35" s="14">
        <v>6373</v>
      </c>
      <c r="E35" s="14">
        <f>'- 3 -'!G35</f>
        <v>6224251</v>
      </c>
      <c r="F35" s="14">
        <f>ROUND(E35/'- 7 -'!G35,0)</f>
        <v>7397</v>
      </c>
    </row>
    <row r="36" spans="1:6" ht="12.75">
      <c r="A36" s="367">
        <v>30</v>
      </c>
      <c r="B36" s="16" t="s">
        <v>146</v>
      </c>
      <c r="C36" s="16">
        <v>8971887</v>
      </c>
      <c r="D36" s="16">
        <v>6683</v>
      </c>
      <c r="E36" s="16">
        <f>'- 3 -'!G36</f>
        <v>9374112</v>
      </c>
      <c r="F36" s="16">
        <f>ROUND(E36/'- 7 -'!G36,0)</f>
        <v>7069</v>
      </c>
    </row>
    <row r="37" spans="1:6" ht="12.75">
      <c r="A37" s="366">
        <v>31</v>
      </c>
      <c r="B37" s="14" t="s">
        <v>147</v>
      </c>
      <c r="C37" s="14">
        <v>10362982</v>
      </c>
      <c r="D37" s="14">
        <v>6148</v>
      </c>
      <c r="E37" s="14">
        <f>'- 3 -'!G37</f>
        <v>10905624</v>
      </c>
      <c r="F37" s="14">
        <f>ROUND(E37/'- 7 -'!G37,0)</f>
        <v>6590</v>
      </c>
    </row>
    <row r="38" spans="1:6" ht="12.75">
      <c r="A38" s="367">
        <v>32</v>
      </c>
      <c r="B38" s="16" t="s">
        <v>148</v>
      </c>
      <c r="C38" s="16">
        <v>6389487</v>
      </c>
      <c r="D38" s="16">
        <v>7499</v>
      </c>
      <c r="E38" s="16">
        <f>'- 3 -'!G38</f>
        <v>6579337</v>
      </c>
      <c r="F38" s="16">
        <f>ROUND(E38/'- 7 -'!G38,0)</f>
        <v>8063</v>
      </c>
    </row>
    <row r="39" spans="1:6" ht="12.75">
      <c r="A39" s="366">
        <v>33</v>
      </c>
      <c r="B39" s="14" t="s">
        <v>149</v>
      </c>
      <c r="C39" s="14">
        <v>12254982</v>
      </c>
      <c r="D39" s="14">
        <v>6628</v>
      </c>
      <c r="E39" s="14">
        <f>'- 3 -'!G39</f>
        <v>12982573</v>
      </c>
      <c r="F39" s="14">
        <f>ROUND(E39/'- 7 -'!G39,0)</f>
        <v>7058</v>
      </c>
    </row>
    <row r="40" spans="1:6" ht="12.75">
      <c r="A40" s="367">
        <v>34</v>
      </c>
      <c r="B40" s="16" t="s">
        <v>150</v>
      </c>
      <c r="C40" s="16">
        <v>5362767</v>
      </c>
      <c r="D40" s="16">
        <v>7084</v>
      </c>
      <c r="E40" s="16">
        <f>'- 3 -'!G40</f>
        <v>5782890</v>
      </c>
      <c r="F40" s="16">
        <f>ROUND(E40/'- 7 -'!G40,0)</f>
        <v>7852</v>
      </c>
    </row>
    <row r="41" spans="1:6" ht="12.75">
      <c r="A41" s="366">
        <v>35</v>
      </c>
      <c r="B41" s="14" t="s">
        <v>151</v>
      </c>
      <c r="C41" s="14">
        <v>13580976</v>
      </c>
      <c r="D41" s="14">
        <v>6801</v>
      </c>
      <c r="E41" s="14">
        <f>'- 3 -'!G41</f>
        <v>14042557</v>
      </c>
      <c r="F41" s="14">
        <f>ROUND(E41/'- 7 -'!G41,0)</f>
        <v>7356</v>
      </c>
    </row>
    <row r="42" spans="1:6" ht="12.75">
      <c r="A42" s="367">
        <v>36</v>
      </c>
      <c r="B42" s="16" t="s">
        <v>152</v>
      </c>
      <c r="C42" s="16">
        <v>7207227</v>
      </c>
      <c r="D42" s="16">
        <v>6940</v>
      </c>
      <c r="E42" s="16">
        <f>'- 3 -'!G42</f>
        <v>7593025</v>
      </c>
      <c r="F42" s="16">
        <f>ROUND(E42/'- 7 -'!G42,0)</f>
        <v>7211</v>
      </c>
    </row>
    <row r="43" spans="1:6" ht="12.75">
      <c r="A43" s="366">
        <v>37</v>
      </c>
      <c r="B43" s="14" t="s">
        <v>153</v>
      </c>
      <c r="C43" s="14">
        <v>6763091</v>
      </c>
      <c r="D43" s="14">
        <v>6894</v>
      </c>
      <c r="E43" s="14">
        <f>'- 3 -'!G43</f>
        <v>6861573</v>
      </c>
      <c r="F43" s="14">
        <f>ROUND(E43/'- 7 -'!G43,0)</f>
        <v>7100</v>
      </c>
    </row>
    <row r="44" spans="1:6" ht="12.75">
      <c r="A44" s="367">
        <v>38</v>
      </c>
      <c r="B44" s="16" t="s">
        <v>154</v>
      </c>
      <c r="C44" s="16">
        <v>8856970.75</v>
      </c>
      <c r="D44" s="16">
        <v>7148</v>
      </c>
      <c r="E44" s="16">
        <f>'- 3 -'!G44</f>
        <v>9126370</v>
      </c>
      <c r="F44" s="16">
        <f>ROUND(E44/'- 7 -'!G44,0)</f>
        <v>7355</v>
      </c>
    </row>
    <row r="45" spans="1:6" ht="12.75">
      <c r="A45" s="366">
        <v>39</v>
      </c>
      <c r="B45" s="14" t="s">
        <v>155</v>
      </c>
      <c r="C45" s="14">
        <v>14700120</v>
      </c>
      <c r="D45" s="14">
        <v>6768</v>
      </c>
      <c r="E45" s="14">
        <f>'- 3 -'!G45</f>
        <v>15402500</v>
      </c>
      <c r="F45" s="14">
        <f>ROUND(E45/'- 7 -'!G45,0)</f>
        <v>7164</v>
      </c>
    </row>
    <row r="46" spans="1:6" ht="12.75">
      <c r="A46" s="367">
        <v>40</v>
      </c>
      <c r="B46" s="16" t="s">
        <v>156</v>
      </c>
      <c r="C46" s="16">
        <v>43511100</v>
      </c>
      <c r="D46" s="16">
        <v>5727</v>
      </c>
      <c r="E46" s="16">
        <f>'- 3 -'!G46</f>
        <v>45156900</v>
      </c>
      <c r="F46" s="16">
        <f>ROUND(E46/'- 7 -'!G46,0)</f>
        <v>6057</v>
      </c>
    </row>
    <row r="47" spans="1:6" ht="12.75">
      <c r="A47" s="366">
        <v>41</v>
      </c>
      <c r="B47" s="14" t="s">
        <v>157</v>
      </c>
      <c r="C47" s="14">
        <v>11838986</v>
      </c>
      <c r="D47" s="14">
        <v>6956</v>
      </c>
      <c r="E47" s="14">
        <f>'- 3 -'!G47</f>
        <v>12208940</v>
      </c>
      <c r="F47" s="14">
        <f>ROUND(E47/'- 7 -'!G47,0)</f>
        <v>7465</v>
      </c>
    </row>
    <row r="48" spans="1:6" ht="12.75">
      <c r="A48" s="367">
        <v>42</v>
      </c>
      <c r="B48" s="16" t="s">
        <v>158</v>
      </c>
      <c r="C48" s="16">
        <v>7752206</v>
      </c>
      <c r="D48" s="16">
        <v>6971</v>
      </c>
      <c r="E48" s="16">
        <f>'- 3 -'!G48</f>
        <v>7981621</v>
      </c>
      <c r="F48" s="16">
        <f>ROUND(E48/'- 7 -'!G48,0)</f>
        <v>7289</v>
      </c>
    </row>
    <row r="49" spans="1:6" ht="12.75">
      <c r="A49" s="366">
        <v>43</v>
      </c>
      <c r="B49" s="14" t="s">
        <v>159</v>
      </c>
      <c r="C49" s="14">
        <v>6078648</v>
      </c>
      <c r="D49" s="14">
        <v>7232</v>
      </c>
      <c r="E49" s="14">
        <f>'- 3 -'!G49</f>
        <v>6290890</v>
      </c>
      <c r="F49" s="14">
        <f>ROUND(E49/'- 7 -'!G49,0)</f>
        <v>7938</v>
      </c>
    </row>
    <row r="50" spans="1:6" ht="12.75">
      <c r="A50" s="367">
        <v>44</v>
      </c>
      <c r="B50" s="16" t="s">
        <v>160</v>
      </c>
      <c r="C50" s="16">
        <v>9040430</v>
      </c>
      <c r="D50" s="16">
        <v>6546</v>
      </c>
      <c r="E50" s="16">
        <f>'- 3 -'!G50</f>
        <v>9121059</v>
      </c>
      <c r="F50" s="16">
        <f>ROUND(E50/'- 7 -'!G50,0)</f>
        <v>7271</v>
      </c>
    </row>
    <row r="51" spans="1:6" ht="12.75">
      <c r="A51" s="366">
        <v>45</v>
      </c>
      <c r="B51" s="14" t="s">
        <v>161</v>
      </c>
      <c r="C51" s="14">
        <v>11342439</v>
      </c>
      <c r="D51" s="14">
        <v>5694</v>
      </c>
      <c r="E51" s="14">
        <f>'- 3 -'!G51</f>
        <v>11924015</v>
      </c>
      <c r="F51" s="14">
        <f>ROUND(E51/'- 7 -'!G51,0)</f>
        <v>6215</v>
      </c>
    </row>
    <row r="52" spans="1:6" ht="12.75">
      <c r="A52" s="367">
        <v>46</v>
      </c>
      <c r="B52" s="16" t="s">
        <v>162</v>
      </c>
      <c r="C52" s="16">
        <v>10336857</v>
      </c>
      <c r="D52" s="16">
        <v>6761</v>
      </c>
      <c r="E52" s="16">
        <f>'- 3 -'!G52</f>
        <v>10495374</v>
      </c>
      <c r="F52" s="16">
        <f>ROUND(E52/'- 7 -'!G52,0)</f>
        <v>6953</v>
      </c>
    </row>
    <row r="53" spans="1:6" ht="12.75">
      <c r="A53" s="366">
        <v>47</v>
      </c>
      <c r="B53" s="14" t="s">
        <v>163</v>
      </c>
      <c r="C53" s="14">
        <v>8711243</v>
      </c>
      <c r="D53" s="14">
        <v>5897</v>
      </c>
      <c r="E53" s="14">
        <f>'- 3 -'!G53</f>
        <v>8985338</v>
      </c>
      <c r="F53" s="14">
        <f>ROUND(E53/'- 7 -'!G53,0)</f>
        <v>6184</v>
      </c>
    </row>
    <row r="54" spans="1:6" ht="12.75">
      <c r="A54" s="367">
        <v>48</v>
      </c>
      <c r="B54" s="16" t="s">
        <v>164</v>
      </c>
      <c r="C54" s="16">
        <v>53580133</v>
      </c>
      <c r="D54" s="16">
        <v>9845</v>
      </c>
      <c r="E54" s="16">
        <f>'- 3 -'!G54</f>
        <v>56802257</v>
      </c>
      <c r="F54" s="16">
        <f>ROUND(E54/'- 7 -'!G54,0)</f>
        <v>10834</v>
      </c>
    </row>
    <row r="55" spans="1:6" ht="12.75">
      <c r="A55" s="366">
        <v>49</v>
      </c>
      <c r="B55" s="14" t="s">
        <v>165</v>
      </c>
      <c r="C55" s="14">
        <v>34300015</v>
      </c>
      <c r="D55" s="14">
        <v>7914</v>
      </c>
      <c r="E55" s="14">
        <f>'- 3 -'!G55</f>
        <v>36750842</v>
      </c>
      <c r="F55" s="14">
        <f>ROUND(E55/'- 7 -'!G55,0)</f>
        <v>8473</v>
      </c>
    </row>
    <row r="56" spans="1:6" ht="12.75">
      <c r="A56" s="367">
        <v>50</v>
      </c>
      <c r="B56" s="377" t="s">
        <v>355</v>
      </c>
      <c r="C56" s="16">
        <v>14201640</v>
      </c>
      <c r="D56" s="16">
        <v>7706</v>
      </c>
      <c r="E56" s="16">
        <f>'- 3 -'!G56</f>
        <v>14591600</v>
      </c>
      <c r="F56" s="16">
        <f>ROUND(E56/'- 7 -'!G56,0)</f>
        <v>8071</v>
      </c>
    </row>
    <row r="57" spans="1:6" ht="12.75">
      <c r="A57" s="366">
        <v>2264</v>
      </c>
      <c r="B57" s="14" t="s">
        <v>166</v>
      </c>
      <c r="C57" s="14">
        <v>1920466</v>
      </c>
      <c r="D57" s="14">
        <v>9484</v>
      </c>
      <c r="E57" s="14">
        <f>'- 3 -'!G57</f>
        <v>1889143</v>
      </c>
      <c r="F57" s="14">
        <f>ROUND(E57/'- 7 -'!G57,0)</f>
        <v>10295</v>
      </c>
    </row>
    <row r="58" spans="1:6" ht="12.75">
      <c r="A58" s="367">
        <v>2309</v>
      </c>
      <c r="B58" s="16" t="s">
        <v>167</v>
      </c>
      <c r="C58" s="16">
        <v>1967570</v>
      </c>
      <c r="D58" s="16">
        <v>7510</v>
      </c>
      <c r="E58" s="16">
        <f>'- 3 -'!G58</f>
        <v>2013489</v>
      </c>
      <c r="F58" s="16">
        <f>ROUND(E58/'- 7 -'!G58,0)</f>
        <v>7715</v>
      </c>
    </row>
    <row r="59" spans="1:6" ht="12.75">
      <c r="A59" s="366">
        <v>2312</v>
      </c>
      <c r="B59" s="14" t="s">
        <v>168</v>
      </c>
      <c r="C59" s="14">
        <v>1676823</v>
      </c>
      <c r="D59" s="14">
        <v>7605</v>
      </c>
      <c r="E59" s="14">
        <f>'- 3 -'!G59</f>
        <v>1720389</v>
      </c>
      <c r="F59" s="14">
        <f>ROUND(E59/'- 7 -'!G59,0)</f>
        <v>9325</v>
      </c>
    </row>
    <row r="60" spans="1:6" ht="12.75">
      <c r="A60" s="367">
        <v>2355</v>
      </c>
      <c r="B60" s="16" t="s">
        <v>169</v>
      </c>
      <c r="C60" s="16">
        <v>23233022</v>
      </c>
      <c r="D60" s="16">
        <v>6999</v>
      </c>
      <c r="E60" s="16">
        <f>'- 3 -'!G60</f>
        <v>24597441</v>
      </c>
      <c r="F60" s="16">
        <f>ROUND(E60/'- 7 -'!G60,0)</f>
        <v>6977</v>
      </c>
    </row>
    <row r="61" spans="1:6" ht="12.75">
      <c r="A61" s="366">
        <v>2439</v>
      </c>
      <c r="B61" s="14" t="s">
        <v>170</v>
      </c>
      <c r="C61" s="14">
        <v>1235310</v>
      </c>
      <c r="D61" s="14">
        <v>9017</v>
      </c>
      <c r="E61" s="14">
        <f>'- 3 -'!G61</f>
        <v>1275469</v>
      </c>
      <c r="F61" s="14">
        <f>ROUND(E61/'- 7 -'!G61,0)</f>
        <v>9209</v>
      </c>
    </row>
    <row r="62" spans="1:6" ht="12.75">
      <c r="A62" s="367">
        <v>2460</v>
      </c>
      <c r="B62" s="16" t="s">
        <v>171</v>
      </c>
      <c r="C62" s="16">
        <v>2869857</v>
      </c>
      <c r="D62" s="16">
        <v>9258</v>
      </c>
      <c r="E62" s="16">
        <f>'- 3 -'!G62</f>
        <v>2918760</v>
      </c>
      <c r="F62" s="16">
        <f>ROUND(E62/'- 7 -'!G62,0)</f>
        <v>9421</v>
      </c>
    </row>
    <row r="63" spans="1:6" ht="12.75">
      <c r="A63" s="366">
        <v>3000</v>
      </c>
      <c r="B63" s="14" t="s">
        <v>381</v>
      </c>
      <c r="C63" s="14">
        <v>4919998</v>
      </c>
      <c r="D63" s="14">
        <v>7300</v>
      </c>
      <c r="E63" s="14">
        <f>'- 3 -'!G63</f>
        <v>4769103</v>
      </c>
      <c r="F63" s="14">
        <f>ROUND(E63/'- 7 -'!G63,0)</f>
        <v>7475</v>
      </c>
    </row>
    <row r="64" ht="4.5" customHeight="1">
      <c r="A64" s="368"/>
    </row>
    <row r="65" spans="1:6" ht="12.75">
      <c r="A65" s="369"/>
      <c r="B65" s="20" t="s">
        <v>172</v>
      </c>
      <c r="C65" s="20">
        <v>1233159535.08</v>
      </c>
      <c r="D65" s="20">
        <v>6612</v>
      </c>
      <c r="E65" s="20">
        <f>SUM(E11:E63)</f>
        <v>1286005898.0525</v>
      </c>
      <c r="F65" s="20">
        <f>ROUND(E65/'- 7 -'!G65,0)</f>
        <v>7075</v>
      </c>
    </row>
    <row r="66" ht="4.5" customHeight="1">
      <c r="A66" s="368"/>
    </row>
    <row r="67" spans="1:6" ht="12.75">
      <c r="A67" s="367">
        <v>2155</v>
      </c>
      <c r="B67" s="16" t="s">
        <v>173</v>
      </c>
      <c r="C67" s="16">
        <v>1193518</v>
      </c>
      <c r="D67" s="16">
        <v>7957</v>
      </c>
      <c r="E67" s="16">
        <f>'- 3 -'!G67</f>
        <v>1249188</v>
      </c>
      <c r="F67" s="16">
        <f>ROUND(E67/'- 7 -'!G67,0)</f>
        <v>8797</v>
      </c>
    </row>
    <row r="68" spans="1:6" ht="12.75">
      <c r="A68" s="366">
        <v>2408</v>
      </c>
      <c r="B68" s="14" t="s">
        <v>175</v>
      </c>
      <c r="C68" s="14">
        <v>2360775</v>
      </c>
      <c r="D68" s="14">
        <v>8825</v>
      </c>
      <c r="E68" s="14">
        <f>'- 3 -'!G68</f>
        <v>2364105</v>
      </c>
      <c r="F68" s="14">
        <f>ROUND(E68/'- 7 -'!G68,0)</f>
        <v>8838</v>
      </c>
    </row>
    <row r="69" ht="6.75" customHeight="1"/>
    <row r="70" spans="1:6" ht="12" customHeight="1">
      <c r="A70" s="391" t="s">
        <v>369</v>
      </c>
      <c r="B70" s="271" t="s">
        <v>489</v>
      </c>
      <c r="C70" s="122"/>
      <c r="D70" s="122"/>
      <c r="E70" s="122"/>
      <c r="F70" s="122"/>
    </row>
    <row r="71" spans="1:6" ht="12" customHeight="1">
      <c r="A71" s="6"/>
      <c r="B71" s="271" t="s">
        <v>486</v>
      </c>
      <c r="C71" s="122"/>
      <c r="D71" s="122"/>
      <c r="E71" s="122"/>
      <c r="F71" s="122"/>
    </row>
    <row r="72" spans="1:6" ht="12" customHeight="1">
      <c r="A72" s="6"/>
      <c r="B72" s="271" t="s">
        <v>487</v>
      </c>
      <c r="C72" s="122"/>
      <c r="D72" s="122"/>
      <c r="E72" s="122"/>
      <c r="F72" s="122"/>
    </row>
    <row r="73" spans="1:6" ht="12" customHeight="1">
      <c r="A73" s="6"/>
      <c r="B73" s="271" t="s">
        <v>488</v>
      </c>
      <c r="C73" s="122"/>
      <c r="D73" s="122"/>
      <c r="E73" s="122"/>
      <c r="F73" s="122"/>
    </row>
    <row r="74" spans="1:6" ht="12" customHeight="1">
      <c r="A74" s="373"/>
      <c r="B74" s="272"/>
      <c r="C74"/>
      <c r="D74"/>
      <c r="E74"/>
      <c r="F74"/>
    </row>
    <row r="75" spans="2:6" ht="12" customHeight="1">
      <c r="B75" s="355"/>
      <c r="C75"/>
      <c r="D75"/>
      <c r="E75"/>
      <c r="F7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H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1"/>
      <c r="D1" s="141"/>
      <c r="E1" s="141"/>
      <c r="F1" s="141"/>
      <c r="G1" s="141"/>
      <c r="H1" s="141"/>
    </row>
    <row r="2" spans="1:8" ht="12.75">
      <c r="A2" s="8"/>
      <c r="B2" s="83"/>
      <c r="C2" s="199" t="s">
        <v>0</v>
      </c>
      <c r="D2" s="199"/>
      <c r="E2" s="199"/>
      <c r="F2" s="199"/>
      <c r="G2" s="218"/>
      <c r="H2" s="219" t="s">
        <v>459</v>
      </c>
    </row>
    <row r="3" spans="1:8" ht="12.75">
      <c r="A3" s="9"/>
      <c r="B3" s="86"/>
      <c r="C3" s="202" t="str">
        <f>YEAR</f>
        <v>OPERATING FUND BUDGET 2001/2002</v>
      </c>
      <c r="D3" s="202"/>
      <c r="E3" s="202"/>
      <c r="F3" s="202"/>
      <c r="G3" s="220"/>
      <c r="H3" s="220"/>
    </row>
    <row r="4" spans="1:8" ht="12.75">
      <c r="A4" s="10"/>
      <c r="C4" s="141"/>
      <c r="D4" s="141"/>
      <c r="E4" s="141"/>
      <c r="F4" s="141"/>
      <c r="G4" s="141"/>
      <c r="H4" s="141"/>
    </row>
    <row r="5" spans="1:8" ht="12.75">
      <c r="A5" s="10"/>
      <c r="C5" s="56"/>
      <c r="D5" s="141"/>
      <c r="E5" s="141"/>
      <c r="F5" s="141"/>
      <c r="G5" s="141"/>
      <c r="H5" s="141"/>
    </row>
    <row r="6" spans="1:8" ht="16.5">
      <c r="A6" s="10"/>
      <c r="C6" s="337" t="s">
        <v>28</v>
      </c>
      <c r="D6" s="221"/>
      <c r="E6" s="222"/>
      <c r="F6" s="222"/>
      <c r="G6" s="222"/>
      <c r="H6" s="223"/>
    </row>
    <row r="7" spans="3:8" ht="12.75">
      <c r="C7" s="204"/>
      <c r="D7" s="66"/>
      <c r="E7" s="67" t="s">
        <v>63</v>
      </c>
      <c r="F7" s="66"/>
      <c r="G7" s="67" t="s">
        <v>3</v>
      </c>
      <c r="H7" s="66"/>
    </row>
    <row r="8" spans="1:8" ht="16.5">
      <c r="A8" s="94"/>
      <c r="B8" s="45"/>
      <c r="C8" s="68" t="s">
        <v>87</v>
      </c>
      <c r="D8" s="70"/>
      <c r="E8" s="68" t="s">
        <v>88</v>
      </c>
      <c r="F8" s="70"/>
      <c r="G8" s="68" t="s">
        <v>512</v>
      </c>
      <c r="H8" s="70"/>
    </row>
    <row r="9" spans="1:8" ht="12.75">
      <c r="A9" s="51" t="s">
        <v>105</v>
      </c>
      <c r="B9" s="52" t="s">
        <v>106</v>
      </c>
      <c r="C9" s="224" t="s">
        <v>107</v>
      </c>
      <c r="D9" s="132" t="s">
        <v>108</v>
      </c>
      <c r="E9" s="132" t="s">
        <v>107</v>
      </c>
      <c r="F9" s="132" t="s">
        <v>108</v>
      </c>
      <c r="G9" s="132" t="s">
        <v>107</v>
      </c>
      <c r="H9" s="132" t="s">
        <v>108</v>
      </c>
    </row>
    <row r="10" spans="1:2" ht="4.5" customHeight="1">
      <c r="A10" s="77"/>
      <c r="B10" s="77"/>
    </row>
    <row r="11" spans="1:8" ht="12.75">
      <c r="A11" s="13">
        <v>1</v>
      </c>
      <c r="B11" s="14" t="s">
        <v>121</v>
      </c>
      <c r="C11" s="14">
        <v>350000</v>
      </c>
      <c r="D11" s="356">
        <f>C11/'- 3 -'!E11</f>
        <v>0.0014596092751079902</v>
      </c>
      <c r="E11" s="14">
        <v>4021800</v>
      </c>
      <c r="F11" s="356">
        <f>E11/'- 3 -'!E11</f>
        <v>0.016772161664655186</v>
      </c>
      <c r="G11" s="14">
        <v>89500</v>
      </c>
      <c r="H11" s="356">
        <f>G11/'- 3 -'!E11</f>
        <v>0.0003732429432061861</v>
      </c>
    </row>
    <row r="12" spans="1:8" ht="12.75">
      <c r="A12" s="15">
        <v>2</v>
      </c>
      <c r="B12" s="16" t="s">
        <v>122</v>
      </c>
      <c r="C12" s="16">
        <v>74000</v>
      </c>
      <c r="D12" s="357">
        <f>C12/'- 3 -'!E12</f>
        <v>0.001225347336293596</v>
      </c>
      <c r="E12" s="16">
        <v>967749</v>
      </c>
      <c r="F12" s="357">
        <f>E12/'- 3 -'!E12</f>
        <v>0.01602471161284853</v>
      </c>
      <c r="G12" s="16">
        <v>80000</v>
      </c>
      <c r="H12" s="357">
        <f>G12/'- 3 -'!E12</f>
        <v>0.0013246998230201036</v>
      </c>
    </row>
    <row r="13" spans="1:8" ht="12.75">
      <c r="A13" s="13">
        <v>3</v>
      </c>
      <c r="B13" s="14" t="s">
        <v>123</v>
      </c>
      <c r="C13" s="14">
        <v>15000</v>
      </c>
      <c r="D13" s="356">
        <f>C13/'- 3 -'!E13</f>
        <v>0.00036026733565588877</v>
      </c>
      <c r="E13" s="14">
        <v>686000</v>
      </c>
      <c r="F13" s="356">
        <f>E13/'- 3 -'!E13</f>
        <v>0.016476226150662646</v>
      </c>
      <c r="G13" s="14">
        <v>93000</v>
      </c>
      <c r="H13" s="356">
        <f>G13/'- 3 -'!E13</f>
        <v>0.0022336574810665104</v>
      </c>
    </row>
    <row r="14" spans="1:8" ht="12.75">
      <c r="A14" s="15">
        <v>4</v>
      </c>
      <c r="B14" s="16" t="s">
        <v>124</v>
      </c>
      <c r="C14" s="16">
        <v>125000</v>
      </c>
      <c r="D14" s="357">
        <f>C14/'- 3 -'!E14</f>
        <v>0.003008197916897546</v>
      </c>
      <c r="E14" s="16">
        <v>635000</v>
      </c>
      <c r="F14" s="357">
        <f>E14/'- 3 -'!E14</f>
        <v>0.015281645417839534</v>
      </c>
      <c r="G14" s="16">
        <v>75000</v>
      </c>
      <c r="H14" s="357">
        <f>G14/'- 3 -'!E14</f>
        <v>0.0018049187501385274</v>
      </c>
    </row>
    <row r="15" spans="1:8" ht="12.75">
      <c r="A15" s="13">
        <v>5</v>
      </c>
      <c r="B15" s="14" t="s">
        <v>125</v>
      </c>
      <c r="C15" s="14">
        <v>169713</v>
      </c>
      <c r="D15" s="356">
        <f>C15/'- 3 -'!E15</f>
        <v>0.0032979410589785065</v>
      </c>
      <c r="E15" s="14">
        <v>839554</v>
      </c>
      <c r="F15" s="356">
        <f>E15/'- 3 -'!E15</f>
        <v>0.01631459939916</v>
      </c>
      <c r="G15" s="14">
        <v>208150</v>
      </c>
      <c r="H15" s="356">
        <f>G15/'- 3 -'!E15</f>
        <v>0.0040448665183361095</v>
      </c>
    </row>
    <row r="16" spans="1:8" ht="12.75">
      <c r="A16" s="15">
        <v>6</v>
      </c>
      <c r="B16" s="16" t="s">
        <v>126</v>
      </c>
      <c r="C16" s="16">
        <v>140000</v>
      </c>
      <c r="D16" s="357">
        <f>C16/'- 3 -'!E16</f>
        <v>0.0024319947391089804</v>
      </c>
      <c r="E16" s="16">
        <v>900000</v>
      </c>
      <c r="F16" s="357">
        <f>E16/'- 3 -'!E16</f>
        <v>0.015634251894272016</v>
      </c>
      <c r="G16" s="16">
        <v>203000</v>
      </c>
      <c r="H16" s="357">
        <f>G16/'- 3 -'!E16</f>
        <v>0.0035263923717080217</v>
      </c>
    </row>
    <row r="17" spans="1:8" ht="12.75">
      <c r="A17" s="13">
        <v>9</v>
      </c>
      <c r="B17" s="14" t="s">
        <v>127</v>
      </c>
      <c r="C17" s="14">
        <v>20000</v>
      </c>
      <c r="D17" s="356">
        <f>C17/'- 3 -'!E17</f>
        <v>0.0002428708687042877</v>
      </c>
      <c r="E17" s="14">
        <v>1380000</v>
      </c>
      <c r="F17" s="356">
        <f>E17/'- 3 -'!E17</f>
        <v>0.01675808994059585</v>
      </c>
      <c r="G17" s="14">
        <v>642830</v>
      </c>
      <c r="H17" s="356">
        <f>G17/'- 3 -'!E17</f>
        <v>0.0078062340264588624</v>
      </c>
    </row>
    <row r="18" spans="1:8" ht="12.75">
      <c r="A18" s="15">
        <v>10</v>
      </c>
      <c r="B18" s="16" t="s">
        <v>128</v>
      </c>
      <c r="C18" s="16">
        <v>155000</v>
      </c>
      <c r="D18" s="357">
        <f>C18/'- 3 -'!E18</f>
        <v>0.002546870216916115</v>
      </c>
      <c r="E18" s="16">
        <v>965000</v>
      </c>
      <c r="F18" s="357">
        <f>E18/'- 3 -'!E18</f>
        <v>0.0158563210278971</v>
      </c>
      <c r="G18" s="16">
        <v>427005</v>
      </c>
      <c r="H18" s="357">
        <f>G18/'- 3 -'!E18</f>
        <v>0.00701629881918881</v>
      </c>
    </row>
    <row r="19" spans="1:8" ht="12.75">
      <c r="A19" s="13">
        <v>11</v>
      </c>
      <c r="B19" s="14" t="s">
        <v>129</v>
      </c>
      <c r="C19" s="14">
        <v>75000</v>
      </c>
      <c r="D19" s="356">
        <f>C19/'- 3 -'!E19</f>
        <v>0.0023098235285584886</v>
      </c>
      <c r="E19" s="14">
        <v>500000</v>
      </c>
      <c r="F19" s="356">
        <f>E19/'- 3 -'!E19</f>
        <v>0.015398823523723258</v>
      </c>
      <c r="G19" s="14">
        <v>529598</v>
      </c>
      <c r="H19" s="356">
        <f>G19/'- 3 -'!E19</f>
        <v>0.01631037228103358</v>
      </c>
    </row>
    <row r="20" spans="1:8" ht="12.75">
      <c r="A20" s="15">
        <v>12</v>
      </c>
      <c r="B20" s="16" t="s">
        <v>130</v>
      </c>
      <c r="C20" s="16">
        <v>100000</v>
      </c>
      <c r="D20" s="357">
        <f>C20/'- 3 -'!E20</f>
        <v>0.0019389869824557743</v>
      </c>
      <c r="E20" s="16">
        <v>838149</v>
      </c>
      <c r="F20" s="357">
        <f>E20/'- 3 -'!E20</f>
        <v>0.016251600003583246</v>
      </c>
      <c r="G20" s="16">
        <v>871947</v>
      </c>
      <c r="H20" s="357">
        <f>G20/'- 3 -'!E20</f>
        <v>0.01690693882391365</v>
      </c>
    </row>
    <row r="21" spans="1:8" ht="12.75">
      <c r="A21" s="13">
        <v>13</v>
      </c>
      <c r="B21" s="14" t="s">
        <v>131</v>
      </c>
      <c r="C21" s="14">
        <v>175000</v>
      </c>
      <c r="D21" s="356">
        <f>C21/'- 3 -'!E21</f>
        <v>0.008334765325394953</v>
      </c>
      <c r="E21" s="14">
        <v>310000</v>
      </c>
      <c r="F21" s="356">
        <f>E21/'- 3 -'!E21</f>
        <v>0.014764441433556775</v>
      </c>
      <c r="G21" s="14">
        <v>218000</v>
      </c>
      <c r="H21" s="356">
        <f>G21/'- 3 -'!E21</f>
        <v>0.01038273623392057</v>
      </c>
    </row>
    <row r="22" spans="1:8" ht="12.75">
      <c r="A22" s="15">
        <v>14</v>
      </c>
      <c r="B22" s="16" t="s">
        <v>132</v>
      </c>
      <c r="C22" s="16">
        <v>45000</v>
      </c>
      <c r="D22" s="357">
        <f>C22/'- 3 -'!E22</f>
        <v>0.0019182779490965764</v>
      </c>
      <c r="E22" s="16">
        <v>350000</v>
      </c>
      <c r="F22" s="357">
        <f>E22/'- 3 -'!E22</f>
        <v>0.014919939604084482</v>
      </c>
      <c r="G22" s="16">
        <v>439920</v>
      </c>
      <c r="H22" s="357">
        <f>G22/'- 3 -'!E22</f>
        <v>0.01875308523036813</v>
      </c>
    </row>
    <row r="23" spans="1:8" ht="12.75">
      <c r="A23" s="13">
        <v>15</v>
      </c>
      <c r="B23" s="14" t="s">
        <v>133</v>
      </c>
      <c r="C23" s="14">
        <v>130000</v>
      </c>
      <c r="D23" s="356">
        <f>C23/'- 3 -'!E23</f>
        <v>0.0038666360349777083</v>
      </c>
      <c r="E23" s="14">
        <v>545000</v>
      </c>
      <c r="F23" s="356">
        <f>E23/'- 3 -'!E23</f>
        <v>0.016210127992791163</v>
      </c>
      <c r="G23" s="14">
        <v>484264</v>
      </c>
      <c r="H23" s="356">
        <f>G23/'- 3 -'!E23</f>
        <v>0.014403635637249577</v>
      </c>
    </row>
    <row r="24" spans="1:8" ht="12.75">
      <c r="A24" s="15">
        <v>16</v>
      </c>
      <c r="B24" s="16" t="s">
        <v>134</v>
      </c>
      <c r="C24" s="16">
        <v>25000</v>
      </c>
      <c r="D24" s="357">
        <f>C24/'- 3 -'!E24</f>
        <v>0.004200472065852649</v>
      </c>
      <c r="E24" s="16">
        <v>87000</v>
      </c>
      <c r="F24" s="357">
        <f>E24/'- 3 -'!E24</f>
        <v>0.014617642789167218</v>
      </c>
      <c r="G24" s="16">
        <v>105000</v>
      </c>
      <c r="H24" s="357">
        <f>G24/'- 3 -'!E24</f>
        <v>0.017641982676581125</v>
      </c>
    </row>
    <row r="25" spans="1:8" ht="12.75">
      <c r="A25" s="13">
        <v>17</v>
      </c>
      <c r="B25" s="14" t="s">
        <v>135</v>
      </c>
      <c r="C25" s="14">
        <v>9000</v>
      </c>
      <c r="D25" s="356">
        <f>C25/'- 3 -'!E25</f>
        <v>0.0021969352265381963</v>
      </c>
      <c r="E25" s="14">
        <v>63000</v>
      </c>
      <c r="F25" s="356">
        <f>E25/'- 3 -'!E25</f>
        <v>0.015378546585767375</v>
      </c>
      <c r="G25" s="14">
        <v>71000</v>
      </c>
      <c r="H25" s="356">
        <f>G25/'- 3 -'!E25</f>
        <v>0.01733137789824577</v>
      </c>
    </row>
    <row r="26" spans="1:8" ht="12.75">
      <c r="A26" s="15">
        <v>18</v>
      </c>
      <c r="B26" s="16" t="s">
        <v>136</v>
      </c>
      <c r="C26" s="16">
        <v>50000</v>
      </c>
      <c r="D26" s="357">
        <f>C26/'- 3 -'!E26</f>
        <v>0.0054197800386921475</v>
      </c>
      <c r="E26" s="16">
        <v>126000</v>
      </c>
      <c r="F26" s="357">
        <f>E26/'- 3 -'!E26</f>
        <v>0.01365784569750421</v>
      </c>
      <c r="G26" s="16">
        <v>115000</v>
      </c>
      <c r="H26" s="357">
        <f>G26/'- 3 -'!E26</f>
        <v>0.012465494088991938</v>
      </c>
    </row>
    <row r="27" spans="1:8" ht="12.75">
      <c r="A27" s="13">
        <v>19</v>
      </c>
      <c r="B27" s="14" t="s">
        <v>137</v>
      </c>
      <c r="C27" s="14">
        <v>30000</v>
      </c>
      <c r="D27" s="356">
        <f>C27/'- 3 -'!E27</f>
        <v>0.002460529013737954</v>
      </c>
      <c r="E27" s="14">
        <v>200000</v>
      </c>
      <c r="F27" s="356">
        <f>E27/'- 3 -'!E27</f>
        <v>0.016403526758253024</v>
      </c>
      <c r="G27" s="14">
        <v>177000</v>
      </c>
      <c r="H27" s="356">
        <f>G27/'- 3 -'!E27</f>
        <v>0.014517121181053926</v>
      </c>
    </row>
    <row r="28" spans="1:8" ht="12.75">
      <c r="A28" s="15">
        <v>20</v>
      </c>
      <c r="B28" s="16" t="s">
        <v>138</v>
      </c>
      <c r="C28" s="16">
        <v>39200</v>
      </c>
      <c r="D28" s="357">
        <f>C28/'- 3 -'!E28</f>
        <v>0.004978827915322838</v>
      </c>
      <c r="E28" s="16">
        <v>120780</v>
      </c>
      <c r="F28" s="357">
        <f>E28/'- 3 -'!E28</f>
        <v>0.01534037845950746</v>
      </c>
      <c r="G28" s="16">
        <v>90000</v>
      </c>
      <c r="H28" s="357">
        <f>G28/'- 3 -'!E28</f>
        <v>0.011430982458649373</v>
      </c>
    </row>
    <row r="29" spans="1:8" ht="12.75">
      <c r="A29" s="13">
        <v>21</v>
      </c>
      <c r="B29" s="14" t="s">
        <v>139</v>
      </c>
      <c r="C29" s="14">
        <v>150000</v>
      </c>
      <c r="D29" s="356">
        <f>C29/'- 3 -'!E29</f>
        <v>0.0066117159606823295</v>
      </c>
      <c r="E29" s="14">
        <v>365000</v>
      </c>
      <c r="F29" s="356">
        <f>E29/'- 3 -'!E29</f>
        <v>0.016088508837660335</v>
      </c>
      <c r="G29" s="14">
        <v>380000</v>
      </c>
      <c r="H29" s="356">
        <f>G29/'- 3 -'!E29</f>
        <v>0.016749680433728566</v>
      </c>
    </row>
    <row r="30" spans="1:8" ht="12.75">
      <c r="A30" s="15">
        <v>22</v>
      </c>
      <c r="B30" s="16" t="s">
        <v>140</v>
      </c>
      <c r="C30" s="16">
        <v>85000</v>
      </c>
      <c r="D30" s="357">
        <f>C30/'- 3 -'!E30</f>
        <v>0.006910073041097944</v>
      </c>
      <c r="E30" s="16">
        <v>185000</v>
      </c>
      <c r="F30" s="357">
        <f>E30/'- 3 -'!E30</f>
        <v>0.01503957073650729</v>
      </c>
      <c r="G30" s="16">
        <v>284922</v>
      </c>
      <c r="H30" s="357">
        <f>G30/'- 3 -'!E30</f>
        <v>0.023162727423714218</v>
      </c>
    </row>
    <row r="31" spans="1:8" ht="12.75">
      <c r="A31" s="13">
        <v>23</v>
      </c>
      <c r="B31" s="14" t="s">
        <v>141</v>
      </c>
      <c r="C31" s="14">
        <v>35000</v>
      </c>
      <c r="D31" s="356">
        <f>C31/'- 3 -'!E31</f>
        <v>0.0034516125342054804</v>
      </c>
      <c r="E31" s="14">
        <v>140000</v>
      </c>
      <c r="F31" s="356">
        <f>E31/'- 3 -'!E31</f>
        <v>0.013806450136821921</v>
      </c>
      <c r="G31" s="14">
        <v>219832</v>
      </c>
      <c r="H31" s="356">
        <f>G31/'- 3 -'!E31</f>
        <v>0.021679282474841688</v>
      </c>
    </row>
    <row r="32" spans="1:8" ht="12.75">
      <c r="A32" s="15">
        <v>24</v>
      </c>
      <c r="B32" s="16" t="s">
        <v>142</v>
      </c>
      <c r="C32" s="16">
        <v>30000</v>
      </c>
      <c r="D32" s="357">
        <f>C32/'- 3 -'!E32</f>
        <v>0.0013110947195135733</v>
      </c>
      <c r="E32" s="16">
        <v>378351</v>
      </c>
      <c r="F32" s="357">
        <f>E32/'- 3 -'!E32</f>
        <v>0.01653513327408933</v>
      </c>
      <c r="G32" s="16">
        <v>175000</v>
      </c>
      <c r="H32" s="357">
        <f>G32/'- 3 -'!E32</f>
        <v>0.007648052530495845</v>
      </c>
    </row>
    <row r="33" spans="1:8" ht="12.75">
      <c r="A33" s="13">
        <v>25</v>
      </c>
      <c r="B33" s="14" t="s">
        <v>143</v>
      </c>
      <c r="C33" s="14">
        <v>30000</v>
      </c>
      <c r="D33" s="356">
        <f>C33/'- 3 -'!E33</f>
        <v>0.002874718612959768</v>
      </c>
      <c r="E33" s="14">
        <v>158500</v>
      </c>
      <c r="F33" s="356">
        <f>E33/'- 3 -'!E33</f>
        <v>0.015188096671804109</v>
      </c>
      <c r="G33" s="14">
        <v>165230</v>
      </c>
      <c r="H33" s="356">
        <f>G33/'- 3 -'!E33</f>
        <v>0.01583299188064475</v>
      </c>
    </row>
    <row r="34" spans="1:8" ht="12.75">
      <c r="A34" s="15">
        <v>26</v>
      </c>
      <c r="B34" s="16" t="s">
        <v>144</v>
      </c>
      <c r="C34" s="16">
        <v>25000</v>
      </c>
      <c r="D34" s="357">
        <f>C34/'- 3 -'!E34</f>
        <v>0.001523159642362116</v>
      </c>
      <c r="E34" s="16">
        <v>245000</v>
      </c>
      <c r="F34" s="357">
        <f>E34/'- 3 -'!E34</f>
        <v>0.014926964495148737</v>
      </c>
      <c r="G34" s="16">
        <v>310000</v>
      </c>
      <c r="H34" s="357">
        <f>G34/'- 3 -'!E34</f>
        <v>0.01888717956529024</v>
      </c>
    </row>
    <row r="35" spans="1:8" ht="12.75">
      <c r="A35" s="13">
        <v>28</v>
      </c>
      <c r="B35" s="14" t="s">
        <v>145</v>
      </c>
      <c r="C35" s="14">
        <v>12000</v>
      </c>
      <c r="D35" s="356">
        <f>C35/'- 3 -'!E35</f>
        <v>0.0019279428159307843</v>
      </c>
      <c r="E35" s="14">
        <v>95000</v>
      </c>
      <c r="F35" s="356">
        <f>E35/'- 3 -'!E35</f>
        <v>0.015262880626118708</v>
      </c>
      <c r="G35" s="14">
        <v>0</v>
      </c>
      <c r="H35" s="356">
        <f>G35/'- 3 -'!E35</f>
        <v>0</v>
      </c>
    </row>
    <row r="36" spans="1:8" ht="12.75">
      <c r="A36" s="15">
        <v>30</v>
      </c>
      <c r="B36" s="16" t="s">
        <v>146</v>
      </c>
      <c r="C36" s="16">
        <v>7500</v>
      </c>
      <c r="D36" s="357">
        <f>C36/'- 3 -'!E36</f>
        <v>0.0008000757831781826</v>
      </c>
      <c r="E36" s="16">
        <v>146192</v>
      </c>
      <c r="F36" s="357">
        <f>E36/'- 3 -'!E36</f>
        <v>0.015595290519251317</v>
      </c>
      <c r="G36" s="16">
        <v>235000</v>
      </c>
      <c r="H36" s="357">
        <f>G36/'- 3 -'!E36</f>
        <v>0.025069041206249722</v>
      </c>
    </row>
    <row r="37" spans="1:8" ht="12.75">
      <c r="A37" s="13">
        <v>31</v>
      </c>
      <c r="B37" s="14" t="s">
        <v>147</v>
      </c>
      <c r="C37" s="14">
        <v>15000</v>
      </c>
      <c r="D37" s="356">
        <f>C37/'- 3 -'!E37</f>
        <v>0.001375437113914802</v>
      </c>
      <c r="E37" s="14">
        <v>168000</v>
      </c>
      <c r="F37" s="356">
        <f>E37/'- 3 -'!E37</f>
        <v>0.015404895675845784</v>
      </c>
      <c r="G37" s="14">
        <v>181500</v>
      </c>
      <c r="H37" s="356">
        <f>G37/'- 3 -'!E37</f>
        <v>0.016642789078369104</v>
      </c>
    </row>
    <row r="38" spans="1:8" ht="12.75">
      <c r="A38" s="15">
        <v>32</v>
      </c>
      <c r="B38" s="16" t="s">
        <v>148</v>
      </c>
      <c r="C38" s="16">
        <v>3500</v>
      </c>
      <c r="D38" s="357">
        <f>C38/'- 3 -'!E38</f>
        <v>0.00053196849469787</v>
      </c>
      <c r="E38" s="16">
        <v>96891</v>
      </c>
      <c r="F38" s="357">
        <f>E38/'- 3 -'!E38</f>
        <v>0.014726559834220379</v>
      </c>
      <c r="G38" s="16">
        <v>144927</v>
      </c>
      <c r="H38" s="357">
        <f>G38/'- 3 -'!E38</f>
        <v>0.022027599437450918</v>
      </c>
    </row>
    <row r="39" spans="1:8" ht="12.75">
      <c r="A39" s="13">
        <v>33</v>
      </c>
      <c r="B39" s="14" t="s">
        <v>149</v>
      </c>
      <c r="C39" s="14">
        <v>50000</v>
      </c>
      <c r="D39" s="356">
        <f>C39/'- 3 -'!E39</f>
        <v>0.0038513166842967105</v>
      </c>
      <c r="E39" s="14">
        <v>202646</v>
      </c>
      <c r="F39" s="356">
        <f>E39/'- 3 -'!E39</f>
        <v>0.015609078416119825</v>
      </c>
      <c r="G39" s="14">
        <v>111750</v>
      </c>
      <c r="H39" s="356">
        <f>G39/'- 3 -'!E39</f>
        <v>0.008607692789403149</v>
      </c>
    </row>
    <row r="40" spans="1:8" ht="12.75">
      <c r="A40" s="15">
        <v>34</v>
      </c>
      <c r="B40" s="16" t="s">
        <v>150</v>
      </c>
      <c r="C40" s="16">
        <v>10000</v>
      </c>
      <c r="D40" s="357">
        <f>C40/'- 3 -'!E40</f>
        <v>0.0017292391866350562</v>
      </c>
      <c r="E40" s="16">
        <v>86000</v>
      </c>
      <c r="F40" s="357">
        <f>E40/'- 3 -'!E40</f>
        <v>0.014871457005061484</v>
      </c>
      <c r="G40" s="16">
        <v>0</v>
      </c>
      <c r="H40" s="357">
        <f>G40/'- 3 -'!E40</f>
        <v>0</v>
      </c>
    </row>
    <row r="41" spans="1:8" ht="12.75">
      <c r="A41" s="13">
        <v>35</v>
      </c>
      <c r="B41" s="14" t="s">
        <v>151</v>
      </c>
      <c r="C41" s="14">
        <v>6800</v>
      </c>
      <c r="D41" s="356">
        <f>C41/'- 3 -'!E41</f>
        <v>0.00048215949595046295</v>
      </c>
      <c r="E41" s="14">
        <v>214700</v>
      </c>
      <c r="F41" s="356">
        <f>E41/'- 3 -'!E41</f>
        <v>0.015223477026553587</v>
      </c>
      <c r="G41" s="14">
        <v>225234</v>
      </c>
      <c r="H41" s="356">
        <f>G41/'- 3 -'!E41</f>
        <v>0.015970398810427437</v>
      </c>
    </row>
    <row r="42" spans="1:8" ht="12.75">
      <c r="A42" s="15">
        <v>36</v>
      </c>
      <c r="B42" s="16" t="s">
        <v>152</v>
      </c>
      <c r="C42" s="16">
        <v>12000</v>
      </c>
      <c r="D42" s="357">
        <f>C42/'- 3 -'!E42</f>
        <v>0.0015803977992960645</v>
      </c>
      <c r="E42" s="16">
        <v>115230</v>
      </c>
      <c r="F42" s="357">
        <f>E42/'- 3 -'!E42</f>
        <v>0.01517576986774046</v>
      </c>
      <c r="G42" s="16">
        <v>149482</v>
      </c>
      <c r="H42" s="357">
        <f>G42/'- 3 -'!E42</f>
        <v>0.01968675198619786</v>
      </c>
    </row>
    <row r="43" spans="1:8" ht="12.75">
      <c r="A43" s="13">
        <v>37</v>
      </c>
      <c r="B43" s="14" t="s">
        <v>153</v>
      </c>
      <c r="C43" s="14">
        <v>3000</v>
      </c>
      <c r="D43" s="356">
        <f>C43/'- 3 -'!E43</f>
        <v>0.0004367933139173852</v>
      </c>
      <c r="E43" s="14">
        <v>97000</v>
      </c>
      <c r="F43" s="356">
        <f>E43/'- 3 -'!E43</f>
        <v>0.014122983816662122</v>
      </c>
      <c r="G43" s="14">
        <v>0</v>
      </c>
      <c r="H43" s="356">
        <f>G43/'- 3 -'!E43</f>
        <v>0</v>
      </c>
    </row>
    <row r="44" spans="1:8" ht="12.75">
      <c r="A44" s="15">
        <v>38</v>
      </c>
      <c r="B44" s="16" t="s">
        <v>154</v>
      </c>
      <c r="C44" s="16">
        <v>20500</v>
      </c>
      <c r="D44" s="357">
        <f>C44/'- 3 -'!E44</f>
        <v>0.0022462380990470473</v>
      </c>
      <c r="E44" s="16">
        <v>139136</v>
      </c>
      <c r="F44" s="357">
        <f>E44/'- 3 -'!E44</f>
        <v>0.015245491909707802</v>
      </c>
      <c r="G44" s="16">
        <v>274272</v>
      </c>
      <c r="H44" s="357">
        <f>G44/'- 3 -'!E44</f>
        <v>0.030052693458625938</v>
      </c>
    </row>
    <row r="45" spans="1:8" ht="12.75">
      <c r="A45" s="13">
        <v>39</v>
      </c>
      <c r="B45" s="14" t="s">
        <v>155</v>
      </c>
      <c r="C45" s="14">
        <v>95000</v>
      </c>
      <c r="D45" s="356">
        <f>C45/'- 3 -'!E45</f>
        <v>0.006167829897743873</v>
      </c>
      <c r="E45" s="14">
        <v>250000</v>
      </c>
      <c r="F45" s="356">
        <f>E45/'- 3 -'!E45</f>
        <v>0.016231131309852296</v>
      </c>
      <c r="G45" s="14">
        <v>202000</v>
      </c>
      <c r="H45" s="356">
        <f>G45/'- 3 -'!E45</f>
        <v>0.013114754098360656</v>
      </c>
    </row>
    <row r="46" spans="1:8" ht="12.75">
      <c r="A46" s="15">
        <v>40</v>
      </c>
      <c r="B46" s="16" t="s">
        <v>156</v>
      </c>
      <c r="C46" s="16">
        <v>21900</v>
      </c>
      <c r="D46" s="357">
        <f>C46/'- 3 -'!E46</f>
        <v>0.0004843086217991955</v>
      </c>
      <c r="E46" s="16">
        <v>755100</v>
      </c>
      <c r="F46" s="357">
        <f>E46/'- 3 -'!E46</f>
        <v>0.016698695905048973</v>
      </c>
      <c r="G46" s="16">
        <v>279500</v>
      </c>
      <c r="H46" s="357">
        <f>G46/'- 3 -'!E46</f>
        <v>0.006181016428898408</v>
      </c>
    </row>
    <row r="47" spans="1:8" ht="12.75">
      <c r="A47" s="13">
        <v>41</v>
      </c>
      <c r="B47" s="14" t="s">
        <v>157</v>
      </c>
      <c r="C47" s="14">
        <v>77000</v>
      </c>
      <c r="D47" s="356">
        <f>C47/'- 3 -'!E47</f>
        <v>0.006221598805453029</v>
      </c>
      <c r="E47" s="14">
        <v>195000</v>
      </c>
      <c r="F47" s="356">
        <f>E47/'- 3 -'!E47</f>
        <v>0.01575599697484858</v>
      </c>
      <c r="G47" s="14">
        <v>180000</v>
      </c>
      <c r="H47" s="356">
        <f>G47/'- 3 -'!E47</f>
        <v>0.014543997207552535</v>
      </c>
    </row>
    <row r="48" spans="1:8" ht="12.75">
      <c r="A48" s="15">
        <v>42</v>
      </c>
      <c r="B48" s="16" t="s">
        <v>158</v>
      </c>
      <c r="C48" s="16">
        <v>30500</v>
      </c>
      <c r="D48" s="357">
        <f>C48/'- 3 -'!E48</f>
        <v>0.0038212789106373255</v>
      </c>
      <c r="E48" s="16">
        <v>124115</v>
      </c>
      <c r="F48" s="357">
        <f>E48/'- 3 -'!E48</f>
        <v>0.015550099409631202</v>
      </c>
      <c r="G48" s="16">
        <v>137575</v>
      </c>
      <c r="H48" s="357">
        <f>G48/'- 3 -'!E48</f>
        <v>0.017236473643637052</v>
      </c>
    </row>
    <row r="49" spans="1:8" ht="12.75">
      <c r="A49" s="13">
        <v>43</v>
      </c>
      <c r="B49" s="14" t="s">
        <v>159</v>
      </c>
      <c r="C49" s="14">
        <v>30000</v>
      </c>
      <c r="D49" s="356">
        <f>C49/'- 3 -'!E49</f>
        <v>0.004737921852716961</v>
      </c>
      <c r="E49" s="14">
        <v>94000</v>
      </c>
      <c r="F49" s="356">
        <f>E49/'- 3 -'!E49</f>
        <v>0.014845488471846479</v>
      </c>
      <c r="G49" s="14">
        <v>110000</v>
      </c>
      <c r="H49" s="356">
        <f>G49/'- 3 -'!E49</f>
        <v>0.017372380126628856</v>
      </c>
    </row>
    <row r="50" spans="1:8" ht="12.75">
      <c r="A50" s="15">
        <v>44</v>
      </c>
      <c r="B50" s="16" t="s">
        <v>160</v>
      </c>
      <c r="C50" s="16">
        <v>35000</v>
      </c>
      <c r="D50" s="357">
        <f>C50/'- 3 -'!E50</f>
        <v>0.0037349033871198548</v>
      </c>
      <c r="E50" s="16">
        <v>135000</v>
      </c>
      <c r="F50" s="357">
        <f>E50/'- 3 -'!E50</f>
        <v>0.014406055921748012</v>
      </c>
      <c r="G50" s="16">
        <v>165500</v>
      </c>
      <c r="H50" s="357">
        <f>G50/'- 3 -'!E50</f>
        <v>0.017660757444809598</v>
      </c>
    </row>
    <row r="51" spans="1:8" ht="12.75">
      <c r="A51" s="13">
        <v>45</v>
      </c>
      <c r="B51" s="14" t="s">
        <v>161</v>
      </c>
      <c r="C51" s="14">
        <v>35000</v>
      </c>
      <c r="D51" s="356">
        <f>C51/'- 3 -'!E51</f>
        <v>0.0029324370688532035</v>
      </c>
      <c r="E51" s="14">
        <v>200000</v>
      </c>
      <c r="F51" s="356">
        <f>E51/'- 3 -'!E51</f>
        <v>0.016756783250589734</v>
      </c>
      <c r="G51" s="14">
        <v>80000</v>
      </c>
      <c r="H51" s="356">
        <f>G51/'- 3 -'!E51</f>
        <v>0.006702713300235893</v>
      </c>
    </row>
    <row r="52" spans="1:8" ht="12.75">
      <c r="A52" s="15">
        <v>46</v>
      </c>
      <c r="B52" s="16" t="s">
        <v>162</v>
      </c>
      <c r="C52" s="16">
        <v>75000</v>
      </c>
      <c r="D52" s="357">
        <f>C52/'- 3 -'!E52</f>
        <v>0.007146005468695065</v>
      </c>
      <c r="E52" s="16">
        <v>175000</v>
      </c>
      <c r="F52" s="357">
        <f>E52/'- 3 -'!E52</f>
        <v>0.016674012760288487</v>
      </c>
      <c r="G52" s="16">
        <v>0</v>
      </c>
      <c r="H52" s="357">
        <f>G52/'- 3 -'!E52</f>
        <v>0</v>
      </c>
    </row>
    <row r="53" spans="1:8" ht="12.75">
      <c r="A53" s="13">
        <v>47</v>
      </c>
      <c r="B53" s="14" t="s">
        <v>163</v>
      </c>
      <c r="C53" s="14">
        <v>25000</v>
      </c>
      <c r="D53" s="356">
        <f>C53/'- 3 -'!E53</f>
        <v>0.0027316830543975346</v>
      </c>
      <c r="E53" s="14">
        <v>144207</v>
      </c>
      <c r="F53" s="356">
        <f>E53/'- 3 -'!E53</f>
        <v>0.01575711272902021</v>
      </c>
      <c r="G53" s="14">
        <v>86000</v>
      </c>
      <c r="H53" s="356">
        <f>G53/'- 3 -'!E53</f>
        <v>0.009396989707127518</v>
      </c>
    </row>
    <row r="54" spans="1:8" ht="12.75">
      <c r="A54" s="15">
        <v>48</v>
      </c>
      <c r="B54" s="16" t="s">
        <v>164</v>
      </c>
      <c r="C54" s="16">
        <v>50000</v>
      </c>
      <c r="D54" s="357">
        <f>C54/'- 3 -'!E54</f>
        <v>0.000871597844196865</v>
      </c>
      <c r="E54" s="16">
        <v>813563</v>
      </c>
      <c r="F54" s="357">
        <f>E54/'- 3 -'!E54</f>
        <v>0.01418199513836668</v>
      </c>
      <c r="G54" s="16">
        <v>285736</v>
      </c>
      <c r="H54" s="357">
        <f>G54/'- 3 -'!E54</f>
        <v>0.004980937632188708</v>
      </c>
    </row>
    <row r="55" spans="1:8" ht="12.75">
      <c r="A55" s="13">
        <v>49</v>
      </c>
      <c r="B55" s="14" t="s">
        <v>165</v>
      </c>
      <c r="C55" s="14">
        <v>84000</v>
      </c>
      <c r="D55" s="356">
        <f>C55/'- 3 -'!E55</f>
        <v>0.0022847293963783014</v>
      </c>
      <c r="E55" s="14">
        <v>500000</v>
      </c>
      <c r="F55" s="356">
        <f>E55/'- 3 -'!E55</f>
        <v>0.013599579740347032</v>
      </c>
      <c r="G55" s="14">
        <v>181202</v>
      </c>
      <c r="H55" s="356">
        <f>G55/'- 3 -'!E55</f>
        <v>0.004928542096220726</v>
      </c>
    </row>
    <row r="56" spans="1:8" ht="12.75">
      <c r="A56" s="15">
        <v>50</v>
      </c>
      <c r="B56" s="16" t="s">
        <v>355</v>
      </c>
      <c r="C56" s="16">
        <v>30000</v>
      </c>
      <c r="D56" s="357">
        <f>C56/'- 3 -'!E56</f>
        <v>0.002055977411661504</v>
      </c>
      <c r="E56" s="16">
        <v>225000</v>
      </c>
      <c r="F56" s="357">
        <f>E56/'- 3 -'!E56</f>
        <v>0.015419830587461278</v>
      </c>
      <c r="G56" s="16">
        <v>266000</v>
      </c>
      <c r="H56" s="357">
        <f>G56/'- 3 -'!E56</f>
        <v>0.01822966638339867</v>
      </c>
    </row>
    <row r="57" spans="1:8" ht="12.75">
      <c r="A57" s="13">
        <v>2264</v>
      </c>
      <c r="B57" s="14" t="s">
        <v>166</v>
      </c>
      <c r="C57" s="14">
        <v>7500</v>
      </c>
      <c r="D57" s="356">
        <f>C57/'- 3 -'!E57</f>
        <v>0.003927234111850769</v>
      </c>
      <c r="E57" s="14">
        <v>5843</v>
      </c>
      <c r="F57" s="356">
        <f>E57/'- 3 -'!E57</f>
        <v>0.003059577188739206</v>
      </c>
      <c r="G57" s="14">
        <v>0</v>
      </c>
      <c r="H57" s="356">
        <f>G57/'- 3 -'!E57</f>
        <v>0</v>
      </c>
    </row>
    <row r="58" spans="1:8" ht="12.75">
      <c r="A58" s="15">
        <v>2309</v>
      </c>
      <c r="B58" s="16" t="s">
        <v>167</v>
      </c>
      <c r="C58" s="16">
        <v>800</v>
      </c>
      <c r="D58" s="357">
        <f>C58/'- 3 -'!E58</f>
        <v>0.00039732027341594613</v>
      </c>
      <c r="E58" s="16">
        <v>21000</v>
      </c>
      <c r="F58" s="357">
        <f>E58/'- 3 -'!E58</f>
        <v>0.010429657177168587</v>
      </c>
      <c r="G58" s="16">
        <v>0</v>
      </c>
      <c r="H58" s="357">
        <f>G58/'- 3 -'!E58</f>
        <v>0</v>
      </c>
    </row>
    <row r="59" spans="1:8" ht="12.75">
      <c r="A59" s="13">
        <v>2312</v>
      </c>
      <c r="B59" s="14" t="s">
        <v>168</v>
      </c>
      <c r="C59" s="14">
        <v>900</v>
      </c>
      <c r="D59" s="356">
        <f>C59/'- 3 -'!E59</f>
        <v>0.0005231374997166339</v>
      </c>
      <c r="E59" s="14">
        <v>15000</v>
      </c>
      <c r="F59" s="356">
        <f>E59/'- 3 -'!E59</f>
        <v>0.008718958328610565</v>
      </c>
      <c r="G59" s="14">
        <v>0</v>
      </c>
      <c r="H59" s="356">
        <f>G59/'- 3 -'!E59</f>
        <v>0</v>
      </c>
    </row>
    <row r="60" spans="1:8" ht="12.75">
      <c r="A60" s="15">
        <v>2355</v>
      </c>
      <c r="B60" s="16" t="s">
        <v>169</v>
      </c>
      <c r="C60" s="16">
        <v>193000</v>
      </c>
      <c r="D60" s="357">
        <f>C60/'- 3 -'!E60</f>
        <v>0.007845678352391286</v>
      </c>
      <c r="E60" s="16">
        <v>350000</v>
      </c>
      <c r="F60" s="357">
        <f>E60/'- 3 -'!E60</f>
        <v>0.014227914110554145</v>
      </c>
      <c r="G60" s="16">
        <v>71500</v>
      </c>
      <c r="H60" s="357">
        <f>G60/'- 3 -'!E60</f>
        <v>0.0029065595968703465</v>
      </c>
    </row>
    <row r="61" spans="1:8" ht="12.75">
      <c r="A61" s="13">
        <v>2439</v>
      </c>
      <c r="B61" s="14" t="s">
        <v>170</v>
      </c>
      <c r="C61" s="14">
        <v>0</v>
      </c>
      <c r="D61" s="356">
        <f>C61/'- 3 -'!E61</f>
        <v>0</v>
      </c>
      <c r="E61" s="14">
        <v>0</v>
      </c>
      <c r="F61" s="356">
        <f>E61/'- 3 -'!E61</f>
        <v>0</v>
      </c>
      <c r="G61" s="14">
        <v>0</v>
      </c>
      <c r="H61" s="356">
        <f>G61/'- 3 -'!E61</f>
        <v>0</v>
      </c>
    </row>
    <row r="62" spans="1:8" ht="12.75">
      <c r="A62" s="15">
        <v>2460</v>
      </c>
      <c r="B62" s="16" t="s">
        <v>171</v>
      </c>
      <c r="C62" s="16">
        <v>1800</v>
      </c>
      <c r="D62" s="357">
        <f>C62/'- 3 -'!E62</f>
        <v>0.000616700242568762</v>
      </c>
      <c r="E62" s="16">
        <v>42000</v>
      </c>
      <c r="F62" s="357">
        <f>E62/'- 3 -'!E62</f>
        <v>0.01438967232660445</v>
      </c>
      <c r="G62" s="16">
        <v>0</v>
      </c>
      <c r="H62" s="357">
        <f>G62/'- 3 -'!E62</f>
        <v>0</v>
      </c>
    </row>
    <row r="63" spans="1:8" ht="12.75">
      <c r="A63" s="13">
        <v>3000</v>
      </c>
      <c r="B63" s="14" t="s">
        <v>381</v>
      </c>
      <c r="C63" s="14">
        <v>17508</v>
      </c>
      <c r="D63" s="356">
        <f>C63/'- 3 -'!E63</f>
        <v>0.0034426088320967233</v>
      </c>
      <c r="E63" s="14">
        <v>69883</v>
      </c>
      <c r="F63" s="356">
        <f>E63/'- 3 -'!E63</f>
        <v>0.013741137366541884</v>
      </c>
      <c r="G63" s="14">
        <v>62569</v>
      </c>
      <c r="H63" s="356">
        <f>G63/'- 3 -'!E63</f>
        <v>0.012302981038123138</v>
      </c>
    </row>
    <row r="64" spans="1:8" ht="4.5" customHeight="1">
      <c r="A64" s="17"/>
      <c r="B64" s="17"/>
      <c r="C64" s="17"/>
      <c r="D64" s="197"/>
      <c r="E64" s="17"/>
      <c r="F64" s="197"/>
      <c r="G64" s="17"/>
      <c r="H64" s="197"/>
    </row>
    <row r="65" spans="1:8" ht="12.75">
      <c r="A65" s="19"/>
      <c r="B65" s="20" t="s">
        <v>172</v>
      </c>
      <c r="C65" s="20">
        <f>SUM(C11:C63)</f>
        <v>3032121</v>
      </c>
      <c r="D65" s="102">
        <f>C65/'- 3 -'!E65</f>
        <v>0.0023360443071494524</v>
      </c>
      <c r="E65" s="20">
        <f>SUM(E11:E63)</f>
        <v>20482389</v>
      </c>
      <c r="F65" s="102">
        <f>E65/'- 3 -'!E65</f>
        <v>0.01578029643944637</v>
      </c>
      <c r="G65" s="20">
        <f>SUM(G11:G63)</f>
        <v>9884945</v>
      </c>
      <c r="H65" s="102">
        <f>G65/'- 3 -'!E65</f>
        <v>0.007615682056796363</v>
      </c>
    </row>
    <row r="66" spans="1:8" ht="4.5" customHeight="1">
      <c r="A66" s="17"/>
      <c r="B66" s="17"/>
      <c r="C66" s="17"/>
      <c r="D66" s="197"/>
      <c r="E66" s="17"/>
      <c r="F66" s="197"/>
      <c r="G66" s="17"/>
      <c r="H66" s="197"/>
    </row>
    <row r="67" spans="1:8" ht="12.75">
      <c r="A67" s="15">
        <v>2155</v>
      </c>
      <c r="B67" s="16" t="s">
        <v>173</v>
      </c>
      <c r="C67" s="16">
        <v>0</v>
      </c>
      <c r="D67" s="357">
        <f>C67/'- 3 -'!E67</f>
        <v>0</v>
      </c>
      <c r="E67" s="16">
        <v>0</v>
      </c>
      <c r="F67" s="357">
        <f>E67/'- 3 -'!E67</f>
        <v>0</v>
      </c>
      <c r="G67" s="16">
        <v>0</v>
      </c>
      <c r="H67" s="357">
        <f>G67/'- 3 -'!E67</f>
        <v>0</v>
      </c>
    </row>
    <row r="68" spans="1:8" ht="12.75">
      <c r="A68" s="13">
        <v>2408</v>
      </c>
      <c r="B68" s="14" t="s">
        <v>175</v>
      </c>
      <c r="C68" s="14">
        <v>0</v>
      </c>
      <c r="D68" s="356">
        <f>C68/'- 3 -'!E68</f>
        <v>0</v>
      </c>
      <c r="E68" s="14">
        <v>7000</v>
      </c>
      <c r="F68" s="356">
        <f>E68/'- 3 -'!E68</f>
        <v>0.0029565742596421277</v>
      </c>
      <c r="G68" s="14">
        <v>71000</v>
      </c>
      <c r="H68" s="356">
        <f>G68/'- 3 -'!E68</f>
        <v>0.029988110347798726</v>
      </c>
    </row>
    <row r="69" ht="6.75" customHeight="1"/>
    <row r="70" spans="1:8" ht="12" customHeight="1">
      <c r="A70" s="391" t="s">
        <v>369</v>
      </c>
      <c r="B70" s="6" t="s">
        <v>176</v>
      </c>
      <c r="D70" s="128"/>
      <c r="E70" s="17"/>
      <c r="F70" s="17"/>
      <c r="G70" s="17"/>
      <c r="H70" s="17"/>
    </row>
    <row r="71" spans="1:8" ht="12" customHeight="1">
      <c r="A71" s="6"/>
      <c r="B71" s="6"/>
      <c r="C71" s="17"/>
      <c r="D71" s="128"/>
      <c r="E71" s="17"/>
      <c r="F71" s="17"/>
      <c r="G71" s="17"/>
      <c r="H71" s="17"/>
    </row>
    <row r="72" spans="1:8" ht="12" customHeight="1">
      <c r="A72" s="6"/>
      <c r="B72" s="6"/>
      <c r="C72" s="17"/>
      <c r="D72" s="17"/>
      <c r="E72" s="17"/>
      <c r="F72" s="17"/>
      <c r="G72" s="17"/>
      <c r="H72" s="17"/>
    </row>
    <row r="73" spans="1:8" ht="12" customHeight="1">
      <c r="A73" s="6"/>
      <c r="B73" s="6"/>
      <c r="C73" s="17"/>
      <c r="D73" s="17"/>
      <c r="E73" s="17"/>
      <c r="F73" s="17"/>
      <c r="G73" s="17"/>
      <c r="H73" s="17"/>
    </row>
    <row r="74" spans="1:8" ht="12" customHeight="1">
      <c r="A74" s="6"/>
      <c r="B74" s="6"/>
      <c r="C74" s="17"/>
      <c r="D74" s="17"/>
      <c r="E74" s="17"/>
      <c r="F74" s="17"/>
      <c r="G74" s="17"/>
      <c r="H74" s="17"/>
    </row>
    <row r="75" spans="3:8" ht="12" customHeight="1">
      <c r="C75" s="17"/>
      <c r="D75" s="17"/>
      <c r="E75" s="17"/>
      <c r="F75" s="17"/>
      <c r="G75" s="17"/>
      <c r="H75"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I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18.83203125" style="82" customWidth="1"/>
    <col min="5" max="5" width="10.83203125" style="82" customWidth="1"/>
    <col min="6" max="6" width="14.83203125" style="82" customWidth="1"/>
    <col min="7" max="7" width="11.83203125" style="82" customWidth="1"/>
    <col min="8" max="8" width="14.83203125" style="82" customWidth="1"/>
    <col min="9" max="9" width="11.83203125" style="82" customWidth="1"/>
    <col min="10" max="16384" width="15.83203125" style="82" customWidth="1"/>
  </cols>
  <sheetData>
    <row r="1" spans="1:9" ht="6.75" customHeight="1">
      <c r="A1" s="17"/>
      <c r="B1" s="80"/>
      <c r="C1" s="141"/>
      <c r="D1" s="141"/>
      <c r="E1" s="141"/>
      <c r="F1" s="141"/>
      <c r="G1" s="141"/>
      <c r="H1" s="141"/>
      <c r="I1" s="141"/>
    </row>
    <row r="2" spans="1:9" ht="12.75">
      <c r="A2" s="8"/>
      <c r="B2" s="83"/>
      <c r="C2" s="199" t="s">
        <v>9</v>
      </c>
      <c r="D2" s="199"/>
      <c r="E2" s="199"/>
      <c r="F2" s="199"/>
      <c r="G2" s="214"/>
      <c r="H2" s="214"/>
      <c r="I2" s="214"/>
    </row>
    <row r="3" spans="1:9" ht="12.75">
      <c r="A3" s="9"/>
      <c r="B3" s="86"/>
      <c r="C3" s="202" t="str">
        <f>YEAR</f>
        <v>OPERATING FUND BUDGET 2001/2002</v>
      </c>
      <c r="D3" s="202"/>
      <c r="E3" s="202"/>
      <c r="F3" s="202"/>
      <c r="G3" s="215"/>
      <c r="H3" s="215"/>
      <c r="I3" s="215"/>
    </row>
    <row r="4" spans="1:9" ht="12.75">
      <c r="A4" s="10"/>
      <c r="C4" s="141"/>
      <c r="D4" s="141"/>
      <c r="E4" s="141"/>
      <c r="F4" s="141"/>
      <c r="G4" s="141"/>
      <c r="H4" s="141"/>
      <c r="I4" s="141"/>
    </row>
    <row r="5" spans="1:9" ht="12.75">
      <c r="A5" s="10"/>
      <c r="C5" s="56"/>
      <c r="D5" s="141"/>
      <c r="E5" s="141"/>
      <c r="F5" s="141"/>
      <c r="G5" s="141"/>
      <c r="H5" s="141"/>
      <c r="I5" s="141"/>
    </row>
    <row r="6" spans="1:9" ht="12.75">
      <c r="A6" s="10"/>
      <c r="C6" s="67" t="s">
        <v>33</v>
      </c>
      <c r="D6" s="65"/>
      <c r="E6" s="129"/>
      <c r="F6" s="129"/>
      <c r="G6" s="129"/>
      <c r="H6" s="129"/>
      <c r="I6" s="205"/>
    </row>
    <row r="7" spans="3:9" ht="12.75">
      <c r="C7" s="68" t="s">
        <v>72</v>
      </c>
      <c r="D7" s="69"/>
      <c r="E7" s="216"/>
      <c r="F7" s="216"/>
      <c r="G7" s="216"/>
      <c r="H7" s="216"/>
      <c r="I7" s="210"/>
    </row>
    <row r="8" spans="1:9" ht="12.75">
      <c r="A8" s="94"/>
      <c r="B8" s="45"/>
      <c r="C8" s="217"/>
      <c r="D8" s="207" t="s">
        <v>386</v>
      </c>
      <c r="E8" s="206" t="s">
        <v>78</v>
      </c>
      <c r="F8" s="212" t="s">
        <v>96</v>
      </c>
      <c r="G8" s="212" t="s">
        <v>97</v>
      </c>
      <c r="H8" s="212" t="s">
        <v>98</v>
      </c>
      <c r="I8" s="212" t="s">
        <v>97</v>
      </c>
    </row>
    <row r="9" spans="1:9" ht="12.75">
      <c r="A9" s="51" t="s">
        <v>105</v>
      </c>
      <c r="B9" s="52" t="s">
        <v>106</v>
      </c>
      <c r="C9" s="75" t="s">
        <v>107</v>
      </c>
      <c r="D9" s="76" t="s">
        <v>113</v>
      </c>
      <c r="E9" s="76" t="s">
        <v>109</v>
      </c>
      <c r="F9" s="76" t="s">
        <v>114</v>
      </c>
      <c r="G9" s="76" t="s">
        <v>115</v>
      </c>
      <c r="H9" s="76" t="s">
        <v>116</v>
      </c>
      <c r="I9" s="76" t="s">
        <v>115</v>
      </c>
    </row>
    <row r="10" spans="1:2" ht="4.5" customHeight="1">
      <c r="A10" s="77"/>
      <c r="B10" s="77"/>
    </row>
    <row r="11" spans="1:9" ht="12.75">
      <c r="A11" s="13">
        <v>1</v>
      </c>
      <c r="B11" s="14" t="s">
        <v>121</v>
      </c>
      <c r="C11" s="14">
        <f>'- 30 -'!E11</f>
        <v>2385700</v>
      </c>
      <c r="D11" s="14">
        <v>1863</v>
      </c>
      <c r="E11" s="14">
        <f ca="1">IF(AND(CELL("type",D11)="v",D11&gt;0),C11/D11,"")</f>
        <v>1280.5689747718734</v>
      </c>
      <c r="F11" s="14">
        <v>1028700</v>
      </c>
      <c r="G11" s="362">
        <f ca="1">IF(AND(CELL("type",F11)="v",F11&gt;0),C11/F11,"")</f>
        <v>2.319140662972684</v>
      </c>
      <c r="H11" s="14">
        <v>639960</v>
      </c>
      <c r="I11" s="362">
        <f ca="1">IF(AND(CELL("type",H11)="v",H11&gt;0),C11/H11,"")</f>
        <v>3.7278892430776924</v>
      </c>
    </row>
    <row r="12" spans="1:9" ht="12.75">
      <c r="A12" s="15">
        <v>2</v>
      </c>
      <c r="B12" s="16" t="s">
        <v>122</v>
      </c>
      <c r="C12" s="16">
        <f>'- 30 -'!E12</f>
        <v>708811</v>
      </c>
      <c r="D12" s="16">
        <v>2099</v>
      </c>
      <c r="E12" s="16">
        <f aca="true" ca="1" t="shared" si="0" ref="E12:E63">IF(AND(CELL("type",D12)="v",D12&gt;0),C12/D12,"")</f>
        <v>337.68985231062413</v>
      </c>
      <c r="F12" s="16">
        <v>371298</v>
      </c>
      <c r="G12" s="363">
        <f aca="true" ca="1" t="shared" si="1" ref="G12:G63">IF(AND(CELL("type",F12)="v",F12&gt;0),C12/F12,"")</f>
        <v>1.9090083975674526</v>
      </c>
      <c r="H12" s="16">
        <v>231724</v>
      </c>
      <c r="I12" s="363">
        <f aca="true" ca="1" t="shared" si="2" ref="I12:I63">IF(AND(CELL("type",H12)="v",H12&gt;0),C12/H12,"")</f>
        <v>3.0588588147969134</v>
      </c>
    </row>
    <row r="13" spans="1:9" ht="12.75">
      <c r="A13" s="13">
        <v>3</v>
      </c>
      <c r="B13" s="14" t="s">
        <v>123</v>
      </c>
      <c r="C13" s="14">
        <f>'- 30 -'!E13</f>
        <v>512000</v>
      </c>
      <c r="D13" s="14">
        <v>702</v>
      </c>
      <c r="E13" s="14">
        <f ca="1" t="shared" si="0"/>
        <v>729.3447293447293</v>
      </c>
      <c r="F13" s="14">
        <v>192000</v>
      </c>
      <c r="G13" s="362">
        <f ca="1" t="shared" si="1"/>
        <v>2.6666666666666665</v>
      </c>
      <c r="H13" s="14">
        <v>130000</v>
      </c>
      <c r="I13" s="362">
        <f ca="1" t="shared" si="2"/>
        <v>3.9384615384615387</v>
      </c>
    </row>
    <row r="14" spans="1:9" ht="12.75">
      <c r="A14" s="15">
        <v>4</v>
      </c>
      <c r="B14" s="16" t="s">
        <v>124</v>
      </c>
      <c r="C14" s="16">
        <f>'- 30 -'!E14</f>
        <v>448225</v>
      </c>
      <c r="D14" s="16">
        <v>900</v>
      </c>
      <c r="E14" s="16">
        <f ca="1" t="shared" si="0"/>
        <v>498.02777777777777</v>
      </c>
      <c r="F14" s="16">
        <v>110000</v>
      </c>
      <c r="G14" s="363">
        <f ca="1" t="shared" si="1"/>
        <v>4.074772727272728</v>
      </c>
      <c r="H14" s="16">
        <v>71500</v>
      </c>
      <c r="I14" s="363">
        <f ca="1" t="shared" si="2"/>
        <v>6.268881118881119</v>
      </c>
    </row>
    <row r="15" spans="1:9" ht="12.75">
      <c r="A15" s="13">
        <v>5</v>
      </c>
      <c r="B15" s="14" t="s">
        <v>125</v>
      </c>
      <c r="C15" s="14">
        <f>'- 30 -'!E15</f>
        <v>600779</v>
      </c>
      <c r="D15" s="14">
        <v>750</v>
      </c>
      <c r="E15" s="14">
        <f ca="1" t="shared" si="0"/>
        <v>801.0386666666667</v>
      </c>
      <c r="F15" s="14">
        <v>161600</v>
      </c>
      <c r="G15" s="362">
        <f ca="1" t="shared" si="1"/>
        <v>3.7176918316831684</v>
      </c>
      <c r="H15" s="14">
        <v>106800</v>
      </c>
      <c r="I15" s="362">
        <f ca="1" t="shared" si="2"/>
        <v>5.6252715355805245</v>
      </c>
    </row>
    <row r="16" spans="1:9" ht="12.75">
      <c r="A16" s="15">
        <v>6</v>
      </c>
      <c r="B16" s="16" t="s">
        <v>126</v>
      </c>
      <c r="C16" s="16">
        <f>'- 30 -'!E16</f>
        <v>747761</v>
      </c>
      <c r="D16" s="16">
        <v>1185</v>
      </c>
      <c r="E16" s="16">
        <f ca="1" t="shared" si="0"/>
        <v>631.02194092827</v>
      </c>
      <c r="F16" s="16">
        <v>287000</v>
      </c>
      <c r="G16" s="363">
        <f ca="1" t="shared" si="1"/>
        <v>2.605439024390244</v>
      </c>
      <c r="H16" s="16">
        <v>188480</v>
      </c>
      <c r="I16" s="363">
        <f ca="1" t="shared" si="2"/>
        <v>3.96732279286927</v>
      </c>
    </row>
    <row r="17" spans="1:9" ht="12.75">
      <c r="A17" s="13">
        <v>9</v>
      </c>
      <c r="B17" s="14" t="s">
        <v>127</v>
      </c>
      <c r="C17" s="14">
        <f>'- 30 -'!E17</f>
        <v>1638850</v>
      </c>
      <c r="D17" s="14">
        <v>2800</v>
      </c>
      <c r="E17" s="14">
        <f ca="1" t="shared" si="0"/>
        <v>585.3035714285714</v>
      </c>
      <c r="F17" s="14">
        <v>731250</v>
      </c>
      <c r="G17" s="362">
        <f ca="1" t="shared" si="1"/>
        <v>2.241162393162393</v>
      </c>
      <c r="H17" s="14">
        <v>408525</v>
      </c>
      <c r="I17" s="362">
        <f ca="1" t="shared" si="2"/>
        <v>4.011627195398079</v>
      </c>
    </row>
    <row r="18" spans="1:9" ht="12.75">
      <c r="A18" s="15">
        <v>10</v>
      </c>
      <c r="B18" s="16" t="s">
        <v>128</v>
      </c>
      <c r="C18" s="16">
        <f>'- 30 -'!E18</f>
        <v>1402833</v>
      </c>
      <c r="D18" s="16">
        <v>2900</v>
      </c>
      <c r="E18" s="16">
        <f ca="1" t="shared" si="0"/>
        <v>483.7355172413793</v>
      </c>
      <c r="F18" s="16">
        <v>510444</v>
      </c>
      <c r="G18" s="363">
        <f ca="1" t="shared" si="1"/>
        <v>2.7482603380586315</v>
      </c>
      <c r="H18" s="16">
        <v>373022</v>
      </c>
      <c r="I18" s="363">
        <f ca="1" t="shared" si="2"/>
        <v>3.7607245685241084</v>
      </c>
    </row>
    <row r="19" spans="1:9" ht="12.75">
      <c r="A19" s="13">
        <v>11</v>
      </c>
      <c r="B19" s="14" t="s">
        <v>129</v>
      </c>
      <c r="C19" s="14">
        <f>'- 30 -'!E19</f>
        <v>1501150</v>
      </c>
      <c r="D19" s="14">
        <v>3114</v>
      </c>
      <c r="E19" s="14">
        <f ca="1" t="shared" si="0"/>
        <v>482.06486833654463</v>
      </c>
      <c r="F19" s="14">
        <v>994042</v>
      </c>
      <c r="G19" s="362">
        <f ca="1" t="shared" si="1"/>
        <v>1.5101474585580892</v>
      </c>
      <c r="H19" s="14">
        <v>665836</v>
      </c>
      <c r="I19" s="362">
        <f ca="1" t="shared" si="2"/>
        <v>2.2545341495503397</v>
      </c>
    </row>
    <row r="20" spans="1:9" ht="12.75">
      <c r="A20" s="15">
        <v>12</v>
      </c>
      <c r="B20" s="16" t="s">
        <v>130</v>
      </c>
      <c r="C20" s="16">
        <f>'- 30 -'!E20</f>
        <v>1784781</v>
      </c>
      <c r="D20" s="16">
        <v>2625</v>
      </c>
      <c r="E20" s="16">
        <f ca="1" t="shared" si="0"/>
        <v>679.9165714285714</v>
      </c>
      <c r="F20" s="16">
        <v>1181700</v>
      </c>
      <c r="G20" s="363">
        <f ca="1" t="shared" si="1"/>
        <v>1.5103503427265803</v>
      </c>
      <c r="H20" s="16">
        <v>754600</v>
      </c>
      <c r="I20" s="363">
        <f ca="1" t="shared" si="2"/>
        <v>2.3652014312218395</v>
      </c>
    </row>
    <row r="21" spans="1:9" ht="12.75">
      <c r="A21" s="13">
        <v>13</v>
      </c>
      <c r="B21" s="14" t="s">
        <v>131</v>
      </c>
      <c r="C21" s="14">
        <f>'- 30 -'!E21</f>
        <v>1344329</v>
      </c>
      <c r="D21" s="14">
        <v>1867</v>
      </c>
      <c r="E21" s="14">
        <f ca="1" t="shared" si="0"/>
        <v>720.047670058918</v>
      </c>
      <c r="F21" s="14">
        <v>1385740</v>
      </c>
      <c r="G21" s="362">
        <f ca="1" t="shared" si="1"/>
        <v>0.9701163277382482</v>
      </c>
      <c r="H21" s="14">
        <v>857856</v>
      </c>
      <c r="I21" s="362">
        <f ca="1" t="shared" si="2"/>
        <v>1.5670800227544017</v>
      </c>
    </row>
    <row r="22" spans="1:9" ht="12.75">
      <c r="A22" s="15">
        <v>14</v>
      </c>
      <c r="B22" s="16" t="s">
        <v>132</v>
      </c>
      <c r="C22" s="16">
        <f>'- 30 -'!E22</f>
        <v>1570455</v>
      </c>
      <c r="D22" s="16">
        <v>1892</v>
      </c>
      <c r="E22" s="16">
        <f ca="1" t="shared" si="0"/>
        <v>830.0502114164905</v>
      </c>
      <c r="F22" s="16">
        <v>1113286</v>
      </c>
      <c r="G22" s="363">
        <f ca="1" t="shared" si="1"/>
        <v>1.4106482970234064</v>
      </c>
      <c r="H22" s="16">
        <v>760570</v>
      </c>
      <c r="I22" s="363">
        <f ca="1" t="shared" si="2"/>
        <v>2.0648395282485503</v>
      </c>
    </row>
    <row r="23" spans="1:9" ht="12.75">
      <c r="A23" s="13">
        <v>15</v>
      </c>
      <c r="B23" s="14" t="s">
        <v>133</v>
      </c>
      <c r="C23" s="14">
        <f>'- 30 -'!E23</f>
        <v>1673190</v>
      </c>
      <c r="D23" s="14">
        <v>4028</v>
      </c>
      <c r="E23" s="14">
        <f ca="1" t="shared" si="0"/>
        <v>415.38977159880835</v>
      </c>
      <c r="F23" s="14">
        <v>1184000</v>
      </c>
      <c r="G23" s="362">
        <f ca="1" t="shared" si="1"/>
        <v>1.4131672297297297</v>
      </c>
      <c r="H23" s="14">
        <v>715350</v>
      </c>
      <c r="I23" s="362">
        <f ca="1" t="shared" si="2"/>
        <v>2.338980918431537</v>
      </c>
    </row>
    <row r="24" spans="1:9" ht="12.75">
      <c r="A24" s="15">
        <v>16</v>
      </c>
      <c r="B24" s="16" t="s">
        <v>134</v>
      </c>
      <c r="C24" s="16">
        <f>'- 30 -'!E24</f>
        <v>559492</v>
      </c>
      <c r="D24" s="16">
        <v>523</v>
      </c>
      <c r="E24" s="16">
        <f ca="1" t="shared" si="0"/>
        <v>1069.774378585086</v>
      </c>
      <c r="F24" s="16">
        <v>629000</v>
      </c>
      <c r="G24" s="363">
        <f ca="1" t="shared" si="1"/>
        <v>0.8894944356120826</v>
      </c>
      <c r="H24" s="16">
        <v>410020</v>
      </c>
      <c r="I24" s="363">
        <f ca="1" t="shared" si="2"/>
        <v>1.3645480708258133</v>
      </c>
    </row>
    <row r="25" spans="1:9" ht="12.75">
      <c r="A25" s="13">
        <v>17</v>
      </c>
      <c r="B25" s="14" t="s">
        <v>135</v>
      </c>
      <c r="C25" s="14">
        <f>'- 30 -'!E25</f>
        <v>343100</v>
      </c>
      <c r="D25" s="14">
        <v>441</v>
      </c>
      <c r="E25" s="14">
        <f ca="1" t="shared" si="0"/>
        <v>778.0045351473923</v>
      </c>
      <c r="F25" s="14">
        <v>300000</v>
      </c>
      <c r="G25" s="362">
        <f ca="1" t="shared" si="1"/>
        <v>1.1436666666666666</v>
      </c>
      <c r="H25" s="14">
        <v>272000</v>
      </c>
      <c r="I25" s="362">
        <f ca="1" t="shared" si="2"/>
        <v>1.2613970588235295</v>
      </c>
    </row>
    <row r="26" spans="1:9" ht="12.75">
      <c r="A26" s="15">
        <v>18</v>
      </c>
      <c r="B26" s="16" t="s">
        <v>136</v>
      </c>
      <c r="C26" s="16">
        <f>'- 30 -'!E26</f>
        <v>598125</v>
      </c>
      <c r="D26" s="16">
        <v>780</v>
      </c>
      <c r="E26" s="16">
        <f ca="1" t="shared" si="0"/>
        <v>766.8269230769231</v>
      </c>
      <c r="F26" s="16">
        <v>435880</v>
      </c>
      <c r="G26" s="363">
        <f ca="1" t="shared" si="1"/>
        <v>1.372224006607323</v>
      </c>
      <c r="H26" s="16">
        <v>305000</v>
      </c>
      <c r="I26" s="363">
        <f ca="1" t="shared" si="2"/>
        <v>1.9610655737704918</v>
      </c>
    </row>
    <row r="27" spans="1:9" ht="12.75">
      <c r="A27" s="13">
        <v>19</v>
      </c>
      <c r="B27" s="14" t="s">
        <v>137</v>
      </c>
      <c r="C27" s="14">
        <f>'- 30 -'!E27</f>
        <v>989000</v>
      </c>
      <c r="D27" s="14">
        <v>1011</v>
      </c>
      <c r="E27" s="14">
        <f ca="1" t="shared" si="0"/>
        <v>978.2393669634025</v>
      </c>
      <c r="F27" s="14">
        <v>650000</v>
      </c>
      <c r="G27" s="362">
        <f ca="1" t="shared" si="1"/>
        <v>1.5215384615384615</v>
      </c>
      <c r="H27" s="14">
        <v>590000</v>
      </c>
      <c r="I27" s="362">
        <f ca="1" t="shared" si="2"/>
        <v>1.676271186440678</v>
      </c>
    </row>
    <row r="28" spans="1:9" ht="12.75">
      <c r="A28" s="15">
        <v>20</v>
      </c>
      <c r="B28" s="16" t="s">
        <v>138</v>
      </c>
      <c r="C28" s="16">
        <f>'- 30 -'!E28</f>
        <v>549493</v>
      </c>
      <c r="D28" s="16">
        <v>588</v>
      </c>
      <c r="E28" s="16">
        <f ca="1" t="shared" si="0"/>
        <v>934.5119047619048</v>
      </c>
      <c r="F28" s="16">
        <v>429232</v>
      </c>
      <c r="G28" s="363">
        <f ca="1" t="shared" si="1"/>
        <v>1.2801771536138964</v>
      </c>
      <c r="H28" s="16">
        <v>262094</v>
      </c>
      <c r="I28" s="363">
        <f ca="1" t="shared" si="2"/>
        <v>2.0965493296298274</v>
      </c>
    </row>
    <row r="29" spans="1:9" ht="12.75">
      <c r="A29" s="13">
        <v>21</v>
      </c>
      <c r="B29" s="14" t="s">
        <v>139</v>
      </c>
      <c r="C29" s="14">
        <f>'- 30 -'!E29</f>
        <v>1455000</v>
      </c>
      <c r="D29" s="14">
        <v>2019</v>
      </c>
      <c r="E29" s="14">
        <f ca="1" t="shared" si="0"/>
        <v>720.6537890044576</v>
      </c>
      <c r="F29" s="14">
        <v>1160000</v>
      </c>
      <c r="G29" s="362">
        <f ca="1" t="shared" si="1"/>
        <v>1.2543103448275863</v>
      </c>
      <c r="H29" s="14">
        <v>701784</v>
      </c>
      <c r="I29" s="362">
        <f ca="1" t="shared" si="2"/>
        <v>2.0732875072671932</v>
      </c>
    </row>
    <row r="30" spans="1:9" ht="12.75">
      <c r="A30" s="15">
        <v>22</v>
      </c>
      <c r="B30" s="16" t="s">
        <v>140</v>
      </c>
      <c r="C30" s="16">
        <f>'- 30 -'!E30</f>
        <v>853550</v>
      </c>
      <c r="D30" s="16">
        <v>1270</v>
      </c>
      <c r="E30" s="16">
        <f ca="1" t="shared" si="0"/>
        <v>672.0866141732283</v>
      </c>
      <c r="F30" s="16">
        <v>600000</v>
      </c>
      <c r="G30" s="363">
        <f ca="1" t="shared" si="1"/>
        <v>1.4225833333333333</v>
      </c>
      <c r="H30" s="16">
        <v>525000</v>
      </c>
      <c r="I30" s="363">
        <f ca="1" t="shared" si="2"/>
        <v>1.6258095238095238</v>
      </c>
    </row>
    <row r="31" spans="1:9" ht="12.75">
      <c r="A31" s="13">
        <v>23</v>
      </c>
      <c r="B31" s="14" t="s">
        <v>141</v>
      </c>
      <c r="C31" s="14">
        <f>'- 30 -'!E31</f>
        <v>1109850</v>
      </c>
      <c r="D31" s="14">
        <v>1018</v>
      </c>
      <c r="E31" s="14">
        <f ca="1" t="shared" si="0"/>
        <v>1090.2259332023575</v>
      </c>
      <c r="F31" s="14">
        <v>1150000</v>
      </c>
      <c r="G31" s="362">
        <f ca="1" t="shared" si="1"/>
        <v>0.9650869565217391</v>
      </c>
      <c r="H31" s="14">
        <v>748340</v>
      </c>
      <c r="I31" s="362">
        <f ca="1" t="shared" si="2"/>
        <v>1.483082556057407</v>
      </c>
    </row>
    <row r="32" spans="1:9" ht="12.75">
      <c r="A32" s="15">
        <v>24</v>
      </c>
      <c r="B32" s="16" t="s">
        <v>142</v>
      </c>
      <c r="C32" s="16">
        <f>'- 30 -'!E32</f>
        <v>720630</v>
      </c>
      <c r="D32" s="16">
        <v>1057</v>
      </c>
      <c r="E32" s="16">
        <f ca="1" t="shared" si="0"/>
        <v>681.7691579943236</v>
      </c>
      <c r="F32" s="16">
        <v>683016</v>
      </c>
      <c r="G32" s="363">
        <f ca="1" t="shared" si="1"/>
        <v>1.0550704522295231</v>
      </c>
      <c r="H32" s="16">
        <v>446176</v>
      </c>
      <c r="I32" s="363">
        <f ca="1" t="shared" si="2"/>
        <v>1.6151249731047839</v>
      </c>
    </row>
    <row r="33" spans="1:9" ht="12.75">
      <c r="A33" s="13">
        <v>25</v>
      </c>
      <c r="B33" s="14" t="s">
        <v>143</v>
      </c>
      <c r="C33" s="14">
        <f>'- 30 -'!E33</f>
        <v>839025</v>
      </c>
      <c r="D33" s="14">
        <v>938</v>
      </c>
      <c r="E33" s="14">
        <f ca="1" t="shared" si="0"/>
        <v>894.4829424307036</v>
      </c>
      <c r="F33" s="14">
        <v>796000</v>
      </c>
      <c r="G33" s="362">
        <f ca="1" t="shared" si="1"/>
        <v>1.0540515075376884</v>
      </c>
      <c r="H33" s="14">
        <v>522500</v>
      </c>
      <c r="I33" s="362">
        <f ca="1" t="shared" si="2"/>
        <v>1.6057894736842104</v>
      </c>
    </row>
    <row r="34" spans="1:9" ht="12.75">
      <c r="A34" s="15">
        <v>26</v>
      </c>
      <c r="B34" s="16" t="s">
        <v>144</v>
      </c>
      <c r="C34" s="16">
        <f>'- 30 -'!E34</f>
        <v>497550</v>
      </c>
      <c r="D34" s="16">
        <v>1500</v>
      </c>
      <c r="E34" s="16">
        <f ca="1" t="shared" si="0"/>
        <v>331.7</v>
      </c>
      <c r="F34" s="16">
        <v>416670</v>
      </c>
      <c r="G34" s="363">
        <f ca="1" t="shared" si="1"/>
        <v>1.194110447116423</v>
      </c>
      <c r="H34" s="16">
        <v>281010</v>
      </c>
      <c r="I34" s="363">
        <f ca="1" t="shared" si="2"/>
        <v>1.7705775595174549</v>
      </c>
    </row>
    <row r="35" spans="1:9" ht="12.75">
      <c r="A35" s="13">
        <v>28</v>
      </c>
      <c r="B35" s="14" t="s">
        <v>145</v>
      </c>
      <c r="C35" s="14">
        <f>'- 30 -'!E35</f>
        <v>456105</v>
      </c>
      <c r="D35" s="14">
        <v>496</v>
      </c>
      <c r="E35" s="14">
        <f ca="1" t="shared" si="0"/>
        <v>919.5665322580645</v>
      </c>
      <c r="F35" s="14">
        <v>509086</v>
      </c>
      <c r="G35" s="362">
        <f ca="1" t="shared" si="1"/>
        <v>0.8959291750313306</v>
      </c>
      <c r="H35" s="14">
        <v>314944</v>
      </c>
      <c r="I35" s="362">
        <f ca="1" t="shared" si="2"/>
        <v>1.4482098404795773</v>
      </c>
    </row>
    <row r="36" spans="1:9" ht="12.75">
      <c r="A36" s="15">
        <v>30</v>
      </c>
      <c r="B36" s="16" t="s">
        <v>146</v>
      </c>
      <c r="C36" s="16">
        <f>'- 30 -'!E36</f>
        <v>874141</v>
      </c>
      <c r="D36" s="16">
        <v>858</v>
      </c>
      <c r="E36" s="16">
        <f ca="1" t="shared" si="0"/>
        <v>1018.8123543123543</v>
      </c>
      <c r="F36" s="16">
        <v>944452</v>
      </c>
      <c r="G36" s="363">
        <f ca="1" t="shared" si="1"/>
        <v>0.9255536543942943</v>
      </c>
      <c r="H36" s="16">
        <v>597284</v>
      </c>
      <c r="I36" s="363">
        <f ca="1" t="shared" si="2"/>
        <v>1.4635265635777954</v>
      </c>
    </row>
    <row r="37" spans="1:9" ht="12.75">
      <c r="A37" s="13">
        <v>31</v>
      </c>
      <c r="B37" s="14" t="s">
        <v>147</v>
      </c>
      <c r="C37" s="14">
        <f>'- 30 -'!E37</f>
        <v>705474</v>
      </c>
      <c r="D37" s="14">
        <v>880</v>
      </c>
      <c r="E37" s="14">
        <f ca="1" t="shared" si="0"/>
        <v>801.675</v>
      </c>
      <c r="F37" s="14">
        <v>730000</v>
      </c>
      <c r="G37" s="362">
        <f ca="1" t="shared" si="1"/>
        <v>0.9664027397260274</v>
      </c>
      <c r="H37" s="14">
        <v>500000</v>
      </c>
      <c r="I37" s="362">
        <f ca="1" t="shared" si="2"/>
        <v>1.410948</v>
      </c>
    </row>
    <row r="38" spans="1:9" ht="12.75">
      <c r="A38" s="15">
        <v>32</v>
      </c>
      <c r="B38" s="16" t="s">
        <v>148</v>
      </c>
      <c r="C38" s="16">
        <f>'- 30 -'!E38</f>
        <v>666390</v>
      </c>
      <c r="D38" s="16">
        <v>561</v>
      </c>
      <c r="E38" s="16">
        <f ca="1" t="shared" si="0"/>
        <v>1187.8609625668448</v>
      </c>
      <c r="F38" s="16">
        <v>780834</v>
      </c>
      <c r="G38" s="363">
        <f ca="1" t="shared" si="1"/>
        <v>0.8534336363426798</v>
      </c>
      <c r="H38" s="16">
        <v>567378</v>
      </c>
      <c r="I38" s="363">
        <f ca="1" t="shared" si="2"/>
        <v>1.1745079999577002</v>
      </c>
    </row>
    <row r="39" spans="1:9" ht="12.75">
      <c r="A39" s="13">
        <v>33</v>
      </c>
      <c r="B39" s="14" t="s">
        <v>149</v>
      </c>
      <c r="C39" s="14">
        <f>'- 30 -'!E39</f>
        <v>568441</v>
      </c>
      <c r="D39" s="14">
        <v>820</v>
      </c>
      <c r="E39" s="14">
        <f ca="1" t="shared" si="0"/>
        <v>693.2207317073171</v>
      </c>
      <c r="F39" s="14">
        <v>449741</v>
      </c>
      <c r="G39" s="362">
        <f ca="1" t="shared" si="1"/>
        <v>1.263929683973665</v>
      </c>
      <c r="H39" s="14">
        <v>389984</v>
      </c>
      <c r="I39" s="362">
        <f ca="1" t="shared" si="2"/>
        <v>1.4576008246492165</v>
      </c>
    </row>
    <row r="40" spans="1:9" ht="12.75">
      <c r="A40" s="15">
        <v>34</v>
      </c>
      <c r="B40" s="16" t="s">
        <v>150</v>
      </c>
      <c r="C40" s="16">
        <f>'- 30 -'!E40</f>
        <v>563600</v>
      </c>
      <c r="D40" s="16">
        <v>530</v>
      </c>
      <c r="E40" s="16">
        <f ca="1" t="shared" si="0"/>
        <v>1063.3962264150944</v>
      </c>
      <c r="F40" s="16">
        <v>420000</v>
      </c>
      <c r="G40" s="363">
        <f ca="1" t="shared" si="1"/>
        <v>1.341904761904762</v>
      </c>
      <c r="H40" s="16">
        <v>400000</v>
      </c>
      <c r="I40" s="363">
        <f ca="1" t="shared" si="2"/>
        <v>1.409</v>
      </c>
    </row>
    <row r="41" spans="1:9" ht="12.75">
      <c r="A41" s="13">
        <v>35</v>
      </c>
      <c r="B41" s="14" t="s">
        <v>151</v>
      </c>
      <c r="C41" s="14">
        <f>'- 30 -'!E41</f>
        <v>1028516</v>
      </c>
      <c r="D41" s="14">
        <v>1450</v>
      </c>
      <c r="E41" s="14">
        <f ca="1" t="shared" si="0"/>
        <v>709.3213793103448</v>
      </c>
      <c r="F41" s="14">
        <v>919000</v>
      </c>
      <c r="G41" s="362">
        <f ca="1" t="shared" si="1"/>
        <v>1.1191686615886833</v>
      </c>
      <c r="H41" s="14">
        <v>719856</v>
      </c>
      <c r="I41" s="362">
        <f ca="1" t="shared" si="2"/>
        <v>1.4287802004845414</v>
      </c>
    </row>
    <row r="42" spans="1:9" ht="12.75">
      <c r="A42" s="15">
        <v>36</v>
      </c>
      <c r="B42" s="16" t="s">
        <v>152</v>
      </c>
      <c r="C42" s="16">
        <f>'- 30 -'!E42</f>
        <v>757648</v>
      </c>
      <c r="D42" s="16">
        <v>630</v>
      </c>
      <c r="E42" s="16">
        <f ca="1" t="shared" si="0"/>
        <v>1202.615873015873</v>
      </c>
      <c r="F42" s="16">
        <v>641200</v>
      </c>
      <c r="G42" s="363">
        <f ca="1" t="shared" si="1"/>
        <v>1.1816094822208358</v>
      </c>
      <c r="H42" s="16">
        <v>576200</v>
      </c>
      <c r="I42" s="363">
        <f ca="1" t="shared" si="2"/>
        <v>1.3149045470322804</v>
      </c>
    </row>
    <row r="43" spans="1:9" ht="12.75">
      <c r="A43" s="13">
        <v>37</v>
      </c>
      <c r="B43" s="14" t="s">
        <v>153</v>
      </c>
      <c r="C43" s="14">
        <f>'- 30 -'!E43</f>
        <v>755585</v>
      </c>
      <c r="D43" s="14">
        <v>560</v>
      </c>
      <c r="E43" s="14">
        <f ca="1" t="shared" si="0"/>
        <v>1349.2589285714287</v>
      </c>
      <c r="F43" s="14">
        <v>660000</v>
      </c>
      <c r="G43" s="362">
        <f ca="1" t="shared" si="1"/>
        <v>1.1448257575757577</v>
      </c>
      <c r="H43" s="14">
        <v>437000</v>
      </c>
      <c r="I43" s="362">
        <f ca="1" t="shared" si="2"/>
        <v>1.7290274599542335</v>
      </c>
    </row>
    <row r="44" spans="1:9" ht="12.75">
      <c r="A44" s="15">
        <v>38</v>
      </c>
      <c r="B44" s="16" t="s">
        <v>154</v>
      </c>
      <c r="C44" s="16">
        <f>'- 30 -'!E44</f>
        <v>928201</v>
      </c>
      <c r="D44" s="16">
        <v>710</v>
      </c>
      <c r="E44" s="16">
        <f ca="1" t="shared" si="0"/>
        <v>1307.325352112676</v>
      </c>
      <c r="F44" s="16">
        <v>996740</v>
      </c>
      <c r="G44" s="363">
        <f ca="1" t="shared" si="1"/>
        <v>0.9312368320725566</v>
      </c>
      <c r="H44" s="16">
        <v>677160</v>
      </c>
      <c r="I44" s="363">
        <f ca="1" t="shared" si="2"/>
        <v>1.3707262685332862</v>
      </c>
    </row>
    <row r="45" spans="1:9" ht="12.75">
      <c r="A45" s="13">
        <v>39</v>
      </c>
      <c r="B45" s="14" t="s">
        <v>155</v>
      </c>
      <c r="C45" s="14">
        <f>'- 30 -'!E45</f>
        <v>1084250</v>
      </c>
      <c r="D45" s="14">
        <v>1300</v>
      </c>
      <c r="E45" s="14">
        <f ca="1" t="shared" si="0"/>
        <v>834.0384615384615</v>
      </c>
      <c r="F45" s="14">
        <v>1185220</v>
      </c>
      <c r="G45" s="362">
        <f ca="1" t="shared" si="1"/>
        <v>0.9148090649837161</v>
      </c>
      <c r="H45" s="14">
        <v>776300</v>
      </c>
      <c r="I45" s="362">
        <f ca="1" t="shared" si="2"/>
        <v>1.3966894241916785</v>
      </c>
    </row>
    <row r="46" spans="1:9" ht="12.75">
      <c r="A46" s="15">
        <v>40</v>
      </c>
      <c r="B46" s="16" t="s">
        <v>156</v>
      </c>
      <c r="C46" s="16">
        <f>'- 30 -'!E46</f>
        <v>1118100</v>
      </c>
      <c r="D46" s="16">
        <v>1680</v>
      </c>
      <c r="E46" s="16">
        <f ca="1" t="shared" si="0"/>
        <v>665.5357142857143</v>
      </c>
      <c r="F46" s="16">
        <v>791232</v>
      </c>
      <c r="G46" s="363">
        <f ca="1" t="shared" si="1"/>
        <v>1.4131127153603493</v>
      </c>
      <c r="H46" s="16">
        <v>448128</v>
      </c>
      <c r="I46" s="363">
        <f ca="1" t="shared" si="2"/>
        <v>2.495046058269066</v>
      </c>
    </row>
    <row r="47" spans="1:9" ht="12.75">
      <c r="A47" s="13">
        <v>41</v>
      </c>
      <c r="B47" s="14" t="s">
        <v>157</v>
      </c>
      <c r="C47" s="14">
        <f>'- 30 -'!E47</f>
        <v>965220</v>
      </c>
      <c r="D47" s="14">
        <v>864</v>
      </c>
      <c r="E47" s="14">
        <f ca="1" t="shared" si="0"/>
        <v>1117.1527777777778</v>
      </c>
      <c r="F47" s="14">
        <v>1080000</v>
      </c>
      <c r="G47" s="362">
        <f ca="1" t="shared" si="1"/>
        <v>0.8937222222222222</v>
      </c>
      <c r="H47" s="14">
        <v>752000</v>
      </c>
      <c r="I47" s="362">
        <f ca="1" t="shared" si="2"/>
        <v>1.2835372340425533</v>
      </c>
    </row>
    <row r="48" spans="1:9" ht="12.75">
      <c r="A48" s="15">
        <v>42</v>
      </c>
      <c r="B48" s="16" t="s">
        <v>158</v>
      </c>
      <c r="C48" s="16">
        <f>'- 30 -'!E48</f>
        <v>655469</v>
      </c>
      <c r="D48" s="16">
        <v>535</v>
      </c>
      <c r="E48" s="16">
        <f ca="1" t="shared" si="0"/>
        <v>1225.1757009345795</v>
      </c>
      <c r="F48" s="16">
        <v>753457</v>
      </c>
      <c r="G48" s="363">
        <f ca="1" t="shared" si="1"/>
        <v>0.8699487827440716</v>
      </c>
      <c r="H48" s="16">
        <v>450455</v>
      </c>
      <c r="I48" s="363">
        <f ca="1" t="shared" si="2"/>
        <v>1.4551264832225195</v>
      </c>
    </row>
    <row r="49" spans="1:9" ht="12.75">
      <c r="A49" s="13">
        <v>43</v>
      </c>
      <c r="B49" s="14" t="s">
        <v>159</v>
      </c>
      <c r="C49" s="14">
        <f>'- 30 -'!E49</f>
        <v>542000</v>
      </c>
      <c r="D49" s="14">
        <v>496</v>
      </c>
      <c r="E49" s="14">
        <f ca="1" t="shared" si="0"/>
        <v>1092.741935483871</v>
      </c>
      <c r="F49" s="14">
        <v>605000</v>
      </c>
      <c r="G49" s="362">
        <f ca="1" t="shared" si="1"/>
        <v>0.8958677685950414</v>
      </c>
      <c r="H49" s="14">
        <v>405000</v>
      </c>
      <c r="I49" s="362">
        <f ca="1" t="shared" si="2"/>
        <v>1.3382716049382717</v>
      </c>
    </row>
    <row r="50" spans="1:9" ht="12.75">
      <c r="A50" s="15">
        <v>44</v>
      </c>
      <c r="B50" s="16" t="s">
        <v>160</v>
      </c>
      <c r="C50" s="16">
        <f>'- 30 -'!E50</f>
        <v>713344</v>
      </c>
      <c r="D50" s="16">
        <v>669</v>
      </c>
      <c r="E50" s="16">
        <f ca="1" t="shared" si="0"/>
        <v>1066.2840059790733</v>
      </c>
      <c r="F50" s="16">
        <v>803890</v>
      </c>
      <c r="G50" s="363">
        <f ca="1" t="shared" si="1"/>
        <v>0.8873651867792858</v>
      </c>
      <c r="H50" s="16">
        <v>511157</v>
      </c>
      <c r="I50" s="363">
        <f ca="1" t="shared" si="2"/>
        <v>1.3955477475609255</v>
      </c>
    </row>
    <row r="51" spans="1:9" ht="12.75">
      <c r="A51" s="13">
        <v>45</v>
      </c>
      <c r="B51" s="14" t="s">
        <v>161</v>
      </c>
      <c r="C51" s="14">
        <f>'- 30 -'!E51</f>
        <v>347240</v>
      </c>
      <c r="D51" s="14">
        <v>460</v>
      </c>
      <c r="E51" s="14">
        <f ca="1" t="shared" si="0"/>
        <v>754.8695652173913</v>
      </c>
      <c r="F51" s="14">
        <v>245491</v>
      </c>
      <c r="G51" s="362">
        <f ca="1" t="shared" si="1"/>
        <v>1.4144714062837334</v>
      </c>
      <c r="H51" s="14">
        <v>153139</v>
      </c>
      <c r="I51" s="362">
        <f ca="1" t="shared" si="2"/>
        <v>2.2674824832341858</v>
      </c>
    </row>
    <row r="52" spans="1:9" ht="12.75">
      <c r="A52" s="15">
        <v>46</v>
      </c>
      <c r="B52" s="16" t="s">
        <v>162</v>
      </c>
      <c r="C52" s="16">
        <f>'- 30 -'!E52</f>
        <v>120082</v>
      </c>
      <c r="D52" s="406" t="s">
        <v>359</v>
      </c>
      <c r="E52" s="16">
        <f ca="1" t="shared" si="0"/>
      </c>
      <c r="F52" s="406" t="s">
        <v>359</v>
      </c>
      <c r="G52" s="363">
        <f ca="1" t="shared" si="1"/>
      </c>
      <c r="H52" s="406" t="s">
        <v>359</v>
      </c>
      <c r="I52" s="363">
        <f ca="1" t="shared" si="2"/>
      </c>
    </row>
    <row r="53" spans="1:9" ht="12.75">
      <c r="A53" s="13">
        <v>47</v>
      </c>
      <c r="B53" s="14" t="s">
        <v>163</v>
      </c>
      <c r="C53" s="14">
        <f>'- 30 -'!E53</f>
        <v>349005</v>
      </c>
      <c r="D53" s="14">
        <v>718</v>
      </c>
      <c r="E53" s="14">
        <f ca="1" t="shared" si="0"/>
        <v>486.0793871866295</v>
      </c>
      <c r="F53" s="14">
        <v>275334</v>
      </c>
      <c r="G53" s="362">
        <f ca="1" t="shared" si="1"/>
        <v>1.2675695700494671</v>
      </c>
      <c r="H53" s="14">
        <v>178441</v>
      </c>
      <c r="I53" s="362">
        <f ca="1" t="shared" si="2"/>
        <v>1.9558565576296927</v>
      </c>
    </row>
    <row r="54" spans="1:9" ht="12.75">
      <c r="A54" s="15">
        <v>48</v>
      </c>
      <c r="B54" s="16" t="s">
        <v>164</v>
      </c>
      <c r="C54" s="16">
        <f>'- 30 -'!E54</f>
        <v>2394995</v>
      </c>
      <c r="D54" s="16">
        <v>4353</v>
      </c>
      <c r="E54" s="16">
        <f ca="1" t="shared" si="0"/>
        <v>550.1941189983919</v>
      </c>
      <c r="F54" s="16">
        <v>984593</v>
      </c>
      <c r="G54" s="363">
        <f ca="1" t="shared" si="1"/>
        <v>2.432472097607844</v>
      </c>
      <c r="H54" s="16">
        <v>660738</v>
      </c>
      <c r="I54" s="363">
        <f ca="1" t="shared" si="2"/>
        <v>3.624727198980534</v>
      </c>
    </row>
    <row r="55" spans="1:9" ht="12.75">
      <c r="A55" s="13">
        <v>49</v>
      </c>
      <c r="B55" s="14" t="s">
        <v>165</v>
      </c>
      <c r="C55" s="14">
        <f>'- 30 -'!E55</f>
        <v>2463766</v>
      </c>
      <c r="D55" s="14">
        <v>2775</v>
      </c>
      <c r="E55" s="14">
        <f ca="1" t="shared" si="0"/>
        <v>887.8436036036036</v>
      </c>
      <c r="F55" s="14">
        <v>1600000</v>
      </c>
      <c r="G55" s="362">
        <f ca="1" t="shared" si="1"/>
        <v>1.53985375</v>
      </c>
      <c r="H55" s="14">
        <v>1084000</v>
      </c>
      <c r="I55" s="362">
        <f ca="1" t="shared" si="2"/>
        <v>2.2728468634686347</v>
      </c>
    </row>
    <row r="56" spans="1:9" ht="12.75">
      <c r="A56" s="15">
        <v>50</v>
      </c>
      <c r="B56" s="16" t="s">
        <v>355</v>
      </c>
      <c r="C56" s="16">
        <f>'- 30 -'!E56</f>
        <v>1248500</v>
      </c>
      <c r="D56" s="16">
        <v>1092</v>
      </c>
      <c r="E56" s="16">
        <f ca="1" t="shared" si="0"/>
        <v>1143.3150183150183</v>
      </c>
      <c r="F56" s="16">
        <v>1350000</v>
      </c>
      <c r="G56" s="363">
        <f ca="1" t="shared" si="1"/>
        <v>0.9248148148148149</v>
      </c>
      <c r="H56" s="16">
        <v>865000</v>
      </c>
      <c r="I56" s="363">
        <f ca="1" t="shared" si="2"/>
        <v>1.4433526011560693</v>
      </c>
    </row>
    <row r="57" spans="1:9" ht="12.75">
      <c r="A57" s="13">
        <v>2264</v>
      </c>
      <c r="B57" s="14" t="s">
        <v>166</v>
      </c>
      <c r="C57" s="14">
        <f>'- 30 -'!E57</f>
        <v>45000</v>
      </c>
      <c r="D57" s="14">
        <v>183.5</v>
      </c>
      <c r="E57" s="14">
        <f ca="1" t="shared" si="0"/>
        <v>245.2316076294278</v>
      </c>
      <c r="F57" s="14">
        <v>6300</v>
      </c>
      <c r="G57" s="362">
        <f ca="1" t="shared" si="1"/>
        <v>7.142857142857143</v>
      </c>
      <c r="H57" s="14">
        <v>4528</v>
      </c>
      <c r="I57" s="362">
        <f ca="1" t="shared" si="2"/>
        <v>9.93816254416961</v>
      </c>
    </row>
    <row r="58" spans="1:9" ht="12.75">
      <c r="A58" s="15">
        <v>2309</v>
      </c>
      <c r="B58" s="16" t="s">
        <v>167</v>
      </c>
      <c r="C58" s="16">
        <f>'- 30 -'!E58</f>
        <v>18000</v>
      </c>
      <c r="D58" s="16">
        <v>29</v>
      </c>
      <c r="E58" s="16">
        <f ca="1" t="shared" si="0"/>
        <v>620.6896551724138</v>
      </c>
      <c r="F58" s="16">
        <v>9400</v>
      </c>
      <c r="G58" s="363">
        <f ca="1" t="shared" si="1"/>
        <v>1.9148936170212767</v>
      </c>
      <c r="H58" s="16">
        <v>5400</v>
      </c>
      <c r="I58" s="363">
        <f ca="1" t="shared" si="2"/>
        <v>3.3333333333333335</v>
      </c>
    </row>
    <row r="59" spans="1:9" ht="12.75">
      <c r="A59" s="13">
        <v>2312</v>
      </c>
      <c r="B59" s="14" t="s">
        <v>168</v>
      </c>
      <c r="C59" s="14">
        <f>'- 30 -'!E59</f>
        <v>0</v>
      </c>
      <c r="D59" s="14">
        <v>0</v>
      </c>
      <c r="E59" s="14">
        <f ca="1" t="shared" si="0"/>
      </c>
      <c r="F59" s="14">
        <v>0</v>
      </c>
      <c r="G59" s="362">
        <f ca="1" t="shared" si="1"/>
      </c>
      <c r="H59" s="14">
        <v>0</v>
      </c>
      <c r="I59" s="362">
        <f ca="1" t="shared" si="2"/>
      </c>
    </row>
    <row r="60" spans="1:9" ht="12.75">
      <c r="A60" s="15">
        <v>2355</v>
      </c>
      <c r="B60" s="16" t="s">
        <v>169</v>
      </c>
      <c r="C60" s="16">
        <f>'- 30 -'!E60</f>
        <v>31592</v>
      </c>
      <c r="D60" s="406" t="s">
        <v>359</v>
      </c>
      <c r="E60" s="16">
        <f ca="1">IF(AND(CELL("type",D60)="v",D60&gt;0),C60/D60,"")</f>
      </c>
      <c r="F60" s="406" t="s">
        <v>359</v>
      </c>
      <c r="G60" s="363">
        <f ca="1">IF(AND(CELL("type",F60)="v",F60&gt;0),C60/F60,"")</f>
      </c>
      <c r="H60" s="406" t="s">
        <v>359</v>
      </c>
      <c r="I60" s="363">
        <f ca="1" t="shared" si="2"/>
      </c>
    </row>
    <row r="61" spans="1:9" ht="12.75">
      <c r="A61" s="13">
        <v>2439</v>
      </c>
      <c r="B61" s="14" t="s">
        <v>170</v>
      </c>
      <c r="C61" s="14">
        <f>'- 30 -'!E61</f>
        <v>141560</v>
      </c>
      <c r="D61" s="14">
        <v>130.5</v>
      </c>
      <c r="E61" s="14">
        <f ca="1" t="shared" si="0"/>
        <v>1084.7509578544061</v>
      </c>
      <c r="F61" s="14">
        <v>154743</v>
      </c>
      <c r="G61" s="362">
        <f ca="1" t="shared" si="1"/>
        <v>0.914807131825026</v>
      </c>
      <c r="H61" s="14">
        <v>88000</v>
      </c>
      <c r="I61" s="362">
        <f ca="1" t="shared" si="2"/>
        <v>1.6086363636363636</v>
      </c>
    </row>
    <row r="62" spans="1:9" ht="12.75">
      <c r="A62" s="15">
        <v>2460</v>
      </c>
      <c r="B62" s="16" t="s">
        <v>171</v>
      </c>
      <c r="C62" s="16">
        <f>'- 30 -'!E62</f>
        <v>0</v>
      </c>
      <c r="D62" s="16">
        <v>0</v>
      </c>
      <c r="E62" s="16">
        <f ca="1" t="shared" si="0"/>
      </c>
      <c r="F62" s="16">
        <v>0</v>
      </c>
      <c r="G62" s="363">
        <f ca="1" t="shared" si="1"/>
      </c>
      <c r="H62" s="16">
        <v>0</v>
      </c>
      <c r="I62" s="363">
        <f ca="1" t="shared" si="2"/>
      </c>
    </row>
    <row r="63" spans="1:9" ht="12.75">
      <c r="A63" s="13">
        <v>3000</v>
      </c>
      <c r="B63" s="14" t="s">
        <v>381</v>
      </c>
      <c r="C63" s="14">
        <f>'- 30 -'!E63</f>
        <v>0</v>
      </c>
      <c r="D63" s="14">
        <v>0</v>
      </c>
      <c r="E63" s="14">
        <f ca="1" t="shared" si="0"/>
      </c>
      <c r="F63" s="14">
        <v>0</v>
      </c>
      <c r="G63" s="362">
        <f ca="1" t="shared" si="1"/>
      </c>
      <c r="H63" s="14">
        <v>0</v>
      </c>
      <c r="I63" s="362">
        <f ca="1" t="shared" si="2"/>
      </c>
    </row>
    <row r="64" spans="1:9" ht="4.5" customHeight="1">
      <c r="A64" s="17"/>
      <c r="B64" s="17"/>
      <c r="C64" s="17"/>
      <c r="D64" s="17"/>
      <c r="E64" s="17"/>
      <c r="F64" s="17"/>
      <c r="G64" s="364"/>
      <c r="H64" s="17"/>
      <c r="I64" s="364"/>
    </row>
    <row r="65" spans="1:9" ht="12.75">
      <c r="A65" s="19"/>
      <c r="B65" s="20" t="s">
        <v>172</v>
      </c>
      <c r="C65" s="20">
        <f>SUM(C11:C63)</f>
        <v>44375903</v>
      </c>
      <c r="D65" s="20">
        <f>SUM(D11:D63)</f>
        <v>60650</v>
      </c>
      <c r="E65" s="20">
        <f>C65/D65</f>
        <v>731.6719373454246</v>
      </c>
      <c r="F65" s="20">
        <f>SUM(F11:F63)</f>
        <v>33396571</v>
      </c>
      <c r="G65" s="365">
        <f>C65/F65</f>
        <v>1.3287562666239</v>
      </c>
      <c r="H65" s="20">
        <f>SUM(H11:H63)</f>
        <v>22530239</v>
      </c>
      <c r="I65" s="365">
        <f>C65/H65</f>
        <v>1.9696152801574809</v>
      </c>
    </row>
    <row r="66" spans="1:9" ht="4.5" customHeight="1">
      <c r="A66" s="17"/>
      <c r="B66" s="17"/>
      <c r="C66" s="17"/>
      <c r="D66" s="17"/>
      <c r="E66" s="17"/>
      <c r="F66" s="17"/>
      <c r="G66" s="364"/>
      <c r="H66" s="17"/>
      <c r="I66" s="364"/>
    </row>
    <row r="67" spans="1:9" ht="12.75">
      <c r="A67" s="15">
        <v>2155</v>
      </c>
      <c r="B67" s="16" t="s">
        <v>173</v>
      </c>
      <c r="C67" s="16">
        <f>'- 30 -'!E67</f>
        <v>51298</v>
      </c>
      <c r="D67" s="16">
        <v>94</v>
      </c>
      <c r="E67" s="16">
        <f ca="1">IF(AND(CELL("type",D67)="v",D67&gt;0),C67/D67,"")</f>
        <v>545.7234042553191</v>
      </c>
      <c r="F67" s="16">
        <v>27020</v>
      </c>
      <c r="G67" s="363">
        <f ca="1">IF(AND(CELL("type",F67)="v",F67&gt;0),C67/F67,"")</f>
        <v>1.898519615099926</v>
      </c>
      <c r="H67" s="16">
        <v>23546</v>
      </c>
      <c r="I67" s="363">
        <f ca="1">IF(AND(CELL("type",H67)="v",H67&gt;0),C67/H67,"")</f>
        <v>2.178629066508112</v>
      </c>
    </row>
    <row r="68" spans="1:9" ht="12.75">
      <c r="A68" s="13">
        <v>2408</v>
      </c>
      <c r="B68" s="14" t="s">
        <v>175</v>
      </c>
      <c r="C68" s="14">
        <f>'- 30 -'!E68</f>
        <v>3500</v>
      </c>
      <c r="D68" s="405" t="s">
        <v>359</v>
      </c>
      <c r="E68" s="14">
        <f ca="1">IF(AND(CELL("type",D68)="v",D68&gt;0),C68/D68,"")</f>
      </c>
      <c r="F68" s="405" t="s">
        <v>359</v>
      </c>
      <c r="G68" s="362">
        <f ca="1">IF(AND(CELL("type",F68)="v",F68&gt;0),C68/F68,"")</f>
      </c>
      <c r="H68" s="405" t="s">
        <v>359</v>
      </c>
      <c r="I68" s="362">
        <f ca="1">IF(AND(CELL("type",H68)="v",H68&gt;0),C68/H68,"")</f>
      </c>
    </row>
    <row r="69" ht="6.75" customHeight="1"/>
    <row r="70" spans="1:9" ht="12" customHeight="1">
      <c r="A70" s="6"/>
      <c r="B70" s="6"/>
      <c r="C70" s="17"/>
      <c r="D70" s="17"/>
      <c r="E70" s="17"/>
      <c r="F70" s="17"/>
      <c r="H70" s="17"/>
      <c r="I70" s="17"/>
    </row>
    <row r="71" spans="1:9" ht="12" customHeight="1">
      <c r="A71" s="6"/>
      <c r="B71" s="6"/>
      <c r="C71" s="17"/>
      <c r="D71" s="17"/>
      <c r="E71" s="17"/>
      <c r="F71" s="17"/>
      <c r="G71" s="17"/>
      <c r="H71" s="17"/>
      <c r="I71" s="17"/>
    </row>
    <row r="72" spans="1:9" ht="12" customHeight="1">
      <c r="A72" s="6"/>
      <c r="B72" s="6"/>
      <c r="C72" s="17"/>
      <c r="D72" s="17"/>
      <c r="E72" s="17"/>
      <c r="F72" s="17"/>
      <c r="G72" s="17"/>
      <c r="H72" s="17"/>
      <c r="I72" s="17"/>
    </row>
    <row r="73" spans="1:9" ht="12" customHeight="1">
      <c r="A73" s="6"/>
      <c r="B73" s="6"/>
      <c r="C73" s="17"/>
      <c r="D73" s="17"/>
      <c r="E73" s="17"/>
      <c r="F73" s="17"/>
      <c r="G73" s="17"/>
      <c r="H73" s="17"/>
      <c r="I73" s="17"/>
    </row>
    <row r="74" spans="1:9" ht="12" customHeight="1">
      <c r="A74" s="6"/>
      <c r="B74" s="6"/>
      <c r="C74" s="17"/>
      <c r="D74" s="17"/>
      <c r="E74" s="17"/>
      <c r="F74" s="17"/>
      <c r="G74" s="17"/>
      <c r="H74" s="17"/>
      <c r="I74" s="1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F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22.83203125" style="82" customWidth="1"/>
    <col min="4" max="5" width="15.83203125" style="82" customWidth="1"/>
    <col min="6" max="6" width="43.83203125" style="82" customWidth="1"/>
    <col min="7" max="16384" width="15.83203125" style="82" customWidth="1"/>
  </cols>
  <sheetData>
    <row r="1" spans="1:6" ht="6.75" customHeight="1">
      <c r="A1" s="17"/>
      <c r="B1" s="80"/>
      <c r="C1" s="141"/>
      <c r="D1" s="141"/>
      <c r="E1" s="141"/>
      <c r="F1" s="141"/>
    </row>
    <row r="2" spans="1:6" ht="12.75">
      <c r="A2" s="8"/>
      <c r="B2" s="83"/>
      <c r="C2" s="199" t="s">
        <v>330</v>
      </c>
      <c r="D2" s="199"/>
      <c r="E2" s="199"/>
      <c r="F2" s="208"/>
    </row>
    <row r="3" spans="1:6" ht="12.75">
      <c r="A3" s="9"/>
      <c r="B3" s="86"/>
      <c r="C3" s="202" t="str">
        <f>YEAR</f>
        <v>OPERATING FUND BUDGET 2001/2002</v>
      </c>
      <c r="D3" s="202"/>
      <c r="E3" s="202"/>
      <c r="F3" s="209"/>
    </row>
    <row r="4" spans="1:6" ht="12.75">
      <c r="A4" s="10"/>
      <c r="C4" s="141"/>
      <c r="D4" s="141"/>
      <c r="E4" s="141"/>
      <c r="F4" s="141"/>
    </row>
    <row r="5" spans="1:6" ht="12.75">
      <c r="A5" s="10"/>
      <c r="C5" s="56"/>
      <c r="D5" s="141"/>
      <c r="E5" s="141"/>
      <c r="F5" s="141"/>
    </row>
    <row r="6" spans="1:5" ht="12.75">
      <c r="A6" s="10"/>
      <c r="C6" s="67" t="s">
        <v>34</v>
      </c>
      <c r="D6" s="129"/>
      <c r="E6" s="205"/>
    </row>
    <row r="7" spans="3:5" ht="12.75">
      <c r="C7" s="68" t="s">
        <v>73</v>
      </c>
      <c r="D7" s="69"/>
      <c r="E7" s="210"/>
    </row>
    <row r="8" spans="1:5" ht="12.75">
      <c r="A8" s="94"/>
      <c r="B8" s="45"/>
      <c r="C8" s="211"/>
      <c r="D8" s="212" t="s">
        <v>96</v>
      </c>
      <c r="E8" s="206" t="s">
        <v>97</v>
      </c>
    </row>
    <row r="9" spans="1:5" ht="12.75">
      <c r="A9" s="51" t="s">
        <v>105</v>
      </c>
      <c r="B9" s="52" t="s">
        <v>106</v>
      </c>
      <c r="C9" s="75" t="s">
        <v>107</v>
      </c>
      <c r="D9" s="76" t="s">
        <v>117</v>
      </c>
      <c r="E9" s="76" t="s">
        <v>115</v>
      </c>
    </row>
    <row r="10" spans="1:2" ht="4.5" customHeight="1">
      <c r="A10" s="77"/>
      <c r="B10" s="77"/>
    </row>
    <row r="11" spans="1:6" ht="12.75">
      <c r="A11" s="13">
        <v>1</v>
      </c>
      <c r="B11" s="14" t="s">
        <v>121</v>
      </c>
      <c r="C11" s="14">
        <f>SUM('- 30 -'!C11,'- 30 -'!E11,'- 31 -'!E11)</f>
        <v>2869200</v>
      </c>
      <c r="D11" s="14">
        <v>1113979</v>
      </c>
      <c r="E11" s="362">
        <f ca="1">IF(AND(CELL("type",D11)="v",D11&gt;0),C11/D11,"")</f>
        <v>2.5756320361514895</v>
      </c>
      <c r="F11" s="213"/>
    </row>
    <row r="12" spans="1:6" ht="12.75">
      <c r="A12" s="15">
        <v>2</v>
      </c>
      <c r="B12" s="16" t="s">
        <v>122</v>
      </c>
      <c r="C12" s="16">
        <f>SUM('- 30 -'!C12,'- 30 -'!E12,'- 31 -'!E12)</f>
        <v>760681</v>
      </c>
      <c r="D12" s="16">
        <v>395450</v>
      </c>
      <c r="E12" s="363">
        <f aca="true" ca="1" t="shared" si="0" ref="E12:E63">IF(AND(CELL("type",D12)="v",D12&gt;0),C12/D12,"")</f>
        <v>1.9235832595776963</v>
      </c>
      <c r="F12" s="213"/>
    </row>
    <row r="13" spans="1:6" ht="12.75">
      <c r="A13" s="13">
        <v>3</v>
      </c>
      <c r="B13" s="14" t="s">
        <v>123</v>
      </c>
      <c r="C13" s="14">
        <f>SUM('- 30 -'!C13,'- 30 -'!E13,'- 31 -'!E13)</f>
        <v>568570</v>
      </c>
      <c r="D13" s="14">
        <v>239000</v>
      </c>
      <c r="E13" s="362">
        <f ca="1" t="shared" si="0"/>
        <v>2.3789539748953974</v>
      </c>
      <c r="F13" s="213"/>
    </row>
    <row r="14" spans="1:6" ht="12.75">
      <c r="A14" s="15">
        <v>4</v>
      </c>
      <c r="B14" s="16" t="s">
        <v>124</v>
      </c>
      <c r="C14" s="16">
        <f>SUM('- 30 -'!C14,'- 30 -'!E14,'- 31 -'!E14)</f>
        <v>590376</v>
      </c>
      <c r="D14" s="16">
        <v>130000</v>
      </c>
      <c r="E14" s="363">
        <f ca="1" t="shared" si="0"/>
        <v>4.5413538461538465</v>
      </c>
      <c r="F14" s="213"/>
    </row>
    <row r="15" spans="1:6" ht="12.75">
      <c r="A15" s="13">
        <v>5</v>
      </c>
      <c r="B15" s="14" t="s">
        <v>125</v>
      </c>
      <c r="C15" s="14">
        <f>SUM('- 30 -'!C15,'- 30 -'!E15,'- 31 -'!E15)</f>
        <v>681480</v>
      </c>
      <c r="D15" s="14">
        <v>258560</v>
      </c>
      <c r="E15" s="362">
        <f ca="1" t="shared" si="0"/>
        <v>2.635674504950495</v>
      </c>
      <c r="F15" s="213"/>
    </row>
    <row r="16" spans="1:6" ht="12.75">
      <c r="A16" s="15">
        <v>6</v>
      </c>
      <c r="B16" s="16" t="s">
        <v>126</v>
      </c>
      <c r="C16" s="16">
        <f>SUM('- 30 -'!C16,'- 30 -'!E16,'- 31 -'!E16)</f>
        <v>864935</v>
      </c>
      <c r="D16" s="16">
        <v>359480</v>
      </c>
      <c r="E16" s="363">
        <f ca="1" t="shared" si="0"/>
        <v>2.406072660509625</v>
      </c>
      <c r="F16" s="213"/>
    </row>
    <row r="17" spans="1:6" ht="12.75">
      <c r="A17" s="13">
        <v>9</v>
      </c>
      <c r="B17" s="14" t="s">
        <v>127</v>
      </c>
      <c r="C17" s="14">
        <f>SUM('- 30 -'!C17,'- 30 -'!E17,'- 31 -'!E17)</f>
        <v>1858750</v>
      </c>
      <c r="D17" s="14">
        <v>913500</v>
      </c>
      <c r="E17" s="362">
        <f ca="1" t="shared" si="0"/>
        <v>2.0347564313081556</v>
      </c>
      <c r="F17" s="213"/>
    </row>
    <row r="18" spans="1:6" ht="12.75">
      <c r="A18" s="15">
        <v>10</v>
      </c>
      <c r="B18" s="16" t="s">
        <v>128</v>
      </c>
      <c r="C18" s="16">
        <f>SUM('- 30 -'!C18,'- 30 -'!E18,'- 31 -'!E18)</f>
        <v>1728854</v>
      </c>
      <c r="D18" s="16">
        <v>601326</v>
      </c>
      <c r="E18" s="363">
        <f ca="1" t="shared" si="0"/>
        <v>2.8750694298932693</v>
      </c>
      <c r="F18" s="213"/>
    </row>
    <row r="19" spans="1:6" ht="12.75">
      <c r="A19" s="13">
        <v>11</v>
      </c>
      <c r="B19" s="14" t="s">
        <v>129</v>
      </c>
      <c r="C19" s="14">
        <f>SUM('- 30 -'!C19,'- 30 -'!E19,'- 31 -'!E19)</f>
        <v>1674495</v>
      </c>
      <c r="D19" s="14">
        <v>1022000</v>
      </c>
      <c r="E19" s="362">
        <f ca="1" t="shared" si="0"/>
        <v>1.638449119373777</v>
      </c>
      <c r="F19" s="213"/>
    </row>
    <row r="20" spans="1:6" ht="12.75">
      <c r="A20" s="15">
        <v>12</v>
      </c>
      <c r="B20" s="16" t="s">
        <v>130</v>
      </c>
      <c r="C20" s="16">
        <f>SUM('- 30 -'!C20,'- 30 -'!E20,'- 31 -'!E20)</f>
        <v>2022129</v>
      </c>
      <c r="D20" s="16">
        <v>1217063</v>
      </c>
      <c r="E20" s="363">
        <f ca="1" t="shared" si="0"/>
        <v>1.661482601968838</v>
      </c>
      <c r="F20" s="213"/>
    </row>
    <row r="21" spans="1:6" ht="12.75">
      <c r="A21" s="13">
        <v>13</v>
      </c>
      <c r="B21" s="14" t="s">
        <v>131</v>
      </c>
      <c r="C21" s="14">
        <f>SUM('- 30 -'!C21,'- 30 -'!E21,'- 31 -'!E21)</f>
        <v>1419901</v>
      </c>
      <c r="D21" s="14">
        <v>1383800</v>
      </c>
      <c r="E21" s="362">
        <f ca="1" t="shared" si="0"/>
        <v>1.0260883075588958</v>
      </c>
      <c r="F21" s="213"/>
    </row>
    <row r="22" spans="1:6" ht="12.75">
      <c r="A22" s="15">
        <v>14</v>
      </c>
      <c r="B22" s="16" t="s">
        <v>132</v>
      </c>
      <c r="C22" s="16">
        <f>SUM('- 30 -'!C22,'- 30 -'!E22,'- 31 -'!E22)</f>
        <v>1698906</v>
      </c>
      <c r="D22" s="16">
        <v>1100000</v>
      </c>
      <c r="E22" s="363">
        <f ca="1" t="shared" si="0"/>
        <v>1.54446</v>
      </c>
      <c r="F22" s="213"/>
    </row>
    <row r="23" spans="1:6" ht="12.75">
      <c r="A23" s="13">
        <v>15</v>
      </c>
      <c r="B23" s="14" t="s">
        <v>133</v>
      </c>
      <c r="C23" s="14">
        <f>SUM('- 30 -'!C23,'- 30 -'!E23,'- 31 -'!E23)</f>
        <v>1779654</v>
      </c>
      <c r="D23" s="14">
        <v>1415000</v>
      </c>
      <c r="E23" s="362">
        <f ca="1" t="shared" si="0"/>
        <v>1.2577060070671378</v>
      </c>
      <c r="F23" s="213"/>
    </row>
    <row r="24" spans="1:6" ht="12.75">
      <c r="A24" s="15">
        <v>16</v>
      </c>
      <c r="B24" s="16" t="s">
        <v>134</v>
      </c>
      <c r="C24" s="16">
        <f>SUM('- 30 -'!C24,'- 30 -'!E24,'- 31 -'!E24)</f>
        <v>591808</v>
      </c>
      <c r="D24" s="16">
        <v>689000</v>
      </c>
      <c r="E24" s="363">
        <f ca="1" t="shared" si="0"/>
        <v>0.8589375907111756</v>
      </c>
      <c r="F24" s="213"/>
    </row>
    <row r="25" spans="1:6" ht="12.75">
      <c r="A25" s="13">
        <v>17</v>
      </c>
      <c r="B25" s="14" t="s">
        <v>135</v>
      </c>
      <c r="C25" s="14">
        <f>SUM('- 30 -'!C25,'- 30 -'!E25,'- 31 -'!E25)</f>
        <v>361900</v>
      </c>
      <c r="D25" s="14">
        <v>350000</v>
      </c>
      <c r="E25" s="362">
        <f ca="1" t="shared" si="0"/>
        <v>1.034</v>
      </c>
      <c r="F25" s="213"/>
    </row>
    <row r="26" spans="1:6" ht="12.75">
      <c r="A26" s="15">
        <v>18</v>
      </c>
      <c r="B26" s="16" t="s">
        <v>136</v>
      </c>
      <c r="C26" s="16">
        <f>SUM('- 30 -'!C26,'- 30 -'!E26,'- 31 -'!E26)</f>
        <v>634610</v>
      </c>
      <c r="D26" s="16">
        <v>450000</v>
      </c>
      <c r="E26" s="363">
        <f ca="1" t="shared" si="0"/>
        <v>1.4102444444444444</v>
      </c>
      <c r="F26" s="213"/>
    </row>
    <row r="27" spans="1:6" ht="12.75">
      <c r="A27" s="13">
        <v>19</v>
      </c>
      <c r="B27" s="14" t="s">
        <v>137</v>
      </c>
      <c r="C27" s="14">
        <f>SUM('- 30 -'!C27,'- 30 -'!E27,'- 31 -'!E27)</f>
        <v>1015000</v>
      </c>
      <c r="D27" s="14">
        <v>700000</v>
      </c>
      <c r="E27" s="362">
        <f ca="1" t="shared" si="0"/>
        <v>1.45</v>
      </c>
      <c r="F27" s="213"/>
    </row>
    <row r="28" spans="1:6" ht="12.75">
      <c r="A28" s="15">
        <v>20</v>
      </c>
      <c r="B28" s="16" t="s">
        <v>138</v>
      </c>
      <c r="C28" s="16">
        <f>SUM('- 30 -'!C28,'- 30 -'!E28,'- 31 -'!E28)</f>
        <v>588354</v>
      </c>
      <c r="D28" s="16">
        <v>500000</v>
      </c>
      <c r="E28" s="363">
        <f ca="1" t="shared" si="0"/>
        <v>1.176708</v>
      </c>
      <c r="F28" s="213"/>
    </row>
    <row r="29" spans="1:6" ht="12.75">
      <c r="A29" s="13">
        <v>21</v>
      </c>
      <c r="B29" s="14" t="s">
        <v>139</v>
      </c>
      <c r="C29" s="14">
        <f>SUM('- 30 -'!C29,'- 30 -'!E29,'- 31 -'!E29)</f>
        <v>1609000</v>
      </c>
      <c r="D29" s="14">
        <v>1135000</v>
      </c>
      <c r="E29" s="362">
        <f ca="1" t="shared" si="0"/>
        <v>1.4176211453744494</v>
      </c>
      <c r="F29" s="213"/>
    </row>
    <row r="30" spans="1:6" ht="12.75">
      <c r="A30" s="15">
        <v>22</v>
      </c>
      <c r="B30" s="16" t="s">
        <v>140</v>
      </c>
      <c r="C30" s="16">
        <f>SUM('- 30 -'!C30,'- 30 -'!E30,'- 31 -'!E30)</f>
        <v>936850</v>
      </c>
      <c r="D30" s="16">
        <v>725000</v>
      </c>
      <c r="E30" s="363">
        <f ca="1" t="shared" si="0"/>
        <v>1.2922068965517242</v>
      </c>
      <c r="F30" s="213"/>
    </row>
    <row r="31" spans="1:6" ht="12.75">
      <c r="A31" s="13">
        <v>23</v>
      </c>
      <c r="B31" s="14" t="s">
        <v>141</v>
      </c>
      <c r="C31" s="14">
        <f>SUM('- 30 -'!C31,'- 30 -'!E31,'- 31 -'!E31)</f>
        <v>1139550</v>
      </c>
      <c r="D31" s="14">
        <v>1250000</v>
      </c>
      <c r="E31" s="362">
        <f ca="1" t="shared" si="0"/>
        <v>0.91164</v>
      </c>
      <c r="F31" s="213"/>
    </row>
    <row r="32" spans="1:6" ht="12.75">
      <c r="A32" s="15">
        <v>24</v>
      </c>
      <c r="B32" s="16" t="s">
        <v>142</v>
      </c>
      <c r="C32" s="16">
        <f>SUM('- 30 -'!C32,'- 30 -'!E32,'- 31 -'!E32)</f>
        <v>772610</v>
      </c>
      <c r="D32" s="16">
        <v>809184</v>
      </c>
      <c r="E32" s="363">
        <f ca="1" t="shared" si="0"/>
        <v>0.9548013801558113</v>
      </c>
      <c r="F32" s="213"/>
    </row>
    <row r="33" spans="1:6" ht="12.75">
      <c r="A33" s="13">
        <v>25</v>
      </c>
      <c r="B33" s="14" t="s">
        <v>143</v>
      </c>
      <c r="C33" s="14">
        <f>SUM('- 30 -'!C33,'- 30 -'!E33,'- 31 -'!E33)</f>
        <v>877400</v>
      </c>
      <c r="D33" s="14">
        <v>825000</v>
      </c>
      <c r="E33" s="362">
        <f ca="1" t="shared" si="0"/>
        <v>1.0635151515151515</v>
      </c>
      <c r="F33" s="213"/>
    </row>
    <row r="34" spans="1:6" ht="12.75">
      <c r="A34" s="15">
        <v>26</v>
      </c>
      <c r="B34" s="16" t="s">
        <v>144</v>
      </c>
      <c r="C34" s="16">
        <f>SUM('- 30 -'!C34,'- 30 -'!E34,'- 31 -'!E34)</f>
        <v>582150</v>
      </c>
      <c r="D34" s="16">
        <v>450000</v>
      </c>
      <c r="E34" s="363">
        <f ca="1" t="shared" si="0"/>
        <v>1.2936666666666667</v>
      </c>
      <c r="F34" s="213"/>
    </row>
    <row r="35" spans="1:6" ht="12.75">
      <c r="A35" s="13">
        <v>28</v>
      </c>
      <c r="B35" s="14" t="s">
        <v>145</v>
      </c>
      <c r="C35" s="14">
        <f>SUM('- 30 -'!C35,'- 30 -'!E35,'- 31 -'!E35)</f>
        <v>512251</v>
      </c>
      <c r="D35" s="14">
        <v>509086</v>
      </c>
      <c r="E35" s="362">
        <f ca="1" t="shared" si="0"/>
        <v>1.0062170242355908</v>
      </c>
      <c r="F35" s="213"/>
    </row>
    <row r="36" spans="1:6" ht="12.75">
      <c r="A36" s="15">
        <v>30</v>
      </c>
      <c r="B36" s="16" t="s">
        <v>146</v>
      </c>
      <c r="C36" s="16">
        <f>SUM('- 30 -'!C36,'- 30 -'!E36,'- 31 -'!E36)</f>
        <v>931649</v>
      </c>
      <c r="D36" s="16">
        <v>994998</v>
      </c>
      <c r="E36" s="363">
        <f ca="1" t="shared" si="0"/>
        <v>0.9363325353417796</v>
      </c>
      <c r="F36" s="213"/>
    </row>
    <row r="37" spans="1:6" ht="12.75">
      <c r="A37" s="13">
        <v>31</v>
      </c>
      <c r="B37" s="14" t="s">
        <v>147</v>
      </c>
      <c r="C37" s="14">
        <f>SUM('- 30 -'!C37,'- 30 -'!E37,'- 31 -'!E37)</f>
        <v>825890</v>
      </c>
      <c r="D37" s="14">
        <v>725000</v>
      </c>
      <c r="E37" s="362">
        <f ca="1" t="shared" si="0"/>
        <v>1.1391586206896551</v>
      </c>
      <c r="F37" s="213"/>
    </row>
    <row r="38" spans="1:6" ht="12.75">
      <c r="A38" s="15">
        <v>32</v>
      </c>
      <c r="B38" s="16" t="s">
        <v>148</v>
      </c>
      <c r="C38" s="16">
        <f>SUM('- 30 -'!C38,'- 30 -'!E38,'- 31 -'!E38)</f>
        <v>725376</v>
      </c>
      <c r="D38" s="16">
        <v>819875</v>
      </c>
      <c r="E38" s="363">
        <f ca="1" t="shared" si="0"/>
        <v>0.8847397469126391</v>
      </c>
      <c r="F38" s="213"/>
    </row>
    <row r="39" spans="1:6" ht="12.75">
      <c r="A39" s="13">
        <v>33</v>
      </c>
      <c r="B39" s="14" t="s">
        <v>149</v>
      </c>
      <c r="C39" s="14">
        <f>SUM('- 30 -'!C39,'- 30 -'!E39,'- 31 -'!E39)</f>
        <v>639023</v>
      </c>
      <c r="D39" s="14">
        <v>449741</v>
      </c>
      <c r="E39" s="362">
        <f ca="1" t="shared" si="0"/>
        <v>1.4208689001002799</v>
      </c>
      <c r="F39" s="213"/>
    </row>
    <row r="40" spans="1:6" ht="12.75">
      <c r="A40" s="15">
        <v>34</v>
      </c>
      <c r="B40" s="16" t="s">
        <v>150</v>
      </c>
      <c r="C40" s="16">
        <f>SUM('- 30 -'!C40,'- 30 -'!E40,'- 31 -'!E40)</f>
        <v>594450</v>
      </c>
      <c r="D40" s="16">
        <v>454000</v>
      </c>
      <c r="E40" s="363">
        <f ca="1" t="shared" si="0"/>
        <v>1.3093612334801763</v>
      </c>
      <c r="F40" s="213"/>
    </row>
    <row r="41" spans="1:6" ht="12.75">
      <c r="A41" s="13">
        <v>35</v>
      </c>
      <c r="B41" s="14" t="s">
        <v>151</v>
      </c>
      <c r="C41" s="14">
        <f>SUM('- 30 -'!C41,'- 30 -'!E41,'- 31 -'!E41)</f>
        <v>1153566</v>
      </c>
      <c r="D41" s="14">
        <v>865000</v>
      </c>
      <c r="E41" s="362">
        <f ca="1" t="shared" si="0"/>
        <v>1.3336023121387284</v>
      </c>
      <c r="F41" s="213"/>
    </row>
    <row r="42" spans="1:6" ht="12.75">
      <c r="A42" s="15">
        <v>36</v>
      </c>
      <c r="B42" s="16" t="s">
        <v>152</v>
      </c>
      <c r="C42" s="16">
        <f>SUM('- 30 -'!C42,'- 30 -'!E42,'- 31 -'!E42)</f>
        <v>842350</v>
      </c>
      <c r="D42" s="16">
        <v>661200</v>
      </c>
      <c r="E42" s="363">
        <f ca="1" t="shared" si="0"/>
        <v>1.2739715668481548</v>
      </c>
      <c r="F42" s="213"/>
    </row>
    <row r="43" spans="1:6" ht="12.75">
      <c r="A43" s="13">
        <v>37</v>
      </c>
      <c r="B43" s="14" t="s">
        <v>153</v>
      </c>
      <c r="C43" s="14">
        <f>SUM('- 30 -'!C43,'- 30 -'!E43,'- 31 -'!E43)</f>
        <v>794340</v>
      </c>
      <c r="D43" s="14">
        <v>700000</v>
      </c>
      <c r="E43" s="362">
        <f ca="1" t="shared" si="0"/>
        <v>1.1347714285714285</v>
      </c>
      <c r="F43" s="213"/>
    </row>
    <row r="44" spans="1:6" ht="12.75">
      <c r="A44" s="15">
        <v>38</v>
      </c>
      <c r="B44" s="16" t="s">
        <v>154</v>
      </c>
      <c r="C44" s="16">
        <f>SUM('- 30 -'!C44,'- 30 -'!E44,'- 31 -'!E44)</f>
        <v>988154</v>
      </c>
      <c r="D44" s="16">
        <v>1000000</v>
      </c>
      <c r="E44" s="363">
        <f ca="1" t="shared" si="0"/>
        <v>0.988154</v>
      </c>
      <c r="F44" s="213"/>
    </row>
    <row r="45" spans="1:6" ht="12.75">
      <c r="A45" s="13">
        <v>39</v>
      </c>
      <c r="B45" s="14" t="s">
        <v>155</v>
      </c>
      <c r="C45" s="14">
        <f>SUM('- 30 -'!C45,'- 30 -'!E45,'- 31 -'!E45)</f>
        <v>1185550</v>
      </c>
      <c r="D45" s="14">
        <v>1116000</v>
      </c>
      <c r="E45" s="362">
        <f ca="1" t="shared" si="0"/>
        <v>1.062320788530466</v>
      </c>
      <c r="F45" s="213"/>
    </row>
    <row r="46" spans="1:6" ht="12.75">
      <c r="A46" s="15">
        <v>40</v>
      </c>
      <c r="B46" s="16" t="s">
        <v>156</v>
      </c>
      <c r="C46" s="16">
        <f>SUM('- 30 -'!C46,'- 30 -'!E46,'- 31 -'!E46)</f>
        <v>1222400</v>
      </c>
      <c r="D46" s="16">
        <v>757372</v>
      </c>
      <c r="E46" s="363">
        <f ca="1" t="shared" si="0"/>
        <v>1.6140021020053554</v>
      </c>
      <c r="F46" s="213"/>
    </row>
    <row r="47" spans="1:6" ht="12.75">
      <c r="A47" s="13">
        <v>41</v>
      </c>
      <c r="B47" s="14" t="s">
        <v>157</v>
      </c>
      <c r="C47" s="14">
        <f>SUM('- 30 -'!C47,'- 30 -'!E47,'- 31 -'!E47)</f>
        <v>1034350</v>
      </c>
      <c r="D47" s="14">
        <v>1100000</v>
      </c>
      <c r="E47" s="362">
        <f ca="1" t="shared" si="0"/>
        <v>0.9403181818181818</v>
      </c>
      <c r="F47" s="213"/>
    </row>
    <row r="48" spans="1:6" ht="12.75">
      <c r="A48" s="15">
        <v>42</v>
      </c>
      <c r="B48" s="16" t="s">
        <v>158</v>
      </c>
      <c r="C48" s="16">
        <f>SUM('- 30 -'!C48,'- 30 -'!E48,'- 31 -'!E48)</f>
        <v>681685</v>
      </c>
      <c r="D48" s="16">
        <v>753457</v>
      </c>
      <c r="E48" s="363">
        <f ca="1" t="shared" si="0"/>
        <v>0.9047430709383548</v>
      </c>
      <c r="F48" s="213"/>
    </row>
    <row r="49" spans="1:6" ht="12.75">
      <c r="A49" s="13">
        <v>43</v>
      </c>
      <c r="B49" s="14" t="s">
        <v>159</v>
      </c>
      <c r="C49" s="14">
        <f>SUM('- 30 -'!C49,'- 30 -'!E49,'- 31 -'!E49)</f>
        <v>582500</v>
      </c>
      <c r="D49" s="14">
        <v>625000</v>
      </c>
      <c r="E49" s="362">
        <f ca="1" t="shared" si="0"/>
        <v>0.932</v>
      </c>
      <c r="F49" s="213"/>
    </row>
    <row r="50" spans="1:6" ht="12.75">
      <c r="A50" s="15">
        <v>44</v>
      </c>
      <c r="B50" s="16" t="s">
        <v>160</v>
      </c>
      <c r="C50" s="16">
        <f>SUM('- 30 -'!C50,'- 30 -'!E50,'- 31 -'!E50)</f>
        <v>736870</v>
      </c>
      <c r="D50" s="16">
        <v>838890</v>
      </c>
      <c r="E50" s="363">
        <f ca="1" t="shared" si="0"/>
        <v>0.8783869160438198</v>
      </c>
      <c r="F50" s="213"/>
    </row>
    <row r="51" spans="1:6" ht="12.75">
      <c r="A51" s="13">
        <v>45</v>
      </c>
      <c r="B51" s="14" t="s">
        <v>161</v>
      </c>
      <c r="C51" s="14">
        <f>SUM('- 30 -'!C51,'- 30 -'!E51,'- 31 -'!E51)</f>
        <v>445610</v>
      </c>
      <c r="D51" s="14">
        <v>252205</v>
      </c>
      <c r="E51" s="362">
        <f ca="1" t="shared" si="0"/>
        <v>1.7668563271941475</v>
      </c>
      <c r="F51" s="213"/>
    </row>
    <row r="52" spans="1:6" ht="12.75">
      <c r="A52" s="15">
        <v>46</v>
      </c>
      <c r="B52" s="16" t="s">
        <v>162</v>
      </c>
      <c r="C52" s="16">
        <f>SUM('- 30 -'!C52,'- 30 -'!E52,'- 31 -'!E52)</f>
        <v>158935</v>
      </c>
      <c r="D52" s="406" t="s">
        <v>359</v>
      </c>
      <c r="E52" s="363">
        <f ca="1" t="shared" si="0"/>
      </c>
      <c r="F52" s="213"/>
    </row>
    <row r="53" spans="1:6" ht="12.75">
      <c r="A53" s="13">
        <v>47</v>
      </c>
      <c r="B53" s="14" t="s">
        <v>163</v>
      </c>
      <c r="C53" s="14">
        <f>SUM('- 30 -'!C53,'- 30 -'!E53,'- 31 -'!E53)</f>
        <v>393962</v>
      </c>
      <c r="D53" s="14">
        <v>291733</v>
      </c>
      <c r="E53" s="362">
        <f ca="1" t="shared" si="0"/>
        <v>1.3504197331121266</v>
      </c>
      <c r="F53" s="213"/>
    </row>
    <row r="54" spans="1:6" ht="12.75">
      <c r="A54" s="15">
        <v>48</v>
      </c>
      <c r="B54" s="16" t="s">
        <v>164</v>
      </c>
      <c r="C54" s="16">
        <f>SUM('- 30 -'!C54,'- 30 -'!E54,'- 31 -'!E54)</f>
        <v>2825786</v>
      </c>
      <c r="D54" s="16">
        <v>1205279</v>
      </c>
      <c r="E54" s="363">
        <f ca="1" t="shared" si="0"/>
        <v>2.3445077861640335</v>
      </c>
      <c r="F54" s="213"/>
    </row>
    <row r="55" spans="1:6" ht="12.75">
      <c r="A55" s="13">
        <v>49</v>
      </c>
      <c r="B55" s="14" t="s">
        <v>165</v>
      </c>
      <c r="C55" s="14">
        <f>SUM('- 30 -'!C55,'- 30 -'!E55,'- 31 -'!E55)</f>
        <v>2674737</v>
      </c>
      <c r="D55" s="405" t="s">
        <v>359</v>
      </c>
      <c r="E55" s="362">
        <f ca="1" t="shared" si="0"/>
      </c>
      <c r="F55" s="213"/>
    </row>
    <row r="56" spans="1:6" ht="12.75">
      <c r="A56" s="15">
        <v>50</v>
      </c>
      <c r="B56" s="16" t="s">
        <v>355</v>
      </c>
      <c r="C56" s="16">
        <f>SUM('- 30 -'!C56,'- 30 -'!E56,'- 31 -'!E56)</f>
        <v>1340100</v>
      </c>
      <c r="D56" s="16">
        <v>1300000</v>
      </c>
      <c r="E56" s="363">
        <f ca="1" t="shared" si="0"/>
        <v>1.0308461538461537</v>
      </c>
      <c r="F56" s="213"/>
    </row>
    <row r="57" spans="1:6" ht="12.75">
      <c r="A57" s="13">
        <v>2264</v>
      </c>
      <c r="B57" s="14" t="s">
        <v>166</v>
      </c>
      <c r="C57" s="14">
        <f>SUM('- 30 -'!C57,'- 30 -'!E57,'- 31 -'!E57)</f>
        <v>65620</v>
      </c>
      <c r="D57" s="14">
        <v>6300</v>
      </c>
      <c r="E57" s="362">
        <f ca="1" t="shared" si="0"/>
        <v>10.415873015873016</v>
      </c>
      <c r="F57" s="213"/>
    </row>
    <row r="58" spans="1:6" ht="12.75">
      <c r="A58" s="15">
        <v>2309</v>
      </c>
      <c r="B58" s="16" t="s">
        <v>167</v>
      </c>
      <c r="C58" s="16">
        <f>SUM('- 30 -'!C58,'- 30 -'!E58,'- 31 -'!E58)</f>
        <v>29650</v>
      </c>
      <c r="D58" s="16">
        <v>9800</v>
      </c>
      <c r="E58" s="363">
        <f ca="1" t="shared" si="0"/>
        <v>3.0255102040816326</v>
      </c>
      <c r="F58" s="213"/>
    </row>
    <row r="59" spans="1:6" ht="12.75">
      <c r="A59" s="13">
        <v>2312</v>
      </c>
      <c r="B59" s="14" t="s">
        <v>168</v>
      </c>
      <c r="C59" s="14">
        <f>SUM('- 30 -'!C59,'- 30 -'!E59,'- 31 -'!E59)</f>
        <v>14200</v>
      </c>
      <c r="D59" s="405" t="s">
        <v>359</v>
      </c>
      <c r="E59" s="362">
        <f ca="1" t="shared" si="0"/>
      </c>
      <c r="F59" s="213"/>
    </row>
    <row r="60" spans="1:6" ht="12.75">
      <c r="A60" s="15">
        <v>2355</v>
      </c>
      <c r="B60" s="16" t="s">
        <v>169</v>
      </c>
      <c r="C60" s="16">
        <f>SUM('- 30 -'!C60,'- 30 -'!E60,'- 31 -'!E60)</f>
        <v>85036</v>
      </c>
      <c r="D60" s="406" t="s">
        <v>359</v>
      </c>
      <c r="E60" s="363">
        <f ca="1" t="shared" si="0"/>
      </c>
      <c r="F60" s="213"/>
    </row>
    <row r="61" spans="1:6" ht="12.75">
      <c r="A61" s="13">
        <v>2439</v>
      </c>
      <c r="B61" s="14" t="s">
        <v>170</v>
      </c>
      <c r="C61" s="14">
        <f>SUM('- 30 -'!C61,'- 30 -'!E61,'- 31 -'!E61)</f>
        <v>143155</v>
      </c>
      <c r="D61" s="14">
        <v>154743</v>
      </c>
      <c r="E61" s="362">
        <f ca="1" t="shared" si="0"/>
        <v>0.9251145447613139</v>
      </c>
      <c r="F61" s="213"/>
    </row>
    <row r="62" spans="1:6" ht="12.75">
      <c r="A62" s="15">
        <v>2460</v>
      </c>
      <c r="B62" s="16" t="s">
        <v>171</v>
      </c>
      <c r="C62" s="16">
        <f>SUM('- 30 -'!C62,'- 30 -'!E62,'- 31 -'!E62)</f>
        <v>28000</v>
      </c>
      <c r="D62" s="406" t="s">
        <v>359</v>
      </c>
      <c r="E62" s="363">
        <f ca="1" t="shared" si="0"/>
      </c>
      <c r="F62" s="213"/>
    </row>
    <row r="63" spans="1:6" ht="12.75">
      <c r="A63" s="13">
        <v>3000</v>
      </c>
      <c r="B63" s="14" t="s">
        <v>381</v>
      </c>
      <c r="C63" s="14">
        <f>SUM('- 30 -'!C63,'- 30 -'!E63,'- 31 -'!E63)</f>
        <v>0</v>
      </c>
      <c r="D63" s="14">
        <v>0</v>
      </c>
      <c r="E63" s="362">
        <f ca="1" t="shared" si="0"/>
      </c>
      <c r="F63" s="213"/>
    </row>
    <row r="64" spans="1:6" ht="4.5" customHeight="1">
      <c r="A64" s="17"/>
      <c r="B64" s="17"/>
      <c r="C64" s="17"/>
      <c r="D64" s="17"/>
      <c r="E64" s="364"/>
      <c r="F64" s="213"/>
    </row>
    <row r="65" spans="1:6" ht="12.75">
      <c r="A65" s="19"/>
      <c r="B65" s="20" t="s">
        <v>172</v>
      </c>
      <c r="C65" s="20">
        <f>SUM(C11:C63)</f>
        <v>49282358</v>
      </c>
      <c r="D65" s="20">
        <f>SUM(D11:D63)</f>
        <v>33622021</v>
      </c>
      <c r="E65" s="365">
        <f>C65/D65</f>
        <v>1.4657761947147674</v>
      </c>
      <c r="F65" s="213"/>
    </row>
    <row r="66" spans="1:5" ht="4.5" customHeight="1">
      <c r="A66" s="17"/>
      <c r="B66" s="17"/>
      <c r="C66" s="17"/>
      <c r="D66" s="17"/>
      <c r="E66" s="364"/>
    </row>
    <row r="67" spans="1:6" ht="12.75">
      <c r="A67" s="15">
        <v>2155</v>
      </c>
      <c r="B67" s="16" t="s">
        <v>173</v>
      </c>
      <c r="C67" s="16">
        <f>SUM('- 30 -'!C67,'- 30 -'!E67,'- 31 -'!E67)</f>
        <v>53248</v>
      </c>
      <c r="D67" s="406" t="s">
        <v>359</v>
      </c>
      <c r="E67" s="363">
        <f ca="1">IF(AND(CELL("type",D67)="v",D67&gt;0),C67/D67,"")</f>
      </c>
      <c r="F67" s="213"/>
    </row>
    <row r="68" spans="1:6" ht="12.75">
      <c r="A68" s="13">
        <v>2408</v>
      </c>
      <c r="B68" s="14" t="s">
        <v>175</v>
      </c>
      <c r="C68" s="14">
        <f>SUM('- 30 -'!C68,'- 30 -'!E68,'- 31 -'!E68)</f>
        <v>27500</v>
      </c>
      <c r="D68" s="405" t="s">
        <v>359</v>
      </c>
      <c r="E68" s="362">
        <f ca="1">IF(AND(CELL("type",D68)="v",D68&gt;0),C68/D68,"")</f>
      </c>
      <c r="F68" s="213"/>
    </row>
    <row r="69" ht="6.75" customHeight="1"/>
    <row r="70" spans="1:5" ht="12" customHeight="1">
      <c r="A70" s="6"/>
      <c r="B70" s="6"/>
      <c r="C70" s="17"/>
      <c r="D70" s="17"/>
      <c r="E70" s="17"/>
    </row>
    <row r="71" spans="1:5" ht="12" customHeight="1">
      <c r="A71" s="6"/>
      <c r="B71" s="6"/>
      <c r="C71" s="17"/>
      <c r="D71" s="17"/>
      <c r="E71" s="17"/>
    </row>
    <row r="72" spans="1:5" ht="12" customHeight="1">
      <c r="A72" s="6"/>
      <c r="B72" s="6"/>
      <c r="C72" s="17"/>
      <c r="D72" s="17"/>
      <c r="E72" s="17"/>
    </row>
    <row r="73" spans="1:5" ht="12" customHeight="1">
      <c r="A73" s="6"/>
      <c r="B73" s="6"/>
      <c r="C73" s="17"/>
      <c r="D73" s="17"/>
      <c r="E73" s="17"/>
    </row>
    <row r="74" spans="1:5" ht="12" customHeight="1">
      <c r="A74" s="6"/>
      <c r="B74" s="6"/>
      <c r="C74" s="17"/>
      <c r="D74" s="17"/>
      <c r="E74" s="17"/>
    </row>
    <row r="75" spans="3:5" ht="12" customHeight="1">
      <c r="C75" s="17"/>
      <c r="D75" s="17"/>
      <c r="E75"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H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20.83203125" style="82" customWidth="1"/>
    <col min="4" max="4" width="15.83203125" style="82" customWidth="1"/>
    <col min="5" max="5" width="20.83203125" style="82" customWidth="1"/>
    <col min="6" max="6" width="15.83203125" style="82" customWidth="1"/>
    <col min="7" max="7" width="25.83203125" style="82" customWidth="1"/>
    <col min="8" max="16384" width="15.83203125" style="82" customWidth="1"/>
  </cols>
  <sheetData>
    <row r="1" spans="1:7" ht="6.75" customHeight="1">
      <c r="A1" s="17"/>
      <c r="B1" s="80"/>
      <c r="C1" s="141"/>
      <c r="D1" s="141"/>
      <c r="E1" s="141"/>
      <c r="F1" s="141"/>
      <c r="G1" s="141"/>
    </row>
    <row r="2" spans="1:7" ht="12.75">
      <c r="A2" s="57" t="s">
        <v>321</v>
      </c>
      <c r="B2" s="198"/>
      <c r="C2" s="199"/>
      <c r="D2" s="200"/>
      <c r="E2" s="199"/>
      <c r="F2" s="199"/>
      <c r="G2" s="199"/>
    </row>
    <row r="3" spans="1:7" ht="12.75">
      <c r="A3" s="61" t="str">
        <f>YEAR</f>
        <v>OPERATING FUND BUDGET 2001/2002</v>
      </c>
      <c r="B3" s="201"/>
      <c r="C3" s="202"/>
      <c r="D3" s="203"/>
      <c r="E3" s="202"/>
      <c r="F3" s="202"/>
      <c r="G3" s="202"/>
    </row>
    <row r="4" spans="1:7" ht="12.75">
      <c r="A4" s="10"/>
      <c r="C4" s="141"/>
      <c r="D4" s="141"/>
      <c r="E4" s="181"/>
      <c r="F4" s="141"/>
      <c r="G4" s="141"/>
    </row>
    <row r="5" spans="1:7" ht="12.75">
      <c r="A5" s="10"/>
      <c r="C5" s="56"/>
      <c r="D5" s="141"/>
      <c r="E5" s="141"/>
      <c r="F5" s="141"/>
      <c r="G5" s="141"/>
    </row>
    <row r="6" spans="1:7" ht="12.75">
      <c r="A6" s="10"/>
      <c r="C6" s="204"/>
      <c r="D6" s="205"/>
      <c r="E6" s="65" t="s">
        <v>35</v>
      </c>
      <c r="F6" s="66"/>
      <c r="G6" s="141"/>
    </row>
    <row r="7" spans="3:8" ht="12.75">
      <c r="C7" s="68" t="s">
        <v>69</v>
      </c>
      <c r="D7" s="70"/>
      <c r="E7" s="69" t="s">
        <v>74</v>
      </c>
      <c r="F7" s="70"/>
      <c r="G7" s="141"/>
      <c r="H7" s="2" t="s">
        <v>71</v>
      </c>
    </row>
    <row r="8" spans="1:8" ht="12.75">
      <c r="A8" s="94"/>
      <c r="B8" s="45"/>
      <c r="C8" s="206" t="s">
        <v>3</v>
      </c>
      <c r="D8" s="207" t="s">
        <v>99</v>
      </c>
      <c r="E8" s="206" t="s">
        <v>3</v>
      </c>
      <c r="F8" s="206" t="s">
        <v>99</v>
      </c>
      <c r="G8" s="181"/>
      <c r="H8" s="2" t="s">
        <v>104</v>
      </c>
    </row>
    <row r="9" spans="1:8" ht="12.75">
      <c r="A9" s="51" t="s">
        <v>105</v>
      </c>
      <c r="B9" s="52" t="s">
        <v>106</v>
      </c>
      <c r="C9" s="75" t="s">
        <v>107</v>
      </c>
      <c r="D9" s="76" t="s">
        <v>118</v>
      </c>
      <c r="E9" s="76" t="s">
        <v>107</v>
      </c>
      <c r="F9" s="76" t="s">
        <v>118</v>
      </c>
      <c r="H9" s="2" t="s">
        <v>405</v>
      </c>
    </row>
    <row r="10" spans="1:8" ht="4.5" customHeight="1">
      <c r="A10" s="77"/>
      <c r="B10" s="77"/>
      <c r="H10" s="6"/>
    </row>
    <row r="11" spans="1:8" ht="12.75">
      <c r="A11" s="13">
        <v>1</v>
      </c>
      <c r="B11" s="14" t="s">
        <v>121</v>
      </c>
      <c r="C11" s="14">
        <f>'- 32 -'!E11</f>
        <v>23744200</v>
      </c>
      <c r="D11" s="362">
        <f>C11/H11</f>
        <v>4.839182701861044</v>
      </c>
      <c r="E11" s="14">
        <f>'- 32 -'!G11</f>
        <v>5925800</v>
      </c>
      <c r="F11" s="362">
        <f>E11/H11</f>
        <v>1.207706675932993</v>
      </c>
      <c r="H11">
        <v>4906655</v>
      </c>
    </row>
    <row r="12" spans="1:8" ht="12.75">
      <c r="A12" s="15">
        <v>2</v>
      </c>
      <c r="B12" s="16" t="s">
        <v>122</v>
      </c>
      <c r="C12" s="16">
        <f>'- 32 -'!E12</f>
        <v>4822658</v>
      </c>
      <c r="D12" s="363">
        <f aca="true" t="shared" si="0" ref="D12:D65">C12/H12</f>
        <v>3.259451254129517</v>
      </c>
      <c r="E12" s="16">
        <f>'- 32 -'!G12</f>
        <v>827649</v>
      </c>
      <c r="F12" s="363">
        <f aca="true" t="shared" si="1" ref="F12:F65">E12/H12</f>
        <v>0.5593765037929375</v>
      </c>
      <c r="H12">
        <v>1479592</v>
      </c>
    </row>
    <row r="13" spans="1:8" ht="12.75">
      <c r="A13" s="13">
        <v>3</v>
      </c>
      <c r="B13" s="14" t="s">
        <v>123</v>
      </c>
      <c r="C13" s="14">
        <f>'- 32 -'!E13</f>
        <v>4025055</v>
      </c>
      <c r="D13" s="362">
        <f t="shared" si="0"/>
        <v>5.275640244262083</v>
      </c>
      <c r="E13" s="14">
        <f>'- 32 -'!G13</f>
        <v>625000</v>
      </c>
      <c r="F13" s="362">
        <f t="shared" si="1"/>
        <v>0.8191876018250189</v>
      </c>
      <c r="H13">
        <v>762951</v>
      </c>
    </row>
    <row r="14" spans="1:8" ht="12.75">
      <c r="A14" s="15">
        <v>4</v>
      </c>
      <c r="B14" s="16" t="s">
        <v>124</v>
      </c>
      <c r="C14" s="16">
        <f>'- 32 -'!E14</f>
        <v>4856301</v>
      </c>
      <c r="D14" s="363">
        <f t="shared" si="0"/>
        <v>5.019225044959382</v>
      </c>
      <c r="E14" s="16">
        <f>'- 32 -'!G14</f>
        <v>245800</v>
      </c>
      <c r="F14" s="363">
        <f t="shared" si="1"/>
        <v>0.25404634433718504</v>
      </c>
      <c r="H14">
        <v>967540</v>
      </c>
    </row>
    <row r="15" spans="1:8" ht="12.75">
      <c r="A15" s="13">
        <v>5</v>
      </c>
      <c r="B15" s="14" t="s">
        <v>125</v>
      </c>
      <c r="C15" s="14">
        <f>'- 32 -'!E15</f>
        <v>3905189</v>
      </c>
      <c r="D15" s="362">
        <f t="shared" si="0"/>
        <v>4.233634353114633</v>
      </c>
      <c r="E15" s="14">
        <f>'- 32 -'!G15</f>
        <v>499774</v>
      </c>
      <c r="F15" s="362">
        <f t="shared" si="1"/>
        <v>0.541807419613625</v>
      </c>
      <c r="H15">
        <v>922420</v>
      </c>
    </row>
    <row r="16" spans="1:8" ht="12.75">
      <c r="A16" s="15">
        <v>6</v>
      </c>
      <c r="B16" s="16" t="s">
        <v>126</v>
      </c>
      <c r="C16" s="16">
        <f>'- 32 -'!E16</f>
        <v>5732740</v>
      </c>
      <c r="D16" s="363">
        <f t="shared" si="0"/>
        <v>4.656293428829717</v>
      </c>
      <c r="E16" s="16">
        <f>'- 32 -'!G16</f>
        <v>195813</v>
      </c>
      <c r="F16" s="363">
        <f t="shared" si="1"/>
        <v>0.15904485205668378</v>
      </c>
      <c r="H16">
        <v>1231181</v>
      </c>
    </row>
    <row r="17" spans="1:8" ht="12.75">
      <c r="A17" s="13">
        <v>9</v>
      </c>
      <c r="B17" s="14" t="s">
        <v>127</v>
      </c>
      <c r="C17" s="14">
        <f>'- 32 -'!E17</f>
        <v>8606590</v>
      </c>
      <c r="D17" s="362">
        <f t="shared" si="0"/>
        <v>5.454060956328045</v>
      </c>
      <c r="E17" s="14">
        <f>'- 32 -'!G17</f>
        <v>360835</v>
      </c>
      <c r="F17" s="362">
        <f t="shared" si="1"/>
        <v>0.22866385934227496</v>
      </c>
      <c r="H17">
        <v>1578015</v>
      </c>
    </row>
    <row r="18" spans="1:8" ht="12.75">
      <c r="A18" s="15">
        <v>10</v>
      </c>
      <c r="B18" s="16" t="s">
        <v>128</v>
      </c>
      <c r="C18" s="16">
        <f>'- 32 -'!E18</f>
        <v>6717878</v>
      </c>
      <c r="D18" s="363">
        <f t="shared" si="0"/>
        <v>6.241936577873708</v>
      </c>
      <c r="E18" s="16">
        <f>'- 32 -'!G18</f>
        <v>434000</v>
      </c>
      <c r="F18" s="363">
        <f t="shared" si="1"/>
        <v>0.4032524072031658</v>
      </c>
      <c r="H18">
        <v>1076249</v>
      </c>
    </row>
    <row r="19" spans="1:8" ht="12.75">
      <c r="A19" s="13">
        <v>11</v>
      </c>
      <c r="B19" s="14" t="s">
        <v>129</v>
      </c>
      <c r="C19" s="14">
        <f>'- 32 -'!E19</f>
        <v>3019325</v>
      </c>
      <c r="D19" s="362">
        <f t="shared" si="0"/>
        <v>4.7594145557149385</v>
      </c>
      <c r="E19" s="14">
        <f>'- 32 -'!G19</f>
        <v>119400</v>
      </c>
      <c r="F19" s="362">
        <f t="shared" si="1"/>
        <v>0.18821229842841156</v>
      </c>
      <c r="H19">
        <v>634390</v>
      </c>
    </row>
    <row r="20" spans="1:8" ht="12.75">
      <c r="A20" s="15">
        <v>12</v>
      </c>
      <c r="B20" s="16" t="s">
        <v>130</v>
      </c>
      <c r="C20" s="16">
        <f>'- 32 -'!E20</f>
        <v>4316111</v>
      </c>
      <c r="D20" s="363">
        <f t="shared" si="0"/>
        <v>3.731132805374906</v>
      </c>
      <c r="E20" s="16">
        <f>'- 32 -'!G20</f>
        <v>254000</v>
      </c>
      <c r="F20" s="363">
        <f t="shared" si="1"/>
        <v>0.21957445778508156</v>
      </c>
      <c r="H20">
        <v>1156783</v>
      </c>
    </row>
    <row r="21" spans="1:8" ht="12.75">
      <c r="A21" s="13">
        <v>13</v>
      </c>
      <c r="B21" s="14" t="s">
        <v>131</v>
      </c>
      <c r="C21" s="14">
        <f>'- 32 -'!E21</f>
        <v>1818276</v>
      </c>
      <c r="D21" s="362">
        <f t="shared" si="0"/>
        <v>4.752271230384829</v>
      </c>
      <c r="E21" s="14">
        <f>'- 32 -'!G21</f>
        <v>74696</v>
      </c>
      <c r="F21" s="362">
        <f t="shared" si="1"/>
        <v>0.19522649577117288</v>
      </c>
      <c r="H21">
        <v>382612</v>
      </c>
    </row>
    <row r="22" spans="1:8" ht="12.75">
      <c r="A22" s="15">
        <v>14</v>
      </c>
      <c r="B22" s="16" t="s">
        <v>132</v>
      </c>
      <c r="C22" s="16">
        <f>'- 32 -'!E22</f>
        <v>2429821</v>
      </c>
      <c r="D22" s="363">
        <f t="shared" si="0"/>
        <v>4.504707116849216</v>
      </c>
      <c r="E22" s="16">
        <f>'- 32 -'!G22</f>
        <v>178779</v>
      </c>
      <c r="F22" s="363">
        <f t="shared" si="1"/>
        <v>0.33144294729660584</v>
      </c>
      <c r="H22">
        <v>539396</v>
      </c>
    </row>
    <row r="23" spans="1:8" ht="12.75">
      <c r="A23" s="13">
        <v>15</v>
      </c>
      <c r="B23" s="14" t="s">
        <v>133</v>
      </c>
      <c r="C23" s="14">
        <f>'- 32 -'!E23</f>
        <v>3172839</v>
      </c>
      <c r="D23" s="362">
        <f t="shared" si="0"/>
        <v>4.306826387946247</v>
      </c>
      <c r="E23" s="14">
        <f>'- 32 -'!G23</f>
        <v>160000</v>
      </c>
      <c r="F23" s="362">
        <f t="shared" si="1"/>
        <v>0.2171847427718203</v>
      </c>
      <c r="H23">
        <v>736700</v>
      </c>
    </row>
    <row r="24" spans="1:8" ht="12.75">
      <c r="A24" s="15">
        <v>16</v>
      </c>
      <c r="B24" s="16" t="s">
        <v>134</v>
      </c>
      <c r="C24" s="16">
        <f>'- 32 -'!E24</f>
        <v>590746</v>
      </c>
      <c r="D24" s="363">
        <f t="shared" si="0"/>
        <v>4.115607016957182</v>
      </c>
      <c r="E24" s="16">
        <f>'- 32 -'!G24</f>
        <v>31400</v>
      </c>
      <c r="F24" s="363">
        <f t="shared" si="1"/>
        <v>0.21875740222101464</v>
      </c>
      <c r="H24">
        <v>143538</v>
      </c>
    </row>
    <row r="25" spans="1:8" ht="12.75">
      <c r="A25" s="13">
        <v>17</v>
      </c>
      <c r="B25" s="14" t="s">
        <v>135</v>
      </c>
      <c r="C25" s="14">
        <f>'- 32 -'!E25</f>
        <v>298700</v>
      </c>
      <c r="D25" s="362">
        <f t="shared" si="0"/>
        <v>3.5165171528807893</v>
      </c>
      <c r="E25" s="14">
        <f>'- 32 -'!G25</f>
        <v>42000</v>
      </c>
      <c r="F25" s="362">
        <f t="shared" si="1"/>
        <v>0.49445503990958534</v>
      </c>
      <c r="H25">
        <v>84942</v>
      </c>
    </row>
    <row r="26" spans="1:8" ht="12.75">
      <c r="A26" s="15">
        <v>18</v>
      </c>
      <c r="B26" s="16" t="s">
        <v>136</v>
      </c>
      <c r="C26" s="16">
        <f>'- 32 -'!E26</f>
        <v>799200</v>
      </c>
      <c r="D26" s="363">
        <f t="shared" si="0"/>
        <v>4.118929449417877</v>
      </c>
      <c r="E26" s="16">
        <f>'- 32 -'!G26</f>
        <v>76000</v>
      </c>
      <c r="F26" s="363">
        <f t="shared" si="1"/>
        <v>0.39168998768238067</v>
      </c>
      <c r="H26">
        <v>194031</v>
      </c>
    </row>
    <row r="27" spans="1:8" ht="12.75">
      <c r="A27" s="13">
        <v>19</v>
      </c>
      <c r="B27" s="14" t="s">
        <v>137</v>
      </c>
      <c r="C27" s="14">
        <f>'- 32 -'!E27</f>
        <v>995000</v>
      </c>
      <c r="D27" s="362">
        <f t="shared" si="0"/>
        <v>3.4523797131922542</v>
      </c>
      <c r="E27" s="14">
        <f>'- 32 -'!G27</f>
        <v>90000</v>
      </c>
      <c r="F27" s="362">
        <f t="shared" si="1"/>
        <v>0.31227555194703804</v>
      </c>
      <c r="H27">
        <v>288207</v>
      </c>
    </row>
    <row r="28" spans="1:8" ht="12.75">
      <c r="A28" s="15">
        <v>20</v>
      </c>
      <c r="B28" s="16" t="s">
        <v>138</v>
      </c>
      <c r="C28" s="16">
        <f>'- 32 -'!E28</f>
        <v>623348</v>
      </c>
      <c r="D28" s="363">
        <f t="shared" si="0"/>
        <v>3.4928305269940885</v>
      </c>
      <c r="E28" s="16">
        <f>'- 32 -'!G28</f>
        <v>38326</v>
      </c>
      <c r="F28" s="363">
        <f t="shared" si="1"/>
        <v>0.21475359314151235</v>
      </c>
      <c r="H28">
        <v>178465</v>
      </c>
    </row>
    <row r="29" spans="1:8" ht="12.75">
      <c r="A29" s="13">
        <v>21</v>
      </c>
      <c r="B29" s="14" t="s">
        <v>139</v>
      </c>
      <c r="C29" s="14">
        <f>'- 32 -'!E29</f>
        <v>1982000</v>
      </c>
      <c r="D29" s="362">
        <f t="shared" si="0"/>
        <v>4.483787556245292</v>
      </c>
      <c r="E29" s="14">
        <f>'- 32 -'!G29</f>
        <v>220000</v>
      </c>
      <c r="F29" s="362">
        <f t="shared" si="1"/>
        <v>0.49769589423509797</v>
      </c>
      <c r="H29">
        <v>442037</v>
      </c>
    </row>
    <row r="30" spans="1:8" ht="12.75">
      <c r="A30" s="15">
        <v>22</v>
      </c>
      <c r="B30" s="16" t="s">
        <v>140</v>
      </c>
      <c r="C30" s="16">
        <f>'- 32 -'!E30</f>
        <v>1171750</v>
      </c>
      <c r="D30" s="363">
        <f t="shared" si="0"/>
        <v>4.624823867919687</v>
      </c>
      <c r="E30" s="16">
        <f>'- 32 -'!G30</f>
        <v>152000</v>
      </c>
      <c r="F30" s="363">
        <f t="shared" si="1"/>
        <v>0.5999344808395926</v>
      </c>
      <c r="H30">
        <v>253361</v>
      </c>
    </row>
    <row r="31" spans="1:8" ht="12.75">
      <c r="A31" s="13">
        <v>23</v>
      </c>
      <c r="B31" s="14" t="s">
        <v>141</v>
      </c>
      <c r="C31" s="14">
        <f>'- 32 -'!E31</f>
        <v>781850</v>
      </c>
      <c r="D31" s="362">
        <f t="shared" si="0"/>
        <v>3.516651074088734</v>
      </c>
      <c r="E31" s="14">
        <f>'- 32 -'!G31</f>
        <v>84421</v>
      </c>
      <c r="F31" s="362">
        <f t="shared" si="1"/>
        <v>0.379713756252024</v>
      </c>
      <c r="H31">
        <v>222328</v>
      </c>
    </row>
    <row r="32" spans="1:8" ht="12.75">
      <c r="A32" s="15">
        <v>24</v>
      </c>
      <c r="B32" s="16" t="s">
        <v>142</v>
      </c>
      <c r="C32" s="16">
        <f>'- 32 -'!E32</f>
        <v>2447636</v>
      </c>
      <c r="D32" s="363">
        <f t="shared" si="0"/>
        <v>3.9004970367431104</v>
      </c>
      <c r="E32" s="16">
        <f>'- 32 -'!G32</f>
        <v>178885</v>
      </c>
      <c r="F32" s="363">
        <f t="shared" si="1"/>
        <v>0.2850670656984091</v>
      </c>
      <c r="H32">
        <v>627519</v>
      </c>
    </row>
    <row r="33" spans="1:8" ht="12.75">
      <c r="A33" s="13">
        <v>25</v>
      </c>
      <c r="B33" s="14" t="s">
        <v>143</v>
      </c>
      <c r="C33" s="14">
        <f>'- 32 -'!E33</f>
        <v>921960</v>
      </c>
      <c r="D33" s="362">
        <f t="shared" si="0"/>
        <v>4.1388784140494534</v>
      </c>
      <c r="E33" s="14">
        <f>'- 32 -'!G33</f>
        <v>90000</v>
      </c>
      <c r="F33" s="362">
        <f t="shared" si="1"/>
        <v>0.404029521090341</v>
      </c>
      <c r="H33">
        <v>222756</v>
      </c>
    </row>
    <row r="34" spans="1:8" ht="12.75">
      <c r="A34" s="15">
        <v>26</v>
      </c>
      <c r="B34" s="16" t="s">
        <v>144</v>
      </c>
      <c r="C34" s="16">
        <f>'- 32 -'!E34</f>
        <v>1357500</v>
      </c>
      <c r="D34" s="363">
        <f t="shared" si="0"/>
        <v>4.150868395303327</v>
      </c>
      <c r="E34" s="16">
        <f>'- 32 -'!G34</f>
        <v>46000</v>
      </c>
      <c r="F34" s="363">
        <f t="shared" si="1"/>
        <v>0.14065557729941291</v>
      </c>
      <c r="H34">
        <v>327040</v>
      </c>
    </row>
    <row r="35" spans="1:8" ht="12.75">
      <c r="A35" s="13">
        <v>28</v>
      </c>
      <c r="B35" s="14" t="s">
        <v>145</v>
      </c>
      <c r="C35" s="14">
        <f>'- 32 -'!E35</f>
        <v>458979</v>
      </c>
      <c r="D35" s="362">
        <f t="shared" si="0"/>
        <v>3.190300763899991</v>
      </c>
      <c r="E35" s="14">
        <f>'- 32 -'!G35</f>
        <v>41000</v>
      </c>
      <c r="F35" s="362">
        <f t="shared" si="1"/>
        <v>0.2849854379392077</v>
      </c>
      <c r="H35">
        <v>143867</v>
      </c>
    </row>
    <row r="36" spans="1:8" ht="12.75">
      <c r="A36" s="15">
        <v>30</v>
      </c>
      <c r="B36" s="16" t="s">
        <v>146</v>
      </c>
      <c r="C36" s="16">
        <f>'- 32 -'!E36</f>
        <v>752079</v>
      </c>
      <c r="D36" s="363">
        <f t="shared" si="0"/>
        <v>3.598894604617777</v>
      </c>
      <c r="E36" s="16">
        <f>'- 32 -'!G36</f>
        <v>142100</v>
      </c>
      <c r="F36" s="363">
        <f t="shared" si="1"/>
        <v>0.6799856442158153</v>
      </c>
      <c r="H36">
        <v>208975</v>
      </c>
    </row>
    <row r="37" spans="1:8" ht="12.75">
      <c r="A37" s="13">
        <v>31</v>
      </c>
      <c r="B37" s="14" t="s">
        <v>147</v>
      </c>
      <c r="C37" s="14">
        <f>'- 32 -'!E37</f>
        <v>939570</v>
      </c>
      <c r="D37" s="362">
        <f t="shared" si="0"/>
        <v>3.890849007379432</v>
      </c>
      <c r="E37" s="14">
        <f>'- 32 -'!G37</f>
        <v>197666</v>
      </c>
      <c r="F37" s="362">
        <f t="shared" si="1"/>
        <v>0.8185537638416114</v>
      </c>
      <c r="H37">
        <v>241482</v>
      </c>
    </row>
    <row r="38" spans="1:8" ht="12.75">
      <c r="A38" s="15">
        <v>32</v>
      </c>
      <c r="B38" s="16" t="s">
        <v>148</v>
      </c>
      <c r="C38" s="16">
        <f>'- 32 -'!E38</f>
        <v>661892</v>
      </c>
      <c r="D38" s="363">
        <f t="shared" si="0"/>
        <v>3.19678916584963</v>
      </c>
      <c r="E38" s="16">
        <f>'- 32 -'!G38</f>
        <v>50871</v>
      </c>
      <c r="F38" s="363">
        <f t="shared" si="1"/>
        <v>0.24569546339272347</v>
      </c>
      <c r="H38">
        <v>207049</v>
      </c>
    </row>
    <row r="39" spans="1:8" ht="12.75">
      <c r="A39" s="13">
        <v>33</v>
      </c>
      <c r="B39" s="14" t="s">
        <v>149</v>
      </c>
      <c r="C39" s="14">
        <f>'- 32 -'!E39</f>
        <v>1372979</v>
      </c>
      <c r="D39" s="362">
        <f t="shared" si="0"/>
        <v>2.739071973059728</v>
      </c>
      <c r="E39" s="14">
        <f>'- 32 -'!G39</f>
        <v>77668</v>
      </c>
      <c r="F39" s="362">
        <f t="shared" si="1"/>
        <v>0.1549464645880257</v>
      </c>
      <c r="H39">
        <v>501257</v>
      </c>
    </row>
    <row r="40" spans="1:8" ht="12.75">
      <c r="A40" s="15">
        <v>34</v>
      </c>
      <c r="B40" s="16" t="s">
        <v>150</v>
      </c>
      <c r="C40" s="16">
        <f>'- 32 -'!E40</f>
        <v>677816</v>
      </c>
      <c r="D40" s="363">
        <f t="shared" si="0"/>
        <v>3.467320077549914</v>
      </c>
      <c r="E40" s="16">
        <f>'- 32 -'!G40</f>
        <v>37244</v>
      </c>
      <c r="F40" s="363">
        <f t="shared" si="1"/>
        <v>0.19051906264866716</v>
      </c>
      <c r="H40">
        <v>195487</v>
      </c>
    </row>
    <row r="41" spans="1:8" ht="12.75">
      <c r="A41" s="13">
        <v>35</v>
      </c>
      <c r="B41" s="14" t="s">
        <v>151</v>
      </c>
      <c r="C41" s="14">
        <f>'- 32 -'!E41</f>
        <v>1432315</v>
      </c>
      <c r="D41" s="362">
        <f t="shared" si="0"/>
        <v>4.2634005643596184</v>
      </c>
      <c r="E41" s="14">
        <f>'- 32 -'!G41</f>
        <v>59309</v>
      </c>
      <c r="F41" s="362">
        <f t="shared" si="1"/>
        <v>0.17653799902368167</v>
      </c>
      <c r="H41">
        <v>335956</v>
      </c>
    </row>
    <row r="42" spans="1:8" ht="12.75">
      <c r="A42" s="15">
        <v>36</v>
      </c>
      <c r="B42" s="16" t="s">
        <v>152</v>
      </c>
      <c r="C42" s="16">
        <f>'- 32 -'!E42</f>
        <v>863848</v>
      </c>
      <c r="D42" s="363">
        <f t="shared" si="0"/>
        <v>3.4507404019381873</v>
      </c>
      <c r="E42" s="16">
        <f>'- 32 -'!G42</f>
        <v>35783</v>
      </c>
      <c r="F42" s="363">
        <f t="shared" si="1"/>
        <v>0.14293931779960614</v>
      </c>
      <c r="H42">
        <v>250337</v>
      </c>
    </row>
    <row r="43" spans="1:8" ht="12.75">
      <c r="A43" s="13">
        <v>37</v>
      </c>
      <c r="B43" s="14" t="s">
        <v>153</v>
      </c>
      <c r="C43" s="14">
        <f>'- 32 -'!E43</f>
        <v>702834</v>
      </c>
      <c r="D43" s="362">
        <f t="shared" si="0"/>
        <v>3.807623546747857</v>
      </c>
      <c r="E43" s="14">
        <f>'- 32 -'!G43</f>
        <v>58000</v>
      </c>
      <c r="F43" s="362">
        <f t="shared" si="1"/>
        <v>0.31421667948815185</v>
      </c>
      <c r="H43">
        <v>184586</v>
      </c>
    </row>
    <row r="44" spans="1:8" ht="12.75">
      <c r="A44" s="15">
        <v>38</v>
      </c>
      <c r="B44" s="16" t="s">
        <v>154</v>
      </c>
      <c r="C44" s="16">
        <f>'- 32 -'!E44</f>
        <v>868895</v>
      </c>
      <c r="D44" s="363">
        <f t="shared" si="0"/>
        <v>3.678750005292282</v>
      </c>
      <c r="E44" s="16">
        <f>'- 32 -'!G44</f>
        <v>49617</v>
      </c>
      <c r="F44" s="363">
        <f t="shared" si="1"/>
        <v>0.21006973110972807</v>
      </c>
      <c r="H44">
        <v>236193</v>
      </c>
    </row>
    <row r="45" spans="1:8" ht="12.75">
      <c r="A45" s="13">
        <v>39</v>
      </c>
      <c r="B45" s="14" t="s">
        <v>155</v>
      </c>
      <c r="C45" s="14">
        <f>'- 32 -'!E45</f>
        <v>1432050</v>
      </c>
      <c r="D45" s="362">
        <f t="shared" si="0"/>
        <v>4.3094446367042325</v>
      </c>
      <c r="E45" s="14">
        <f>'- 32 -'!G45</f>
        <v>90000</v>
      </c>
      <c r="F45" s="362">
        <f t="shared" si="1"/>
        <v>0.27083552760265417</v>
      </c>
      <c r="H45">
        <v>332305</v>
      </c>
    </row>
    <row r="46" spans="1:8" ht="12.75">
      <c r="A46" s="15">
        <v>40</v>
      </c>
      <c r="B46" s="16" t="s">
        <v>156</v>
      </c>
      <c r="C46" s="16">
        <f>'- 32 -'!E46</f>
        <v>3957200</v>
      </c>
      <c r="D46" s="363">
        <f t="shared" si="0"/>
        <v>3.8198496655749223</v>
      </c>
      <c r="E46" s="16">
        <f>'- 32 -'!G46</f>
        <v>309500</v>
      </c>
      <c r="F46" s="363">
        <f t="shared" si="1"/>
        <v>0.29875757391474744</v>
      </c>
      <c r="H46">
        <v>1035957</v>
      </c>
    </row>
    <row r="47" spans="1:8" ht="12.75">
      <c r="A47" s="13">
        <v>41</v>
      </c>
      <c r="B47" s="14" t="s">
        <v>157</v>
      </c>
      <c r="C47" s="14">
        <f>'- 32 -'!E47</f>
        <v>1044090</v>
      </c>
      <c r="D47" s="362">
        <f t="shared" si="0"/>
        <v>3.723626585257992</v>
      </c>
      <c r="E47" s="14">
        <f>'- 32 -'!G47</f>
        <v>245000</v>
      </c>
      <c r="F47" s="362">
        <f t="shared" si="1"/>
        <v>0.8737642477068146</v>
      </c>
      <c r="H47">
        <v>280396</v>
      </c>
    </row>
    <row r="48" spans="1:8" ht="12.75">
      <c r="A48" s="15">
        <v>42</v>
      </c>
      <c r="B48" s="16" t="s">
        <v>158</v>
      </c>
      <c r="C48" s="16">
        <f>'- 32 -'!E48</f>
        <v>794987</v>
      </c>
      <c r="D48" s="363">
        <f t="shared" si="0"/>
        <v>4.708132469470667</v>
      </c>
      <c r="E48" s="16">
        <f>'- 32 -'!G48</f>
        <v>68613</v>
      </c>
      <c r="F48" s="363">
        <f t="shared" si="1"/>
        <v>0.40634512655903915</v>
      </c>
      <c r="H48">
        <v>168854</v>
      </c>
    </row>
    <row r="49" spans="1:8" ht="12.75">
      <c r="A49" s="13">
        <v>43</v>
      </c>
      <c r="B49" s="14" t="s">
        <v>159</v>
      </c>
      <c r="C49" s="14">
        <f>'- 32 -'!E49</f>
        <v>539200</v>
      </c>
      <c r="D49" s="362">
        <f t="shared" si="0"/>
        <v>3.4165072043187896</v>
      </c>
      <c r="E49" s="14">
        <f>'- 32 -'!G49</f>
        <v>80000</v>
      </c>
      <c r="F49" s="362">
        <f t="shared" si="1"/>
        <v>0.506900178682313</v>
      </c>
      <c r="H49">
        <v>157822</v>
      </c>
    </row>
    <row r="50" spans="1:8" ht="12.75">
      <c r="A50" s="15">
        <v>44</v>
      </c>
      <c r="B50" s="16" t="s">
        <v>160</v>
      </c>
      <c r="C50" s="16">
        <f>'- 32 -'!E50</f>
        <v>621848</v>
      </c>
      <c r="D50" s="363">
        <f t="shared" si="0"/>
        <v>3.168910586340797</v>
      </c>
      <c r="E50" s="16">
        <f>'- 32 -'!G50</f>
        <v>172100</v>
      </c>
      <c r="F50" s="363">
        <f t="shared" si="1"/>
        <v>0.8770141769520062</v>
      </c>
      <c r="H50">
        <v>196234</v>
      </c>
    </row>
    <row r="51" spans="1:8" ht="12.75">
      <c r="A51" s="13">
        <v>45</v>
      </c>
      <c r="B51" s="14" t="s">
        <v>161</v>
      </c>
      <c r="C51" s="14">
        <f>'- 32 -'!E51</f>
        <v>1418350</v>
      </c>
      <c r="D51" s="362">
        <f t="shared" si="0"/>
        <v>4.191428309687257</v>
      </c>
      <c r="E51" s="14">
        <f>'- 32 -'!G51</f>
        <v>48000</v>
      </c>
      <c r="F51" s="362">
        <f t="shared" si="1"/>
        <v>0.1418469058166097</v>
      </c>
      <c r="H51">
        <v>338393</v>
      </c>
    </row>
    <row r="52" spans="1:8" ht="12.75">
      <c r="A52" s="15">
        <v>46</v>
      </c>
      <c r="B52" s="16" t="s">
        <v>162</v>
      </c>
      <c r="C52" s="16">
        <f>'- 32 -'!E52</f>
        <v>1288862</v>
      </c>
      <c r="D52" s="363">
        <f t="shared" si="0"/>
        <v>5.556110220198989</v>
      </c>
      <c r="E52" s="16">
        <f>'- 32 -'!G52</f>
        <v>90000</v>
      </c>
      <c r="F52" s="363">
        <f t="shared" si="1"/>
        <v>0.3879778593968238</v>
      </c>
      <c r="H52">
        <v>231972</v>
      </c>
    </row>
    <row r="53" spans="1:8" ht="12.75">
      <c r="A53" s="13">
        <v>47</v>
      </c>
      <c r="B53" s="14" t="s">
        <v>163</v>
      </c>
      <c r="C53" s="14">
        <f>'- 32 -'!E53</f>
        <v>757208</v>
      </c>
      <c r="D53" s="362">
        <f t="shared" si="0"/>
        <v>4.142660969565004</v>
      </c>
      <c r="E53" s="14">
        <f>'- 32 -'!G53</f>
        <v>135188</v>
      </c>
      <c r="F53" s="362">
        <f t="shared" si="1"/>
        <v>0.7396092634435368</v>
      </c>
      <c r="H53">
        <v>182783</v>
      </c>
    </row>
    <row r="54" spans="1:8" ht="12.75">
      <c r="A54" s="15">
        <v>48</v>
      </c>
      <c r="B54" s="16" t="s">
        <v>164</v>
      </c>
      <c r="C54" s="16">
        <f>'- 32 -'!E54</f>
        <v>7662307</v>
      </c>
      <c r="D54" s="363">
        <f t="shared" si="0"/>
        <v>6.940721798899239</v>
      </c>
      <c r="E54" s="16">
        <f>'- 32 -'!G54</f>
        <v>449300</v>
      </c>
      <c r="F54" s="363">
        <f t="shared" si="1"/>
        <v>0.40698790902601895</v>
      </c>
      <c r="H54">
        <v>1103964</v>
      </c>
    </row>
    <row r="55" spans="1:8" ht="12.75">
      <c r="A55" s="13">
        <v>49</v>
      </c>
      <c r="B55" s="14" t="s">
        <v>165</v>
      </c>
      <c r="C55" s="14">
        <f>'- 32 -'!E55</f>
        <v>3265592</v>
      </c>
      <c r="D55" s="362">
        <f t="shared" si="0"/>
        <v>5.2130364543091945</v>
      </c>
      <c r="E55" s="14">
        <f>'- 32 -'!G55</f>
        <v>300000</v>
      </c>
      <c r="F55" s="362">
        <f t="shared" si="1"/>
        <v>0.47890579603721417</v>
      </c>
      <c r="H55">
        <v>626428</v>
      </c>
    </row>
    <row r="56" spans="1:8" ht="12.75">
      <c r="A56" s="15">
        <v>50</v>
      </c>
      <c r="B56" s="16" t="s">
        <v>355</v>
      </c>
      <c r="C56" s="16">
        <f>'- 32 -'!E56</f>
        <v>1500000</v>
      </c>
      <c r="D56" s="363">
        <f t="shared" si="0"/>
        <v>4.082976980175785</v>
      </c>
      <c r="E56" s="16">
        <f>'- 32 -'!G56</f>
        <v>132700</v>
      </c>
      <c r="F56" s="363">
        <f t="shared" si="1"/>
        <v>0.3612073635128845</v>
      </c>
      <c r="H56">
        <v>367379</v>
      </c>
    </row>
    <row r="57" spans="1:8" ht="12.75">
      <c r="A57" s="13">
        <v>2264</v>
      </c>
      <c r="B57" s="14" t="s">
        <v>166</v>
      </c>
      <c r="C57" s="14">
        <f>'- 32 -'!E57</f>
        <v>310509</v>
      </c>
      <c r="D57" s="362">
        <f t="shared" si="0"/>
        <v>4.0353095597026565</v>
      </c>
      <c r="E57" s="14">
        <f>'- 32 -'!G57</f>
        <v>8622</v>
      </c>
      <c r="F57" s="362">
        <f t="shared" si="1"/>
        <v>0.11204969589852888</v>
      </c>
      <c r="H57">
        <v>76948</v>
      </c>
    </row>
    <row r="58" spans="1:8" ht="12.75">
      <c r="A58" s="15">
        <v>2309</v>
      </c>
      <c r="B58" s="16" t="s">
        <v>167</v>
      </c>
      <c r="C58" s="16">
        <f>'- 32 -'!E58</f>
        <v>282100</v>
      </c>
      <c r="D58" s="363">
        <f t="shared" si="0"/>
        <v>4.679051252280644</v>
      </c>
      <c r="E58" s="16">
        <f>'- 32 -'!G58</f>
        <v>6252</v>
      </c>
      <c r="F58" s="363">
        <f t="shared" si="1"/>
        <v>0.10369878918560292</v>
      </c>
      <c r="H58">
        <v>60290</v>
      </c>
    </row>
    <row r="59" spans="1:8" ht="12.75">
      <c r="A59" s="13">
        <v>2312</v>
      </c>
      <c r="B59" s="14" t="s">
        <v>168</v>
      </c>
      <c r="C59" s="14">
        <f>'- 32 -'!E59</f>
        <v>248491</v>
      </c>
      <c r="D59" s="362">
        <f t="shared" si="0"/>
        <v>4.1901220828274655</v>
      </c>
      <c r="E59" s="14">
        <f>'- 32 -'!G59</f>
        <v>12742</v>
      </c>
      <c r="F59" s="362">
        <f t="shared" si="1"/>
        <v>0.2148590314312694</v>
      </c>
      <c r="H59">
        <v>59304</v>
      </c>
    </row>
    <row r="60" spans="1:8" ht="12.75">
      <c r="A60" s="15">
        <v>2355</v>
      </c>
      <c r="B60" s="16" t="s">
        <v>169</v>
      </c>
      <c r="C60" s="16">
        <f>'- 32 -'!E60</f>
        <v>2758151</v>
      </c>
      <c r="D60" s="363">
        <f t="shared" si="0"/>
        <v>5.986999934880289</v>
      </c>
      <c r="E60" s="16">
        <f>'- 32 -'!G60</f>
        <v>95000</v>
      </c>
      <c r="F60" s="363">
        <f t="shared" si="1"/>
        <v>0.20621242049968525</v>
      </c>
      <c r="H60">
        <v>460690</v>
      </c>
    </row>
    <row r="61" spans="1:8" ht="12.75">
      <c r="A61" s="13">
        <v>2439</v>
      </c>
      <c r="B61" s="14" t="s">
        <v>170</v>
      </c>
      <c r="C61" s="14">
        <f>'- 32 -'!E61</f>
        <v>128435</v>
      </c>
      <c r="D61" s="362">
        <f t="shared" si="0"/>
        <v>4.629456079010922</v>
      </c>
      <c r="E61" s="14">
        <f>'- 32 -'!G61</f>
        <v>12100</v>
      </c>
      <c r="F61" s="362">
        <f t="shared" si="1"/>
        <v>0.4361460548606856</v>
      </c>
      <c r="H61">
        <v>27743</v>
      </c>
    </row>
    <row r="62" spans="1:8" ht="12.75">
      <c r="A62" s="15">
        <v>2460</v>
      </c>
      <c r="B62" s="16" t="s">
        <v>171</v>
      </c>
      <c r="C62" s="16">
        <f>'- 32 -'!E62</f>
        <v>375280</v>
      </c>
      <c r="D62" s="363">
        <f t="shared" si="0"/>
        <v>4.552435252016741</v>
      </c>
      <c r="E62" s="16">
        <f>'- 32 -'!G62</f>
        <v>155000</v>
      </c>
      <c r="F62" s="363">
        <f t="shared" si="1"/>
        <v>1.8802693030872808</v>
      </c>
      <c r="H62">
        <v>82435</v>
      </c>
    </row>
    <row r="63" spans="1:8" ht="12.75">
      <c r="A63" s="13">
        <v>3000</v>
      </c>
      <c r="B63" s="14" t="s">
        <v>381</v>
      </c>
      <c r="C63" s="14">
        <f>'- 32 -'!E63</f>
        <v>478783</v>
      </c>
      <c r="D63" s="362">
        <f t="shared" si="0"/>
        <v>3.8080251332219834</v>
      </c>
      <c r="E63" s="14">
        <f>'- 32 -'!G63</f>
        <v>19550</v>
      </c>
      <c r="F63" s="362">
        <f t="shared" si="1"/>
        <v>0.15549192714547044</v>
      </c>
      <c r="H63">
        <v>125730</v>
      </c>
    </row>
    <row r="64" spans="1:8" ht="4.5" customHeight="1">
      <c r="A64" s="17"/>
      <c r="B64" s="17"/>
      <c r="C64" s="17"/>
      <c r="D64" s="364"/>
      <c r="E64" s="17"/>
      <c r="F64" s="364"/>
      <c r="H64" s="6"/>
    </row>
    <row r="65" spans="1:8" ht="12.75">
      <c r="A65" s="19"/>
      <c r="B65" s="20" t="s">
        <v>172</v>
      </c>
      <c r="C65" s="20">
        <f>SUM(C11:C63)</f>
        <v>126731323</v>
      </c>
      <c r="D65" s="365">
        <f t="shared" si="0"/>
        <v>4.562040839864642</v>
      </c>
      <c r="E65" s="20">
        <f>SUM(E11:E63)</f>
        <v>14129503</v>
      </c>
      <c r="F65" s="365">
        <f t="shared" si="1"/>
        <v>0.5086301334752892</v>
      </c>
      <c r="G65" s="77"/>
      <c r="H65">
        <f>SUM(H11:H63)</f>
        <v>27779524</v>
      </c>
    </row>
    <row r="66" spans="1:8" ht="4.5" customHeight="1">
      <c r="A66" s="17"/>
      <c r="B66" s="17"/>
      <c r="C66" s="17"/>
      <c r="D66" s="364"/>
      <c r="E66" s="17"/>
      <c r="F66" s="364"/>
      <c r="H66" s="6"/>
    </row>
    <row r="67" spans="1:8" ht="12.75">
      <c r="A67" s="15">
        <v>2155</v>
      </c>
      <c r="B67" s="16" t="s">
        <v>173</v>
      </c>
      <c r="C67" s="16">
        <f>'- 32 -'!E67</f>
        <v>119863</v>
      </c>
      <c r="D67" s="374" t="s">
        <v>359</v>
      </c>
      <c r="E67" s="16">
        <f>'- 32 -'!G67</f>
        <v>25000</v>
      </c>
      <c r="F67" s="374" t="s">
        <v>359</v>
      </c>
      <c r="H67" s="318" t="s">
        <v>174</v>
      </c>
    </row>
    <row r="68" spans="1:8" ht="12.75">
      <c r="A68" s="13">
        <v>2408</v>
      </c>
      <c r="B68" s="14" t="s">
        <v>175</v>
      </c>
      <c r="C68" s="14">
        <f>'- 32 -'!E68</f>
        <v>299061</v>
      </c>
      <c r="D68" s="375" t="s">
        <v>359</v>
      </c>
      <c r="E68" s="14">
        <f>'- 32 -'!G68</f>
        <v>0</v>
      </c>
      <c r="F68" s="375"/>
      <c r="H68" s="318" t="s">
        <v>174</v>
      </c>
    </row>
    <row r="69" ht="6.75" customHeight="1"/>
    <row r="70" spans="1:7" ht="12" customHeight="1">
      <c r="A70" s="6"/>
      <c r="B70" s="6"/>
      <c r="C70" s="17"/>
      <c r="D70" s="17"/>
      <c r="E70" s="17"/>
      <c r="F70" s="17"/>
      <c r="G70" s="17"/>
    </row>
    <row r="71" spans="1:7" ht="12" customHeight="1">
      <c r="A71" s="6"/>
      <c r="B71" s="6"/>
      <c r="C71" s="17"/>
      <c r="D71" s="17"/>
      <c r="E71" s="17"/>
      <c r="F71" s="17"/>
      <c r="G71" s="17"/>
    </row>
    <row r="72" spans="1:7" ht="12" customHeight="1">
      <c r="A72" s="6"/>
      <c r="B72" s="6"/>
      <c r="C72" s="17"/>
      <c r="D72" s="17"/>
      <c r="E72" s="17"/>
      <c r="F72" s="17"/>
      <c r="G72" s="17"/>
    </row>
    <row r="73" spans="1:7" ht="12" customHeight="1">
      <c r="A73" s="6"/>
      <c r="B73" s="6"/>
      <c r="C73" s="17"/>
      <c r="D73" s="17"/>
      <c r="E73" s="17"/>
      <c r="F73" s="17"/>
      <c r="G73" s="17"/>
    </row>
    <row r="74" spans="1:7" ht="12" customHeight="1">
      <c r="A74" s="6"/>
      <c r="B74" s="6"/>
      <c r="C74" s="17"/>
      <c r="D74" s="17"/>
      <c r="E74" s="17"/>
      <c r="F74" s="17"/>
      <c r="G74" s="17"/>
    </row>
    <row r="75" spans="3:7" ht="12" customHeight="1">
      <c r="C75" s="17"/>
      <c r="D75" s="17"/>
      <c r="E75" s="17"/>
      <c r="F75" s="17"/>
      <c r="G75"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1"/>
      <c r="D1" s="141"/>
      <c r="E1" s="141"/>
      <c r="F1" s="141"/>
      <c r="G1" s="141"/>
      <c r="H1" s="141"/>
      <c r="I1" s="141"/>
      <c r="J1" s="141"/>
      <c r="K1" s="141"/>
    </row>
    <row r="2" spans="1:11" ht="12.75">
      <c r="A2" s="8"/>
      <c r="B2" s="83"/>
      <c r="C2" s="199" t="s">
        <v>335</v>
      </c>
      <c r="D2" s="199"/>
      <c r="E2" s="199"/>
      <c r="F2" s="199"/>
      <c r="G2" s="199"/>
      <c r="H2" s="199"/>
      <c r="I2" s="214"/>
      <c r="J2" s="231"/>
      <c r="K2" s="219"/>
    </row>
    <row r="3" spans="1:11" ht="12.75">
      <c r="A3" s="9"/>
      <c r="B3" s="86"/>
      <c r="C3" s="202" t="str">
        <f>YEAR</f>
        <v>OPERATING FUND BUDGET 2001/2002</v>
      </c>
      <c r="D3" s="202"/>
      <c r="E3" s="202"/>
      <c r="F3" s="202"/>
      <c r="G3" s="202"/>
      <c r="H3" s="202"/>
      <c r="I3" s="215"/>
      <c r="J3" s="215"/>
      <c r="K3" s="220"/>
    </row>
    <row r="4" spans="1:11" ht="12.75">
      <c r="A4" s="10"/>
      <c r="C4" s="141"/>
      <c r="D4" s="141"/>
      <c r="E4" s="141"/>
      <c r="F4" s="141"/>
      <c r="G4" s="141"/>
      <c r="H4" s="141"/>
      <c r="I4" s="141"/>
      <c r="J4" s="141"/>
      <c r="K4" s="141"/>
    </row>
    <row r="5" ht="12.75">
      <c r="A5" s="10"/>
    </row>
    <row r="6" spans="1:11" ht="18.75">
      <c r="A6" s="10"/>
      <c r="C6" s="402" t="s">
        <v>430</v>
      </c>
      <c r="D6" s="340"/>
      <c r="E6" s="341"/>
      <c r="F6" s="341"/>
      <c r="G6" s="341"/>
      <c r="H6" s="341"/>
      <c r="I6" s="341"/>
      <c r="J6" s="341"/>
      <c r="K6" s="342"/>
    </row>
    <row r="7" spans="3:11" ht="12.75">
      <c r="C7" s="68" t="s">
        <v>265</v>
      </c>
      <c r="D7" s="69"/>
      <c r="E7" s="70"/>
      <c r="F7" s="68" t="s">
        <v>246</v>
      </c>
      <c r="G7" s="69"/>
      <c r="H7" s="70"/>
      <c r="I7" s="68" t="s">
        <v>253</v>
      </c>
      <c r="J7" s="69"/>
      <c r="K7" s="70"/>
    </row>
    <row r="8" spans="1:11" ht="12.75">
      <c r="A8" s="94"/>
      <c r="B8" s="45"/>
      <c r="C8" s="73"/>
      <c r="D8" s="228"/>
      <c r="E8" s="229" t="s">
        <v>78</v>
      </c>
      <c r="F8" s="73"/>
      <c r="G8" s="74"/>
      <c r="H8" s="229" t="s">
        <v>78</v>
      </c>
      <c r="I8" s="73"/>
      <c r="J8" s="74"/>
      <c r="K8" s="229" t="s">
        <v>78</v>
      </c>
    </row>
    <row r="9" spans="1:11" ht="12.75">
      <c r="A9" s="51" t="s">
        <v>105</v>
      </c>
      <c r="B9" s="52" t="s">
        <v>106</v>
      </c>
      <c r="C9" s="75" t="s">
        <v>107</v>
      </c>
      <c r="D9" s="76" t="s">
        <v>108</v>
      </c>
      <c r="E9" s="76" t="s">
        <v>109</v>
      </c>
      <c r="F9" s="76" t="s">
        <v>107</v>
      </c>
      <c r="G9" s="76" t="s">
        <v>108</v>
      </c>
      <c r="H9" s="76" t="s">
        <v>109</v>
      </c>
      <c r="I9" s="76" t="s">
        <v>107</v>
      </c>
      <c r="J9" s="76" t="s">
        <v>108</v>
      </c>
      <c r="K9" s="76" t="s">
        <v>109</v>
      </c>
    </row>
    <row r="10" spans="1:2" ht="4.5" customHeight="1">
      <c r="A10" s="77"/>
      <c r="B10" s="77"/>
    </row>
    <row r="11" spans="1:11" ht="12.75">
      <c r="A11" s="13">
        <v>1</v>
      </c>
      <c r="B11" s="14" t="s">
        <v>121</v>
      </c>
      <c r="C11" s="14">
        <v>692600</v>
      </c>
      <c r="D11" s="356">
        <f>C11/'- 3 -'!E11</f>
        <v>0.002888358239827983</v>
      </c>
      <c r="E11" s="14">
        <f>C11/'- 7 -'!G11</f>
        <v>22.619203135205748</v>
      </c>
      <c r="F11" s="14">
        <v>658200</v>
      </c>
      <c r="G11" s="356">
        <f>F11/'- 3 -'!E11</f>
        <v>0.0027448994996459404</v>
      </c>
      <c r="H11" s="14">
        <f>F11/'- 7 -'!G11</f>
        <v>21.495754408883084</v>
      </c>
      <c r="I11" s="14">
        <v>1614600</v>
      </c>
      <c r="J11" s="356">
        <f>I11/'- 3 -'!E11</f>
        <v>0.006733386101683889</v>
      </c>
      <c r="K11" s="14">
        <f>I11/'- 7 -'!G11</f>
        <v>52.730241672109734</v>
      </c>
    </row>
    <row r="12" spans="1:11" ht="12.75">
      <c r="A12" s="15">
        <v>2</v>
      </c>
      <c r="B12" s="16" t="s">
        <v>122</v>
      </c>
      <c r="C12" s="16">
        <v>207000</v>
      </c>
      <c r="D12" s="357">
        <f>C12/'- 3 -'!E12</f>
        <v>0.003427660792064518</v>
      </c>
      <c r="E12" s="16">
        <f>C12/'- 7 -'!G12</f>
        <v>22.516887665749312</v>
      </c>
      <c r="F12" s="16">
        <v>75050</v>
      </c>
      <c r="G12" s="357">
        <f>F12/'- 3 -'!E12</f>
        <v>0.0012427340214707348</v>
      </c>
      <c r="H12" s="16">
        <f>F12/'- 7 -'!G12</f>
        <v>8.163731494272879</v>
      </c>
      <c r="I12" s="16">
        <v>1074599</v>
      </c>
      <c r="J12" s="357">
        <f>I12/'- 3 -'!E12</f>
        <v>0.017794013813969754</v>
      </c>
      <c r="K12" s="16">
        <f>I12/'- 7 -'!G12</f>
        <v>116.89190806148089</v>
      </c>
    </row>
    <row r="13" spans="1:11" ht="12.75">
      <c r="A13" s="13">
        <v>3</v>
      </c>
      <c r="B13" s="14" t="s">
        <v>123</v>
      </c>
      <c r="C13" s="14">
        <v>251000</v>
      </c>
      <c r="D13" s="356">
        <f>C13/'- 3 -'!E13</f>
        <v>0.006028473416641872</v>
      </c>
      <c r="E13" s="14">
        <f>C13/'- 7 -'!G13</f>
        <v>42.86934244235696</v>
      </c>
      <c r="F13" s="14">
        <v>694642</v>
      </c>
      <c r="G13" s="356">
        <f>F13/'- 3 -'!E13</f>
        <v>0.016683788171645193</v>
      </c>
      <c r="H13" s="14">
        <f>F13/'- 7 -'!G13</f>
        <v>118.64081981212638</v>
      </c>
      <c r="I13" s="14">
        <v>329550</v>
      </c>
      <c r="J13" s="356">
        <f>I13/'- 3 -'!E13</f>
        <v>0.007915073364359877</v>
      </c>
      <c r="K13" s="14">
        <f>I13/'- 7 -'!G13</f>
        <v>56.28522630230572</v>
      </c>
    </row>
    <row r="14" spans="1:11" ht="12.75">
      <c r="A14" s="15">
        <v>4</v>
      </c>
      <c r="B14" s="16" t="s">
        <v>124</v>
      </c>
      <c r="C14" s="16">
        <v>219547</v>
      </c>
      <c r="D14" s="357">
        <f>C14/'- 3 -'!E14</f>
        <v>0.005283526624488844</v>
      </c>
      <c r="E14" s="16">
        <f>C14/'- 7 -'!G14</f>
        <v>37.26883837783701</v>
      </c>
      <c r="F14" s="16">
        <v>210275</v>
      </c>
      <c r="G14" s="357">
        <f>F14/'- 3 -'!E14</f>
        <v>0.005060390535805052</v>
      </c>
      <c r="H14" s="16">
        <f>F14/'- 7 -'!G14</f>
        <v>35.69488533161317</v>
      </c>
      <c r="I14" s="16">
        <v>605597</v>
      </c>
      <c r="J14" s="357">
        <f>I14/'- 3 -'!E14</f>
        <v>0.014574045071035225</v>
      </c>
      <c r="K14" s="16">
        <f>I14/'- 7 -'!G14</f>
        <v>102.80211852178785</v>
      </c>
    </row>
    <row r="15" spans="1:11" ht="12.75">
      <c r="A15" s="13">
        <v>5</v>
      </c>
      <c r="B15" s="14" t="s">
        <v>125</v>
      </c>
      <c r="C15" s="14">
        <v>297390</v>
      </c>
      <c r="D15" s="356">
        <f>C15/'- 3 -'!E15</f>
        <v>0.005779019235589602</v>
      </c>
      <c r="E15" s="14">
        <f>C15/'- 7 -'!G15</f>
        <v>41.629687696851775</v>
      </c>
      <c r="F15" s="14">
        <v>440686</v>
      </c>
      <c r="G15" s="356">
        <f>F15/'- 3 -'!E15</f>
        <v>0.008563613002639763</v>
      </c>
      <c r="H15" s="14">
        <f>F15/'- 7 -'!G15</f>
        <v>61.68876072623431</v>
      </c>
      <c r="I15" s="14">
        <v>653624</v>
      </c>
      <c r="J15" s="356">
        <f>I15/'- 3 -'!E15</f>
        <v>0.012701522138750523</v>
      </c>
      <c r="K15" s="14">
        <f>I15/'- 7 -'!G15</f>
        <v>91.49656340551815</v>
      </c>
    </row>
    <row r="16" spans="1:11" ht="12.75">
      <c r="A16" s="15">
        <v>6</v>
      </c>
      <c r="B16" s="16" t="s">
        <v>126</v>
      </c>
      <c r="C16" s="16">
        <v>199493</v>
      </c>
      <c r="D16" s="357">
        <f>C16/'- 3 -'!E16</f>
        <v>0.0034654709034933413</v>
      </c>
      <c r="E16" s="16">
        <f>C16/'- 7 -'!G16</f>
        <v>22.48568530207394</v>
      </c>
      <c r="F16" s="16">
        <v>255000</v>
      </c>
      <c r="G16" s="357">
        <f>F16/'- 3 -'!E16</f>
        <v>0.0044297047033770715</v>
      </c>
      <c r="H16" s="16">
        <f>F16/'- 7 -'!G16</f>
        <v>28.742110009017132</v>
      </c>
      <c r="I16" s="16">
        <v>645500</v>
      </c>
      <c r="J16" s="357">
        <f>I16/'- 3 -'!E16</f>
        <v>0.011213232886391764</v>
      </c>
      <c r="K16" s="16">
        <f>I16/'- 7 -'!G16</f>
        <v>72.75698827772769</v>
      </c>
    </row>
    <row r="17" spans="1:11" ht="12.75">
      <c r="A17" s="13">
        <v>9</v>
      </c>
      <c r="B17" s="14" t="s">
        <v>127</v>
      </c>
      <c r="C17" s="14">
        <v>196000</v>
      </c>
      <c r="D17" s="356">
        <f>C17/'- 3 -'!E17</f>
        <v>0.0023801345133020193</v>
      </c>
      <c r="E17" s="14">
        <f>C17/'- 7 -'!G17</f>
        <v>15.502036619606912</v>
      </c>
      <c r="F17" s="14">
        <v>333500</v>
      </c>
      <c r="G17" s="356">
        <f>F17/'- 3 -'!E17</f>
        <v>0.004049871735643997</v>
      </c>
      <c r="H17" s="14">
        <f>F17/'- 7 -'!G17</f>
        <v>26.377189860402577</v>
      </c>
      <c r="I17" s="14">
        <v>943950</v>
      </c>
      <c r="J17" s="356">
        <f>I17/'- 3 -'!E17</f>
        <v>0.011462897825670618</v>
      </c>
      <c r="K17" s="14">
        <f>I17/'- 7 -'!G17</f>
        <v>74.65891564835687</v>
      </c>
    </row>
    <row r="18" spans="1:11" ht="12.75">
      <c r="A18" s="15">
        <v>10</v>
      </c>
      <c r="B18" s="16" t="s">
        <v>128</v>
      </c>
      <c r="C18" s="16">
        <v>102238</v>
      </c>
      <c r="D18" s="357">
        <f>C18/'- 3 -'!E18</f>
        <v>0.0016799155950778693</v>
      </c>
      <c r="E18" s="16">
        <f>C18/'- 7 -'!G18</f>
        <v>11.790796909237688</v>
      </c>
      <c r="F18" s="16">
        <v>529500</v>
      </c>
      <c r="G18" s="357">
        <f>F18/'- 3 -'!E18</f>
        <v>0.008700437289400535</v>
      </c>
      <c r="H18" s="16">
        <f>F18/'- 7 -'!G18</f>
        <v>61.06562103563603</v>
      </c>
      <c r="I18" s="16">
        <v>281123</v>
      </c>
      <c r="J18" s="357">
        <f>I18/'- 3 -'!E18</f>
        <v>0.00461925029671038</v>
      </c>
      <c r="K18" s="16">
        <f>I18/'- 7 -'!G18</f>
        <v>32.421058701418524</v>
      </c>
    </row>
    <row r="19" spans="1:11" ht="12.75">
      <c r="A19" s="13">
        <v>11</v>
      </c>
      <c r="B19" s="14" t="s">
        <v>129</v>
      </c>
      <c r="C19" s="14">
        <v>105280</v>
      </c>
      <c r="D19" s="356">
        <f>C19/'- 3 -'!E19</f>
        <v>0.0032423762811551694</v>
      </c>
      <c r="E19" s="14">
        <f>C19/'- 7 -'!G19</f>
        <v>22.74357312594513</v>
      </c>
      <c r="F19" s="14">
        <v>80280</v>
      </c>
      <c r="G19" s="356">
        <f>F19/'- 3 -'!E19</f>
        <v>0.0024724351049690064</v>
      </c>
      <c r="H19" s="14">
        <f>F19/'- 7 -'!G19</f>
        <v>17.342838626053144</v>
      </c>
      <c r="I19" s="14">
        <v>467645</v>
      </c>
      <c r="J19" s="356">
        <f>I19/'- 3 -'!E19</f>
        <v>0.014402365653503127</v>
      </c>
      <c r="K19" s="14">
        <f>I19/'- 7 -'!G19</f>
        <v>101.0250594080795</v>
      </c>
    </row>
    <row r="20" spans="1:11" ht="12.75">
      <c r="A20" s="15">
        <v>12</v>
      </c>
      <c r="B20" s="16" t="s">
        <v>130</v>
      </c>
      <c r="C20" s="16">
        <v>214603</v>
      </c>
      <c r="D20" s="357">
        <f>C20/'- 3 -'!E20</f>
        <v>0.004161124233959566</v>
      </c>
      <c r="E20" s="16">
        <f>C20/'- 7 -'!G20</f>
        <v>27.782121820182535</v>
      </c>
      <c r="F20" s="16">
        <v>68314</v>
      </c>
      <c r="G20" s="357">
        <f>F20/'- 3 -'!E20</f>
        <v>0.0013245995671948376</v>
      </c>
      <c r="H20" s="16">
        <f>F20/'- 7 -'!G20</f>
        <v>8.84380866075474</v>
      </c>
      <c r="I20" s="16">
        <v>371344</v>
      </c>
      <c r="J20" s="357">
        <f>I20/'- 3 -'!E20</f>
        <v>0.00720031182013057</v>
      </c>
      <c r="K20" s="16">
        <f>I20/'- 7 -'!G20</f>
        <v>48.07353226746068</v>
      </c>
    </row>
    <row r="21" spans="1:11" ht="12.75">
      <c r="A21" s="13">
        <v>13</v>
      </c>
      <c r="B21" s="14" t="s">
        <v>131</v>
      </c>
      <c r="C21" s="14">
        <v>34884</v>
      </c>
      <c r="D21" s="356">
        <f>C21/'- 3 -'!E21</f>
        <v>0.0016614283063490147</v>
      </c>
      <c r="E21" s="14">
        <f>C21/'- 7 -'!G21</f>
        <v>12.90804810360777</v>
      </c>
      <c r="F21" s="14">
        <v>20500</v>
      </c>
      <c r="G21" s="356">
        <f>F21/'- 3 -'!E21</f>
        <v>0.0009763582238319803</v>
      </c>
      <c r="H21" s="14">
        <f>F21/'- 7 -'!G21</f>
        <v>7.585568917668825</v>
      </c>
      <c r="I21" s="14">
        <v>367770</v>
      </c>
      <c r="J21" s="356">
        <f>I21/'- 3 -'!E21</f>
        <v>0.017515866535545727</v>
      </c>
      <c r="K21" s="14">
        <f>I21/'- 7 -'!G21</f>
        <v>136.08510638297872</v>
      </c>
    </row>
    <row r="22" spans="1:11" ht="12.75">
      <c r="A22" s="15">
        <v>14</v>
      </c>
      <c r="B22" s="16" t="s">
        <v>132</v>
      </c>
      <c r="C22" s="16">
        <v>101007</v>
      </c>
      <c r="D22" s="357">
        <f>C22/'- 3 -'!E22</f>
        <v>0.0043057666845421755</v>
      </c>
      <c r="E22" s="16">
        <f>C22/'- 7 -'!G22</f>
        <v>29.542848786194792</v>
      </c>
      <c r="F22" s="16">
        <v>22425</v>
      </c>
      <c r="G22" s="357">
        <f>F22/'- 3 -'!E22</f>
        <v>0.0009559418446331272</v>
      </c>
      <c r="H22" s="16">
        <f>F22/'- 7 -'!G22</f>
        <v>6.55893536121673</v>
      </c>
      <c r="I22" s="16">
        <v>136131</v>
      </c>
      <c r="J22" s="357">
        <f>I22/'- 3 -'!E22</f>
        <v>0.005803046566410356</v>
      </c>
      <c r="K22" s="16">
        <f>I22/'- 7 -'!G22</f>
        <v>39.81602807838549</v>
      </c>
    </row>
    <row r="23" spans="1:11" ht="12.75">
      <c r="A23" s="13">
        <v>15</v>
      </c>
      <c r="B23" s="14" t="s">
        <v>133</v>
      </c>
      <c r="C23" s="14">
        <v>193614</v>
      </c>
      <c r="D23" s="356">
        <f>C23/'- 3 -'!E23</f>
        <v>0.0057587297636628775</v>
      </c>
      <c r="E23" s="14">
        <f>C23/'- 7 -'!G23</f>
        <v>31.329126213592232</v>
      </c>
      <c r="F23" s="14">
        <v>163600</v>
      </c>
      <c r="G23" s="356">
        <f>F23/'- 3 -'!E23</f>
        <v>0.00486601273324887</v>
      </c>
      <c r="H23" s="14">
        <f>F23/'- 7 -'!G23</f>
        <v>26.472491909385113</v>
      </c>
      <c r="I23" s="14">
        <v>606030</v>
      </c>
      <c r="J23" s="356">
        <f>I23/'- 3 -'!E23</f>
        <v>0.01802536489444262</v>
      </c>
      <c r="K23" s="14">
        <f>I23/'- 7 -'!G23</f>
        <v>98.0631067961165</v>
      </c>
    </row>
    <row r="24" spans="1:11" ht="12.75">
      <c r="A24" s="15">
        <v>16</v>
      </c>
      <c r="B24" s="16" t="s">
        <v>134</v>
      </c>
      <c r="C24" s="16">
        <v>15750</v>
      </c>
      <c r="D24" s="357">
        <f>C24/'- 3 -'!E24</f>
        <v>0.0026462974014871687</v>
      </c>
      <c r="E24" s="16">
        <f>C24/'- 7 -'!G24</f>
        <v>19.10248635536689</v>
      </c>
      <c r="F24" s="16">
        <v>7950</v>
      </c>
      <c r="G24" s="357">
        <f>F24/'- 3 -'!E24</f>
        <v>0.0013357501169411422</v>
      </c>
      <c r="H24" s="16">
        <f>F24/'- 7 -'!G24</f>
        <v>9.642207398423286</v>
      </c>
      <c r="I24" s="16">
        <v>20100</v>
      </c>
      <c r="J24" s="357">
        <f>I24/'- 3 -'!E24</f>
        <v>0.00337717954094553</v>
      </c>
      <c r="K24" s="16">
        <f>I24/'- 7 -'!G24</f>
        <v>24.378411158277743</v>
      </c>
    </row>
    <row r="25" spans="1:11" ht="12.75">
      <c r="A25" s="13">
        <v>17</v>
      </c>
      <c r="B25" s="14" t="s">
        <v>135</v>
      </c>
      <c r="C25" s="14">
        <v>0</v>
      </c>
      <c r="D25" s="356">
        <f>C25/'- 3 -'!E25</f>
        <v>0</v>
      </c>
      <c r="E25" s="14">
        <f>C25/'- 7 -'!G25</f>
        <v>0</v>
      </c>
      <c r="F25" s="14">
        <v>9400</v>
      </c>
      <c r="G25" s="356">
        <f>F25/'- 3 -'!E25</f>
        <v>0.0022945767921621163</v>
      </c>
      <c r="H25" s="14">
        <f>F25/'- 7 -'!G25</f>
        <v>17.904761904761905</v>
      </c>
      <c r="I25" s="14">
        <v>81100</v>
      </c>
      <c r="J25" s="356">
        <f>I25/'- 3 -'!E25</f>
        <v>0.01979682743024975</v>
      </c>
      <c r="K25" s="14">
        <f>I25/'- 7 -'!G25</f>
        <v>154.47619047619048</v>
      </c>
    </row>
    <row r="26" spans="1:11" ht="12.75">
      <c r="A26" s="15">
        <v>18</v>
      </c>
      <c r="B26" s="16" t="s">
        <v>136</v>
      </c>
      <c r="C26" s="16">
        <v>31170.3</v>
      </c>
      <c r="D26" s="357">
        <f>C26/'- 3 -'!E26</f>
        <v>0.0033787233948009165</v>
      </c>
      <c r="E26" s="16">
        <f>C26/'- 7 -'!G26</f>
        <v>22.72716004374772</v>
      </c>
      <c r="F26" s="16">
        <v>10000</v>
      </c>
      <c r="G26" s="357">
        <f>F26/'- 3 -'!E26</f>
        <v>0.0010839560077384293</v>
      </c>
      <c r="H26" s="16">
        <f>F26/'- 7 -'!G26</f>
        <v>7.291286912139992</v>
      </c>
      <c r="I26" s="16">
        <v>90000</v>
      </c>
      <c r="J26" s="357">
        <f>I26/'- 3 -'!E26</f>
        <v>0.009755604069645865</v>
      </c>
      <c r="K26" s="16">
        <f>I26/'- 7 -'!G26</f>
        <v>65.62158220925994</v>
      </c>
    </row>
    <row r="27" spans="1:11" ht="12.75">
      <c r="A27" s="13">
        <v>19</v>
      </c>
      <c r="B27" s="14" t="s">
        <v>137</v>
      </c>
      <c r="C27" s="14">
        <v>0</v>
      </c>
      <c r="D27" s="356">
        <f>C27/'- 3 -'!E27</f>
        <v>0</v>
      </c>
      <c r="E27" s="14">
        <f>C27/'- 7 -'!G27</f>
        <v>0</v>
      </c>
      <c r="F27" s="14">
        <v>2000</v>
      </c>
      <c r="G27" s="356">
        <f>F27/'- 3 -'!E27</f>
        <v>0.00016403526758253025</v>
      </c>
      <c r="H27" s="14">
        <f>F27/'- 7 -'!G27</f>
        <v>1.1095700416088765</v>
      </c>
      <c r="I27" s="14">
        <v>0</v>
      </c>
      <c r="J27" s="356">
        <f>I27/'- 3 -'!E27</f>
        <v>0</v>
      </c>
      <c r="K27" s="14">
        <f>I27/'- 7 -'!G27</f>
        <v>0</v>
      </c>
    </row>
    <row r="28" spans="1:11" ht="12.75">
      <c r="A28" s="15">
        <v>20</v>
      </c>
      <c r="B28" s="16" t="s">
        <v>138</v>
      </c>
      <c r="C28" s="16">
        <v>34500</v>
      </c>
      <c r="D28" s="357">
        <f>C28/'- 3 -'!E28</f>
        <v>0.0043818766091489264</v>
      </c>
      <c r="E28" s="16">
        <f>C28/'- 7 -'!G28</f>
        <v>34.36254980079681</v>
      </c>
      <c r="F28" s="16">
        <v>59872</v>
      </c>
      <c r="G28" s="357">
        <f>F28/'- 3 -'!E28</f>
        <v>0.007604397575158392</v>
      </c>
      <c r="H28" s="16">
        <f>F28/'- 7 -'!G28</f>
        <v>59.633466135458164</v>
      </c>
      <c r="I28" s="16">
        <v>106789</v>
      </c>
      <c r="J28" s="357">
        <f>I28/'- 3 -'!E28</f>
        <v>0.01356336873085231</v>
      </c>
      <c r="K28" s="16">
        <f>I28/'- 7 -'!G28</f>
        <v>106.36354581673307</v>
      </c>
    </row>
    <row r="29" spans="1:11" ht="12.75">
      <c r="A29" s="13">
        <v>21</v>
      </c>
      <c r="B29" s="14" t="s">
        <v>139</v>
      </c>
      <c r="C29" s="14">
        <v>78000</v>
      </c>
      <c r="D29" s="356">
        <f>C29/'- 3 -'!E29</f>
        <v>0.0034380922995548113</v>
      </c>
      <c r="E29" s="14">
        <f>C29/'- 7 -'!G29</f>
        <v>22.825705255764955</v>
      </c>
      <c r="F29" s="14">
        <v>43076</v>
      </c>
      <c r="G29" s="356">
        <f>F29/'- 3 -'!E29</f>
        <v>0.0018987085114823467</v>
      </c>
      <c r="H29" s="14">
        <f>F29/'- 7 -'!G29</f>
        <v>12.60564204611963</v>
      </c>
      <c r="I29" s="14">
        <v>213528</v>
      </c>
      <c r="J29" s="356">
        <f>I29/'- 3 -'!E29</f>
        <v>0.009411909904350509</v>
      </c>
      <c r="K29" s="14">
        <f>I29/'- 7 -'!G29</f>
        <v>62.486246049397174</v>
      </c>
    </row>
    <row r="30" spans="1:11" ht="12.75">
      <c r="A30" s="15">
        <v>22</v>
      </c>
      <c r="B30" s="16" t="s">
        <v>140</v>
      </c>
      <c r="C30" s="16">
        <v>31000</v>
      </c>
      <c r="D30" s="357">
        <f>C30/'- 3 -'!E30</f>
        <v>0.0025201442855768974</v>
      </c>
      <c r="E30" s="16">
        <f>C30/'- 7 -'!G30</f>
        <v>18.33776989056492</v>
      </c>
      <c r="F30" s="16">
        <v>20100</v>
      </c>
      <c r="G30" s="357">
        <f>F30/'- 3 -'!E30</f>
        <v>0.0016340290367772784</v>
      </c>
      <c r="H30" s="16">
        <f>F30/'- 7 -'!G30</f>
        <v>11.88997338065661</v>
      </c>
      <c r="I30" s="16">
        <v>146920</v>
      </c>
      <c r="J30" s="357">
        <f>I30/'- 3 -'!E30</f>
        <v>0.01194385801409541</v>
      </c>
      <c r="K30" s="16">
        <f>I30/'- 7 -'!G30</f>
        <v>86.9091984619935</v>
      </c>
    </row>
    <row r="31" spans="1:11" ht="12.75">
      <c r="A31" s="13">
        <v>23</v>
      </c>
      <c r="B31" s="14" t="s">
        <v>141</v>
      </c>
      <c r="C31" s="14">
        <v>31000</v>
      </c>
      <c r="D31" s="356">
        <f>C31/'- 3 -'!E31</f>
        <v>0.0030571425302962827</v>
      </c>
      <c r="E31" s="14">
        <f>C31/'- 7 -'!G31</f>
        <v>21.640488656195462</v>
      </c>
      <c r="F31" s="14">
        <v>44950</v>
      </c>
      <c r="G31" s="356">
        <f>F31/'- 3 -'!E31</f>
        <v>0.004432856668929609</v>
      </c>
      <c r="H31" s="14">
        <f>F31/'- 7 -'!G31</f>
        <v>31.37870855148342</v>
      </c>
      <c r="I31" s="14">
        <v>125000</v>
      </c>
      <c r="J31" s="356">
        <f>I31/'- 3 -'!E31</f>
        <v>0.012327187622162429</v>
      </c>
      <c r="K31" s="14">
        <f>I31/'- 7 -'!G31</f>
        <v>87.26003490401396</v>
      </c>
    </row>
    <row r="32" spans="1:11" ht="12.75">
      <c r="A32" s="15">
        <v>24</v>
      </c>
      <c r="B32" s="16" t="s">
        <v>142</v>
      </c>
      <c r="C32" s="16">
        <v>127869</v>
      </c>
      <c r="D32" s="357">
        <f>C32/'- 3 -'!E32</f>
        <v>0.005588279022982704</v>
      </c>
      <c r="E32" s="16">
        <f>C32/'- 7 -'!G32</f>
        <v>35.6230672795654</v>
      </c>
      <c r="F32" s="16">
        <v>53800</v>
      </c>
      <c r="G32" s="357">
        <f>F32/'- 3 -'!E32</f>
        <v>0.0023512298636610084</v>
      </c>
      <c r="H32" s="16">
        <f>F32/'- 7 -'!G32</f>
        <v>14.988159910851094</v>
      </c>
      <c r="I32" s="16">
        <v>167417</v>
      </c>
      <c r="J32" s="357">
        <f>I32/'- 3 -'!E32</f>
        <v>0.00731665148856013</v>
      </c>
      <c r="K32" s="16">
        <f>I32/'- 7 -'!G32</f>
        <v>46.64075776570553</v>
      </c>
    </row>
    <row r="33" spans="1:11" ht="12.75">
      <c r="A33" s="13">
        <v>25</v>
      </c>
      <c r="B33" s="14" t="s">
        <v>143</v>
      </c>
      <c r="C33" s="14">
        <v>32000</v>
      </c>
      <c r="D33" s="356">
        <f>C33/'- 3 -'!E33</f>
        <v>0.0030663665204904195</v>
      </c>
      <c r="E33" s="14">
        <f>C33/'- 7 -'!G33</f>
        <v>21.80579216354344</v>
      </c>
      <c r="F33" s="14">
        <v>5950</v>
      </c>
      <c r="G33" s="356">
        <f>F33/'- 3 -'!E33</f>
        <v>0.0005701525249036873</v>
      </c>
      <c r="H33" s="14">
        <f>F33/'- 7 -'!G33</f>
        <v>4.054514480408859</v>
      </c>
      <c r="I33" s="14">
        <v>87300</v>
      </c>
      <c r="J33" s="356">
        <f>I33/'- 3 -'!E33</f>
        <v>0.008365431163712925</v>
      </c>
      <c r="K33" s="14">
        <f>I33/'- 7 -'!G33</f>
        <v>59.48892674616695</v>
      </c>
    </row>
    <row r="34" spans="1:11" ht="12.75">
      <c r="A34" s="15">
        <v>26</v>
      </c>
      <c r="B34" s="16" t="s">
        <v>144</v>
      </c>
      <c r="C34" s="16">
        <v>95000</v>
      </c>
      <c r="D34" s="357">
        <f>C34/'- 3 -'!E34</f>
        <v>0.0057880066409760405</v>
      </c>
      <c r="E34" s="16">
        <f>C34/'- 7 -'!G34</f>
        <v>33.67003367003367</v>
      </c>
      <c r="F34" s="16">
        <v>15000</v>
      </c>
      <c r="G34" s="357">
        <f>F34/'- 3 -'!E34</f>
        <v>0.0009138957854172696</v>
      </c>
      <c r="H34" s="16">
        <f>F34/'- 7 -'!G34</f>
        <v>5.31632110579479</v>
      </c>
      <c r="I34" s="16">
        <v>266000</v>
      </c>
      <c r="J34" s="357">
        <f>I34/'- 3 -'!E34</f>
        <v>0.016206418594732912</v>
      </c>
      <c r="K34" s="16">
        <f>I34/'- 7 -'!G34</f>
        <v>94.27609427609427</v>
      </c>
    </row>
    <row r="35" spans="1:11" ht="12.75">
      <c r="A35" s="13">
        <v>28</v>
      </c>
      <c r="B35" s="14" t="s">
        <v>145</v>
      </c>
      <c r="C35" s="14">
        <v>35725</v>
      </c>
      <c r="D35" s="356">
        <f>C35/'- 3 -'!E35</f>
        <v>0.005739646424927272</v>
      </c>
      <c r="E35" s="14">
        <f>C35/'- 7 -'!G35</f>
        <v>42.45395127748069</v>
      </c>
      <c r="F35" s="14">
        <v>5970</v>
      </c>
      <c r="G35" s="356">
        <f>F35/'- 3 -'!E35</f>
        <v>0.0009591515509255651</v>
      </c>
      <c r="H35" s="14">
        <f>F35/'- 7 -'!G35</f>
        <v>7.094474153297683</v>
      </c>
      <c r="I35" s="14">
        <v>99782</v>
      </c>
      <c r="J35" s="356">
        <f>I35/'- 3 -'!E35</f>
        <v>0.016031165838267126</v>
      </c>
      <c r="K35" s="14">
        <f>I35/'- 7 -'!G35</f>
        <v>118.57635175282235</v>
      </c>
    </row>
    <row r="36" spans="1:11" ht="12.75">
      <c r="A36" s="15">
        <v>30</v>
      </c>
      <c r="B36" s="16" t="s">
        <v>146</v>
      </c>
      <c r="C36" s="16">
        <v>40757</v>
      </c>
      <c r="D36" s="357">
        <f>C36/'- 3 -'!E36</f>
        <v>0.004347825159332425</v>
      </c>
      <c r="E36" s="16">
        <f>C36/'- 7 -'!G36</f>
        <v>30.736802413273</v>
      </c>
      <c r="F36" s="16">
        <v>13037</v>
      </c>
      <c r="G36" s="357">
        <f>F36/'- 3 -'!E36</f>
        <v>0.0013907450647058623</v>
      </c>
      <c r="H36" s="16">
        <f>F36/'- 7 -'!G36</f>
        <v>9.831825037707391</v>
      </c>
      <c r="I36" s="16">
        <v>63639</v>
      </c>
      <c r="J36" s="357">
        <f>I36/'- 3 -'!E36</f>
        <v>0.006788803035423515</v>
      </c>
      <c r="K36" s="16">
        <f>I36/'- 7 -'!G36</f>
        <v>47.99321266968326</v>
      </c>
    </row>
    <row r="37" spans="1:11" ht="12.75">
      <c r="A37" s="13">
        <v>31</v>
      </c>
      <c r="B37" s="14" t="s">
        <v>147</v>
      </c>
      <c r="C37" s="14">
        <v>57857</v>
      </c>
      <c r="D37" s="356">
        <f>C37/'- 3 -'!E37</f>
        <v>0.00530524433998458</v>
      </c>
      <c r="E37" s="14">
        <f>C37/'- 7 -'!G37</f>
        <v>34.95891238670695</v>
      </c>
      <c r="F37" s="14">
        <v>27782</v>
      </c>
      <c r="G37" s="356">
        <f>F37/'- 3 -'!E37</f>
        <v>0.0025474929265854023</v>
      </c>
      <c r="H37" s="14">
        <f>F37/'- 7 -'!G37</f>
        <v>16.786706948640482</v>
      </c>
      <c r="I37" s="14">
        <v>168631</v>
      </c>
      <c r="J37" s="356">
        <f>I37/'- 3 -'!E37</f>
        <v>0.0154627557304378</v>
      </c>
      <c r="K37" s="14">
        <f>I37/'- 7 -'!G37</f>
        <v>101.89184290030211</v>
      </c>
    </row>
    <row r="38" spans="1:11" ht="12.75">
      <c r="A38" s="15">
        <v>32</v>
      </c>
      <c r="B38" s="16" t="s">
        <v>148</v>
      </c>
      <c r="C38" s="16">
        <v>41981</v>
      </c>
      <c r="D38" s="357">
        <f>C38/'- 3 -'!E38</f>
        <v>0.006380734107403223</v>
      </c>
      <c r="E38" s="16">
        <f>C38/'- 7 -'!G38</f>
        <v>51.447303921568626</v>
      </c>
      <c r="F38" s="16">
        <v>47580</v>
      </c>
      <c r="G38" s="357">
        <f>F38/'- 3 -'!E38</f>
        <v>0.00723173170792133</v>
      </c>
      <c r="H38" s="16">
        <f>F38/'- 7 -'!G38</f>
        <v>58.30882352941177</v>
      </c>
      <c r="I38" s="16">
        <v>99374</v>
      </c>
      <c r="J38" s="357">
        <f>I38/'- 3 -'!E38</f>
        <v>0.015103953483458896</v>
      </c>
      <c r="K38" s="16">
        <f>I38/'- 7 -'!G38</f>
        <v>121.78186274509804</v>
      </c>
    </row>
    <row r="39" spans="1:11" ht="12.75">
      <c r="A39" s="13">
        <v>33</v>
      </c>
      <c r="B39" s="14" t="s">
        <v>149</v>
      </c>
      <c r="C39" s="14">
        <v>149788</v>
      </c>
      <c r="D39" s="356">
        <f>C39/'- 3 -'!E39</f>
        <v>0.011537620470148714</v>
      </c>
      <c r="E39" s="14">
        <f>C39/'- 7 -'!G39</f>
        <v>81.42864908942647</v>
      </c>
      <c r="F39" s="14">
        <v>11655</v>
      </c>
      <c r="G39" s="356">
        <f>F39/'- 3 -'!E39</f>
        <v>0.0008977419191095633</v>
      </c>
      <c r="H39" s="14">
        <f>F39/'- 7 -'!G39</f>
        <v>6.335960858929057</v>
      </c>
      <c r="I39" s="14">
        <v>183746</v>
      </c>
      <c r="J39" s="356">
        <f>I39/'- 3 -'!E39</f>
        <v>0.014153280709455669</v>
      </c>
      <c r="K39" s="14">
        <f>I39/'- 7 -'!G39</f>
        <v>99.8891002989943</v>
      </c>
    </row>
    <row r="40" spans="1:11" ht="12.75">
      <c r="A40" s="15">
        <v>34</v>
      </c>
      <c r="B40" s="16" t="s">
        <v>150</v>
      </c>
      <c r="C40" s="16">
        <v>32000</v>
      </c>
      <c r="D40" s="357">
        <f>C40/'- 3 -'!E40</f>
        <v>0.00553356539723218</v>
      </c>
      <c r="E40" s="16">
        <f>C40/'- 7 -'!G40</f>
        <v>43.448744059742026</v>
      </c>
      <c r="F40" s="16">
        <v>5000</v>
      </c>
      <c r="G40" s="357">
        <f>F40/'- 3 -'!E40</f>
        <v>0.0008646195933175281</v>
      </c>
      <c r="H40" s="16">
        <f>F40/'- 7 -'!G40</f>
        <v>6.788866259334691</v>
      </c>
      <c r="I40" s="16">
        <v>12000</v>
      </c>
      <c r="J40" s="357">
        <f>I40/'- 3 -'!E40</f>
        <v>0.0020750870239620673</v>
      </c>
      <c r="K40" s="16">
        <f>I40/'- 7 -'!G40</f>
        <v>16.293279022403258</v>
      </c>
    </row>
    <row r="41" spans="1:11" ht="12.75">
      <c r="A41" s="13">
        <v>35</v>
      </c>
      <c r="B41" s="14" t="s">
        <v>151</v>
      </c>
      <c r="C41" s="14">
        <v>154947</v>
      </c>
      <c r="D41" s="356">
        <f>C41/'- 3 -'!E41</f>
        <v>0.01098664226750535</v>
      </c>
      <c r="E41" s="14">
        <f>C41/'- 7 -'!G41</f>
        <v>81.16232779843907</v>
      </c>
      <c r="F41" s="14">
        <v>67535</v>
      </c>
      <c r="G41" s="356">
        <f>F41/'- 3 -'!E41</f>
        <v>0.004788623758678605</v>
      </c>
      <c r="H41" s="14">
        <f>F41/'- 7 -'!G41</f>
        <v>35.37530773662983</v>
      </c>
      <c r="I41" s="14">
        <v>124018</v>
      </c>
      <c r="J41" s="356">
        <f>I41/'- 3 -'!E41</f>
        <v>0.008793596524821251</v>
      </c>
      <c r="K41" s="14">
        <f>I41/'- 7 -'!G41</f>
        <v>64.96150018333246</v>
      </c>
    </row>
    <row r="42" spans="1:11" ht="12.75">
      <c r="A42" s="15">
        <v>36</v>
      </c>
      <c r="B42" s="16" t="s">
        <v>152</v>
      </c>
      <c r="C42" s="16">
        <v>34000</v>
      </c>
      <c r="D42" s="357">
        <f>C42/'- 3 -'!E42</f>
        <v>0.004477793764672183</v>
      </c>
      <c r="E42" s="16">
        <f>C42/'- 7 -'!G42</f>
        <v>32.288698955365625</v>
      </c>
      <c r="F42" s="16">
        <v>0</v>
      </c>
      <c r="G42" s="357">
        <f>F42/'- 3 -'!E42</f>
        <v>0</v>
      </c>
      <c r="H42" s="16">
        <f>F42/'- 7 -'!G42</f>
        <v>0</v>
      </c>
      <c r="I42" s="16">
        <v>103588</v>
      </c>
      <c r="J42" s="357">
        <f>I42/'- 3 -'!E42</f>
        <v>0.013642520602790061</v>
      </c>
      <c r="K42" s="16">
        <f>I42/'- 7 -'!G42</f>
        <v>98.37416904083571</v>
      </c>
    </row>
    <row r="43" spans="1:11" ht="12.75">
      <c r="A43" s="13">
        <v>37</v>
      </c>
      <c r="B43" s="14" t="s">
        <v>153</v>
      </c>
      <c r="C43" s="14">
        <v>74576</v>
      </c>
      <c r="D43" s="356">
        <f>C43/'- 3 -'!E43</f>
        <v>0.010858099392900973</v>
      </c>
      <c r="E43" s="14">
        <f>C43/'- 7 -'!G43</f>
        <v>77.1648817838481</v>
      </c>
      <c r="F43" s="14">
        <v>27000</v>
      </c>
      <c r="G43" s="356">
        <f>F43/'- 3 -'!E43</f>
        <v>0.003931139825256467</v>
      </c>
      <c r="H43" s="14">
        <f>F43/'- 7 -'!G43</f>
        <v>27.937296290547884</v>
      </c>
      <c r="I43" s="14">
        <v>50000</v>
      </c>
      <c r="J43" s="356">
        <f>I43/'- 3 -'!E43</f>
        <v>0.007279888565289753</v>
      </c>
      <c r="K43" s="14">
        <f>I43/'- 7 -'!G43</f>
        <v>51.735733871384966</v>
      </c>
    </row>
    <row r="44" spans="1:11" ht="12.75">
      <c r="A44" s="15">
        <v>38</v>
      </c>
      <c r="B44" s="16" t="s">
        <v>154</v>
      </c>
      <c r="C44" s="16">
        <v>47843</v>
      </c>
      <c r="D44" s="357">
        <f>C44/'- 3 -'!E44</f>
        <v>0.005242281432815019</v>
      </c>
      <c r="E44" s="16">
        <f>C44/'- 7 -'!G44</f>
        <v>38.558188265635074</v>
      </c>
      <c r="F44" s="16">
        <v>23174</v>
      </c>
      <c r="G44" s="357">
        <f>F44/'- 3 -'!E44</f>
        <v>0.00253923520523494</v>
      </c>
      <c r="H44" s="16">
        <f>F44/'- 7 -'!G44</f>
        <v>18.67666021921341</v>
      </c>
      <c r="I44" s="16">
        <v>9655</v>
      </c>
      <c r="J44" s="357">
        <f>I44/'- 3 -'!E44</f>
        <v>0.0010579233583560604</v>
      </c>
      <c r="K44" s="16">
        <f>I44/'- 7 -'!G44</f>
        <v>7.7812701482914255</v>
      </c>
    </row>
    <row r="45" spans="1:11" ht="12.75">
      <c r="A45" s="13">
        <v>39</v>
      </c>
      <c r="B45" s="14" t="s">
        <v>155</v>
      </c>
      <c r="C45" s="14">
        <v>81000</v>
      </c>
      <c r="D45" s="356">
        <f>C45/'- 3 -'!E45</f>
        <v>0.005258886544392144</v>
      </c>
      <c r="E45" s="14">
        <f>C45/'- 7 -'!G45</f>
        <v>37.674418604651166</v>
      </c>
      <c r="F45" s="14">
        <v>35000</v>
      </c>
      <c r="G45" s="356">
        <f>F45/'- 3 -'!E45</f>
        <v>0.0022723583833793217</v>
      </c>
      <c r="H45" s="14">
        <f>F45/'- 7 -'!G45</f>
        <v>16.27906976744186</v>
      </c>
      <c r="I45" s="14">
        <v>126000</v>
      </c>
      <c r="J45" s="356">
        <f>I45/'- 3 -'!E45</f>
        <v>0.008180490180165558</v>
      </c>
      <c r="K45" s="14">
        <f>I45/'- 7 -'!G45</f>
        <v>58.604651162790695</v>
      </c>
    </row>
    <row r="46" spans="1:11" ht="12.75">
      <c r="A46" s="15">
        <v>40</v>
      </c>
      <c r="B46" s="16" t="s">
        <v>156</v>
      </c>
      <c r="C46" s="16">
        <v>173100</v>
      </c>
      <c r="D46" s="357">
        <f>C46/'- 3 -'!E46</f>
        <v>0.0038280284216182982</v>
      </c>
      <c r="E46" s="16">
        <f>C46/'- 7 -'!G46</f>
        <v>23.219315895372233</v>
      </c>
      <c r="F46" s="16">
        <v>110700</v>
      </c>
      <c r="G46" s="357">
        <f>F46/'- 3 -'!E46</f>
        <v>0.0024480805677247</v>
      </c>
      <c r="H46" s="16">
        <f>F46/'- 7 -'!G46</f>
        <v>14.849094567404427</v>
      </c>
      <c r="I46" s="16">
        <v>482800</v>
      </c>
      <c r="J46" s="357">
        <f>I46/'- 3 -'!E46</f>
        <v>0.010676904228522903</v>
      </c>
      <c r="K46" s="16">
        <f>I46/'- 7 -'!G46</f>
        <v>64.76190476190476</v>
      </c>
    </row>
    <row r="47" spans="1:11" ht="12.75">
      <c r="A47" s="13">
        <v>41</v>
      </c>
      <c r="B47" s="14" t="s">
        <v>157</v>
      </c>
      <c r="C47" s="14">
        <v>67400</v>
      </c>
      <c r="D47" s="356">
        <f>C47/'- 3 -'!E47</f>
        <v>0.005445918954383561</v>
      </c>
      <c r="E47" s="14">
        <f>C47/'- 7 -'!G47</f>
        <v>41.210638948333845</v>
      </c>
      <c r="F47" s="14">
        <v>28600</v>
      </c>
      <c r="G47" s="356">
        <f>F47/'- 3 -'!E47</f>
        <v>0.0023108795563111253</v>
      </c>
      <c r="H47" s="14">
        <f>F47/'- 7 -'!G47</f>
        <v>17.48700703148884</v>
      </c>
      <c r="I47" s="14">
        <v>177200</v>
      </c>
      <c r="J47" s="356">
        <f>I47/'- 3 -'!E47</f>
        <v>0.014317757250990607</v>
      </c>
      <c r="K47" s="14">
        <f>I47/'- 7 -'!G47</f>
        <v>108.34607153775603</v>
      </c>
    </row>
    <row r="48" spans="1:11" ht="12.75">
      <c r="A48" s="15">
        <v>42</v>
      </c>
      <c r="B48" s="16" t="s">
        <v>158</v>
      </c>
      <c r="C48" s="16">
        <v>91352</v>
      </c>
      <c r="D48" s="357">
        <f>C48/'- 3 -'!E48</f>
        <v>0.0114452941326079</v>
      </c>
      <c r="E48" s="16">
        <f>C48/'- 7 -'!G48</f>
        <v>83.42648401826484</v>
      </c>
      <c r="F48" s="16">
        <v>41289</v>
      </c>
      <c r="G48" s="357">
        <f>F48/'- 3 -'!E48</f>
        <v>0.0051730093423378535</v>
      </c>
      <c r="H48" s="16">
        <f>F48/'- 7 -'!G48</f>
        <v>37.706849315068496</v>
      </c>
      <c r="I48" s="16">
        <v>45400</v>
      </c>
      <c r="J48" s="357">
        <f>I48/'- 3 -'!E48</f>
        <v>0.005688067624358511</v>
      </c>
      <c r="K48" s="16">
        <f>I48/'- 7 -'!G48</f>
        <v>41.461187214611876</v>
      </c>
    </row>
    <row r="49" spans="1:11" ht="12.75">
      <c r="A49" s="13">
        <v>43</v>
      </c>
      <c r="B49" s="14" t="s">
        <v>159</v>
      </c>
      <c r="C49" s="14">
        <v>57000</v>
      </c>
      <c r="D49" s="356">
        <f>C49/'- 3 -'!E49</f>
        <v>0.009002051520162226</v>
      </c>
      <c r="E49" s="14">
        <f>C49/'- 7 -'!G49</f>
        <v>71.92429022082018</v>
      </c>
      <c r="F49" s="14">
        <v>21800</v>
      </c>
      <c r="G49" s="356">
        <f>F49/'- 3 -'!E49</f>
        <v>0.0034428898796409917</v>
      </c>
      <c r="H49" s="14">
        <f>F49/'- 7 -'!G49</f>
        <v>27.50788643533123</v>
      </c>
      <c r="I49" s="14">
        <v>69500</v>
      </c>
      <c r="J49" s="356">
        <f>I49/'- 3 -'!E49</f>
        <v>0.01097618562546096</v>
      </c>
      <c r="K49" s="14">
        <f>I49/'- 7 -'!G49</f>
        <v>87.69716088328076</v>
      </c>
    </row>
    <row r="50" spans="1:11" ht="12.75">
      <c r="A50" s="15">
        <v>44</v>
      </c>
      <c r="B50" s="16" t="s">
        <v>160</v>
      </c>
      <c r="C50" s="16">
        <v>29000</v>
      </c>
      <c r="D50" s="357">
        <f>C50/'- 3 -'!E50</f>
        <v>0.0030946342350421656</v>
      </c>
      <c r="E50" s="16">
        <f>C50/'- 7 -'!G50</f>
        <v>23.11677959346353</v>
      </c>
      <c r="F50" s="16">
        <v>23000</v>
      </c>
      <c r="G50" s="357">
        <f>F50/'- 3 -'!E50</f>
        <v>0.002454365082964476</v>
      </c>
      <c r="H50" s="16">
        <f>F50/'- 7 -'!G50</f>
        <v>18.333997608609007</v>
      </c>
      <c r="I50" s="16">
        <v>48000</v>
      </c>
      <c r="J50" s="357">
        <f>I50/'- 3 -'!E50</f>
        <v>0.005122153216621515</v>
      </c>
      <c r="K50" s="16">
        <f>I50/'- 7 -'!G50</f>
        <v>38.26225587883619</v>
      </c>
    </row>
    <row r="51" spans="1:11" ht="12.75">
      <c r="A51" s="13">
        <v>45</v>
      </c>
      <c r="B51" s="14" t="s">
        <v>161</v>
      </c>
      <c r="C51" s="14">
        <v>45500</v>
      </c>
      <c r="D51" s="356">
        <f>C51/'- 3 -'!E51</f>
        <v>0.0038121681895091643</v>
      </c>
      <c r="E51" s="14">
        <f>C51/'- 7 -'!G51</f>
        <v>23.716445139431848</v>
      </c>
      <c r="F51" s="14">
        <v>0</v>
      </c>
      <c r="G51" s="356">
        <f>F51/'- 3 -'!E51</f>
        <v>0</v>
      </c>
      <c r="H51" s="14">
        <f>F51/'- 7 -'!G51</f>
        <v>0</v>
      </c>
      <c r="I51" s="14">
        <v>114400</v>
      </c>
      <c r="J51" s="356">
        <f>I51/'- 3 -'!E51</f>
        <v>0.009584880019337327</v>
      </c>
      <c r="K51" s="14">
        <f>I51/'- 7 -'!G51</f>
        <v>59.62991920771436</v>
      </c>
    </row>
    <row r="52" spans="1:11" ht="12.75">
      <c r="A52" s="15">
        <v>46</v>
      </c>
      <c r="B52" s="16" t="s">
        <v>162</v>
      </c>
      <c r="C52" s="16">
        <v>59300</v>
      </c>
      <c r="D52" s="357">
        <f>C52/'- 3 -'!E52</f>
        <v>0.005650108323914898</v>
      </c>
      <c r="E52" s="16">
        <f>C52/'- 7 -'!G52</f>
        <v>39.28453130175555</v>
      </c>
      <c r="F52" s="16">
        <v>26605</v>
      </c>
      <c r="G52" s="357">
        <f>F52/'- 3 -'!E52</f>
        <v>0.0025349263399284294</v>
      </c>
      <c r="H52" s="16">
        <f>F52/'- 7 -'!G52</f>
        <v>17.625041404438555</v>
      </c>
      <c r="I52" s="16">
        <v>87623</v>
      </c>
      <c r="J52" s="357">
        <f>I52/'- 3 -'!E52</f>
        <v>0.008348725829112903</v>
      </c>
      <c r="K52" s="16">
        <f>I52/'- 7 -'!G52</f>
        <v>58.0476979132163</v>
      </c>
    </row>
    <row r="53" spans="1:11" ht="12.75">
      <c r="A53" s="13">
        <v>47</v>
      </c>
      <c r="B53" s="14" t="s">
        <v>163</v>
      </c>
      <c r="C53" s="14">
        <v>104645</v>
      </c>
      <c r="D53" s="356">
        <f>C53/'- 3 -'!E53</f>
        <v>0.0114342789290972</v>
      </c>
      <c r="E53" s="14">
        <f>C53/'- 7 -'!G53</f>
        <v>72.01995870612525</v>
      </c>
      <c r="F53" s="14">
        <v>24405</v>
      </c>
      <c r="G53" s="356">
        <f>F53/'- 3 -'!E53</f>
        <v>0.002666668997702873</v>
      </c>
      <c r="H53" s="14">
        <f>F53/'- 7 -'!G53</f>
        <v>16.796283551273227</v>
      </c>
      <c r="I53" s="14">
        <v>134744</v>
      </c>
      <c r="J53" s="356">
        <f>I53/'- 3 -'!E53</f>
        <v>0.014723116059269655</v>
      </c>
      <c r="K53" s="14">
        <f>I53/'- 7 -'!G53</f>
        <v>92.73503097040606</v>
      </c>
    </row>
    <row r="54" spans="1:11" ht="12.75">
      <c r="A54" s="15">
        <v>48</v>
      </c>
      <c r="B54" s="16" t="s">
        <v>164</v>
      </c>
      <c r="C54" s="16">
        <v>329546</v>
      </c>
      <c r="D54" s="357">
        <f>C54/'- 3 -'!E54</f>
        <v>0.005744631663274001</v>
      </c>
      <c r="E54" s="16">
        <f>C54/'- 7 -'!G54</f>
        <v>62.85687037460899</v>
      </c>
      <c r="F54" s="16">
        <v>198853</v>
      </c>
      <c r="G54" s="357">
        <f>F54/'- 3 -'!E54</f>
        <v>0.0034663969222415835</v>
      </c>
      <c r="H54" s="16">
        <f>F54/'- 7 -'!G54</f>
        <v>37.92877851529717</v>
      </c>
      <c r="I54" s="16">
        <v>416030</v>
      </c>
      <c r="J54" s="357">
        <f>I54/'- 3 -'!E54</f>
        <v>0.007252217022424435</v>
      </c>
      <c r="K54" s="16">
        <f>I54/'- 7 -'!G54</f>
        <v>79.35263599603265</v>
      </c>
    </row>
    <row r="55" spans="1:11" ht="12.75">
      <c r="A55" s="13">
        <v>49</v>
      </c>
      <c r="B55" s="14" t="s">
        <v>165</v>
      </c>
      <c r="C55" s="14">
        <v>112702</v>
      </c>
      <c r="D55" s="356">
        <f>C55/'- 3 -'!E55</f>
        <v>0.003065399671793182</v>
      </c>
      <c r="E55" s="14">
        <f>C55/'- 7 -'!G55</f>
        <v>25.983170028818442</v>
      </c>
      <c r="F55" s="14">
        <v>102760</v>
      </c>
      <c r="G55" s="356">
        <f>F55/'- 3 -'!E55</f>
        <v>0.002794985628236122</v>
      </c>
      <c r="H55" s="14">
        <f>F55/'- 7 -'!G55</f>
        <v>23.69106628242075</v>
      </c>
      <c r="I55" s="14">
        <v>539452</v>
      </c>
      <c r="J55" s="356">
        <f>I55/'- 3 -'!E55</f>
        <v>0.014672640980179374</v>
      </c>
      <c r="K55" s="14">
        <f>I55/'- 7 -'!G55</f>
        <v>124.36933717579251</v>
      </c>
    </row>
    <row r="56" spans="1:11" ht="12.75">
      <c r="A56" s="15">
        <v>50</v>
      </c>
      <c r="B56" s="16" t="s">
        <v>355</v>
      </c>
      <c r="C56" s="16">
        <v>112550</v>
      </c>
      <c r="D56" s="357">
        <f>C56/'- 3 -'!E56</f>
        <v>0.007713341922750075</v>
      </c>
      <c r="E56" s="16">
        <f>C56/'- 7 -'!G56</f>
        <v>62.251106194690266</v>
      </c>
      <c r="F56" s="16">
        <v>17000</v>
      </c>
      <c r="G56" s="357">
        <f>F56/'- 3 -'!E56</f>
        <v>0.0011650538666081855</v>
      </c>
      <c r="H56" s="16">
        <f>F56/'- 7 -'!G56</f>
        <v>9.402654867256636</v>
      </c>
      <c r="I56" s="16">
        <v>98000</v>
      </c>
      <c r="J56" s="357">
        <f>I56/'- 3 -'!E56</f>
        <v>0.006716192878094246</v>
      </c>
      <c r="K56" s="16">
        <f>I56/'- 7 -'!G56</f>
        <v>54.203539823008846</v>
      </c>
    </row>
    <row r="57" spans="1:11" ht="12.75">
      <c r="A57" s="13">
        <v>2264</v>
      </c>
      <c r="B57" s="14" t="s">
        <v>166</v>
      </c>
      <c r="C57" s="14">
        <v>27414</v>
      </c>
      <c r="D57" s="356">
        <f>C57/'- 3 -'!E57</f>
        <v>0.014354826125636932</v>
      </c>
      <c r="E57" s="14">
        <f>C57/'- 7 -'!G57</f>
        <v>149.3950953678474</v>
      </c>
      <c r="F57" s="14">
        <v>6600</v>
      </c>
      <c r="G57" s="356">
        <f>F57/'- 3 -'!E57</f>
        <v>0.003455966018428677</v>
      </c>
      <c r="H57" s="14">
        <f>F57/'- 7 -'!G57</f>
        <v>35.967302452316076</v>
      </c>
      <c r="I57" s="14">
        <v>6720</v>
      </c>
      <c r="J57" s="356">
        <f>I57/'- 3 -'!E57</f>
        <v>0.003518801764218289</v>
      </c>
      <c r="K57" s="14">
        <f>I57/'- 7 -'!G57</f>
        <v>36.62125340599455</v>
      </c>
    </row>
    <row r="58" spans="1:11" ht="12.75">
      <c r="A58" s="15">
        <v>2309</v>
      </c>
      <c r="B58" s="16" t="s">
        <v>167</v>
      </c>
      <c r="C58" s="16">
        <v>16250</v>
      </c>
      <c r="D58" s="357">
        <f>C58/'- 3 -'!E58</f>
        <v>0.008070568053761407</v>
      </c>
      <c r="E58" s="16">
        <f>C58/'- 7 -'!G58</f>
        <v>62.26053639846743</v>
      </c>
      <c r="F58" s="16">
        <v>0</v>
      </c>
      <c r="G58" s="357">
        <f>F58/'- 3 -'!E58</f>
        <v>0</v>
      </c>
      <c r="H58" s="16">
        <f>F58/'- 7 -'!G58</f>
        <v>0</v>
      </c>
      <c r="I58" s="16">
        <v>4000</v>
      </c>
      <c r="J58" s="357">
        <f>I58/'- 3 -'!E58</f>
        <v>0.001986601367079731</v>
      </c>
      <c r="K58" s="16">
        <f>I58/'- 7 -'!G58</f>
        <v>15.32567049808429</v>
      </c>
    </row>
    <row r="59" spans="1:11" ht="12.75">
      <c r="A59" s="13">
        <v>2312</v>
      </c>
      <c r="B59" s="14" t="s">
        <v>168</v>
      </c>
      <c r="C59" s="14">
        <v>40000</v>
      </c>
      <c r="D59" s="356">
        <f>C59/'- 3 -'!E59</f>
        <v>0.023250555542961505</v>
      </c>
      <c r="E59" s="14">
        <f>C59/'- 7 -'!G59</f>
        <v>216.80216802168022</v>
      </c>
      <c r="F59" s="14">
        <v>35300</v>
      </c>
      <c r="G59" s="356">
        <f>F59/'- 3 -'!E59</f>
        <v>0.02051861526666353</v>
      </c>
      <c r="H59" s="14">
        <f>F59/'- 7 -'!G59</f>
        <v>191.3279132791328</v>
      </c>
      <c r="I59" s="14">
        <v>15000</v>
      </c>
      <c r="J59" s="356">
        <f>I59/'- 3 -'!E59</f>
        <v>0.008718958328610565</v>
      </c>
      <c r="K59" s="14">
        <f>I59/'- 7 -'!G59</f>
        <v>81.30081300813008</v>
      </c>
    </row>
    <row r="60" spans="1:11" ht="12.75">
      <c r="A60" s="15">
        <v>2355</v>
      </c>
      <c r="B60" s="16" t="s">
        <v>169</v>
      </c>
      <c r="C60" s="16">
        <v>89795</v>
      </c>
      <c r="D60" s="357">
        <f>C60/'- 3 -'!E60</f>
        <v>0.0036502729930205985</v>
      </c>
      <c r="E60" s="16">
        <f>C60/'- 7 -'!G60</f>
        <v>25.470146078570416</v>
      </c>
      <c r="F60" s="16">
        <v>8793</v>
      </c>
      <c r="G60" s="357">
        <f>F60/'- 3 -'!E60</f>
        <v>0.00035744585364029313</v>
      </c>
      <c r="H60" s="16">
        <f>F60/'- 7 -'!G60</f>
        <v>2.4941143100269465</v>
      </c>
      <c r="I60" s="16">
        <v>56360</v>
      </c>
      <c r="J60" s="357">
        <f>I60/'- 3 -'!E60</f>
        <v>0.0022911006836309473</v>
      </c>
      <c r="K60" s="16">
        <f>I60/'- 7 -'!G60</f>
        <v>15.986384909941853</v>
      </c>
    </row>
    <row r="61" spans="1:11" ht="12.75">
      <c r="A61" s="13">
        <v>2439</v>
      </c>
      <c r="B61" s="14" t="s">
        <v>170</v>
      </c>
      <c r="C61" s="14">
        <v>0</v>
      </c>
      <c r="D61" s="356">
        <f>C61/'- 3 -'!E61</f>
        <v>0</v>
      </c>
      <c r="E61" s="14">
        <f>C61/'- 7 -'!G61</f>
        <v>0</v>
      </c>
      <c r="F61" s="14">
        <v>5040</v>
      </c>
      <c r="G61" s="356">
        <f>F61/'- 3 -'!E61</f>
        <v>0.003951487648857009</v>
      </c>
      <c r="H61" s="14">
        <f>F61/'- 7 -'!G61</f>
        <v>36.3898916967509</v>
      </c>
      <c r="I61" s="14">
        <v>3000</v>
      </c>
      <c r="J61" s="356">
        <f>I61/'- 3 -'!E61</f>
        <v>0.0023520759814625054</v>
      </c>
      <c r="K61" s="14">
        <f>I61/'- 7 -'!G61</f>
        <v>21.660649819494584</v>
      </c>
    </row>
    <row r="62" spans="1:11" ht="12.75">
      <c r="A62" s="15">
        <v>2460</v>
      </c>
      <c r="B62" s="16" t="s">
        <v>171</v>
      </c>
      <c r="C62" s="16">
        <v>0</v>
      </c>
      <c r="D62" s="357">
        <f>C62/'- 3 -'!E62</f>
        <v>0</v>
      </c>
      <c r="E62" s="16">
        <f>C62/'- 7 -'!G62</f>
        <v>0</v>
      </c>
      <c r="F62" s="16">
        <v>17600</v>
      </c>
      <c r="G62" s="357">
        <f>F62/'- 3 -'!E62</f>
        <v>0.006029957927339007</v>
      </c>
      <c r="H62" s="16">
        <f>F62/'- 7 -'!G62</f>
        <v>56.81084570690768</v>
      </c>
      <c r="I62" s="16">
        <v>18500</v>
      </c>
      <c r="J62" s="357">
        <f>I62/'- 3 -'!E62</f>
        <v>0.006338308048623388</v>
      </c>
      <c r="K62" s="16">
        <f>I62/'- 7 -'!G62</f>
        <v>59.71594577146546</v>
      </c>
    </row>
    <row r="63" spans="1:11" ht="12.75">
      <c r="A63" s="13">
        <v>3000</v>
      </c>
      <c r="B63" s="14" t="s">
        <v>381</v>
      </c>
      <c r="C63" s="14">
        <v>51573</v>
      </c>
      <c r="D63" s="356">
        <f>C63/'- 3 -'!E63</f>
        <v>0.01014083078008478</v>
      </c>
      <c r="E63" s="14">
        <f>C63/'- 7 -'!G63</f>
        <v>80.83542319749216</v>
      </c>
      <c r="F63" s="14">
        <v>372</v>
      </c>
      <c r="G63" s="356">
        <f>F63/'- 3 -'!E63</f>
        <v>7.314658930431694E-05</v>
      </c>
      <c r="H63" s="14">
        <f>F63/'- 7 -'!G63</f>
        <v>0.5830721003134797</v>
      </c>
      <c r="I63" s="14">
        <v>131156</v>
      </c>
      <c r="J63" s="356">
        <f>I63/'- 3 -'!E63</f>
        <v>0.02578928512579837</v>
      </c>
      <c r="K63" s="14">
        <f>I63/'- 7 -'!G63</f>
        <v>205.57366771159874</v>
      </c>
    </row>
    <row r="64" spans="1:11" ht="4.5" customHeight="1">
      <c r="A64" s="17"/>
      <c r="B64" s="17"/>
      <c r="C64" s="17"/>
      <c r="D64" s="197"/>
      <c r="E64" s="17"/>
      <c r="F64" s="17"/>
      <c r="G64" s="197"/>
      <c r="H64" s="17"/>
      <c r="I64" s="17"/>
      <c r="J64" s="197"/>
      <c r="K64" s="17"/>
    </row>
    <row r="65" spans="1:11" ht="12.75">
      <c r="A65" s="19"/>
      <c r="B65" s="20" t="s">
        <v>172</v>
      </c>
      <c r="C65" s="20">
        <f>SUM(C11:C63)</f>
        <v>5448546.3</v>
      </c>
      <c r="D65" s="102">
        <f>C65/'- 3 -'!E65</f>
        <v>0.004197736688725553</v>
      </c>
      <c r="E65" s="20">
        <f>C65/'- 7 -'!G65</f>
        <v>29.975467473854557</v>
      </c>
      <c r="F65" s="20">
        <f>SUM(F11:F63)</f>
        <v>4756520</v>
      </c>
      <c r="G65" s="102">
        <f>F65/'- 3 -'!E65</f>
        <v>0.0036645771945916783</v>
      </c>
      <c r="H65" s="20">
        <f>F65/'- 7 -'!G65</f>
        <v>26.16824795060266</v>
      </c>
      <c r="I65" s="20">
        <f>SUM(I11:I63)</f>
        <v>12889935</v>
      </c>
      <c r="J65" s="102">
        <f>I65/'- 3 -'!E65</f>
        <v>0.009930823762071658</v>
      </c>
      <c r="K65" s="20">
        <f>I65/'- 7 -'!G65</f>
        <v>70.91466348236767</v>
      </c>
    </row>
    <row r="66" spans="1:11" ht="4.5" customHeight="1">
      <c r="A66" s="17"/>
      <c r="B66" s="17"/>
      <c r="C66" s="17"/>
      <c r="D66" s="197"/>
      <c r="E66" s="17"/>
      <c r="F66" s="17"/>
      <c r="G66" s="197"/>
      <c r="H66" s="17"/>
      <c r="I66" s="17"/>
      <c r="J66" s="197"/>
      <c r="K66" s="17"/>
    </row>
    <row r="67" spans="1:11" ht="12.75">
      <c r="A67" s="15">
        <v>2155</v>
      </c>
      <c r="B67" s="16" t="s">
        <v>173</v>
      </c>
      <c r="C67" s="16">
        <v>0</v>
      </c>
      <c r="D67" s="357">
        <f>C67/'- 3 -'!E67</f>
        <v>0</v>
      </c>
      <c r="E67" s="16">
        <f>C67/'- 7 -'!G67</f>
        <v>0</v>
      </c>
      <c r="F67" s="16">
        <v>6000</v>
      </c>
      <c r="G67" s="357">
        <f>F67/'- 3 -'!E67</f>
        <v>0.004800430118538621</v>
      </c>
      <c r="H67" s="16">
        <f>F67/'- 7 -'!G67</f>
        <v>42.25352112676056</v>
      </c>
      <c r="I67" s="16">
        <v>24600</v>
      </c>
      <c r="J67" s="357">
        <f>I67/'- 3 -'!E67</f>
        <v>0.019681763486008346</v>
      </c>
      <c r="K67" s="16">
        <f>I67/'- 7 -'!G67</f>
        <v>173.2394366197183</v>
      </c>
    </row>
    <row r="68" spans="1:11" ht="12.75">
      <c r="A68" s="13">
        <v>2408</v>
      </c>
      <c r="B68" s="14" t="s">
        <v>175</v>
      </c>
      <c r="C68" s="14">
        <v>0</v>
      </c>
      <c r="D68" s="356">
        <f>C68/'- 3 -'!E68</f>
        <v>0</v>
      </c>
      <c r="E68" s="14">
        <f>C68/'- 7 -'!G68</f>
        <v>0</v>
      </c>
      <c r="F68" s="14">
        <v>6000</v>
      </c>
      <c r="G68" s="356">
        <f>F68/'- 3 -'!E68</f>
        <v>0.002534206508264681</v>
      </c>
      <c r="H68" s="14">
        <f>F68/'- 7 -'!G68</f>
        <v>22.429906542056074</v>
      </c>
      <c r="I68" s="14">
        <v>30000</v>
      </c>
      <c r="J68" s="356">
        <f>I68/'- 3 -'!E68</f>
        <v>0.012671032541323405</v>
      </c>
      <c r="K68" s="14">
        <f>I68/'- 7 -'!G68</f>
        <v>112.14953271028037</v>
      </c>
    </row>
    <row r="69" ht="6.75" customHeight="1"/>
    <row r="70" spans="1:2" ht="12" customHeight="1">
      <c r="A70" s="391" t="s">
        <v>369</v>
      </c>
      <c r="B70" s="6" t="s">
        <v>503</v>
      </c>
    </row>
    <row r="71" spans="1:2" ht="12" customHeight="1">
      <c r="A71" s="54"/>
      <c r="B71" s="392" t="s">
        <v>502</v>
      </c>
    </row>
    <row r="72" spans="1:2" ht="12" customHeight="1">
      <c r="A72" s="6"/>
      <c r="B72" s="6"/>
    </row>
    <row r="73" spans="1:2" ht="12" customHeight="1">
      <c r="A73" s="6"/>
      <c r="B73" s="6"/>
    </row>
    <row r="74" spans="1:2" ht="12" customHeight="1">
      <c r="A74" s="6"/>
      <c r="B74" s="6"/>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F74"/>
  <sheetViews>
    <sheetView showGridLines="0" workbookViewId="0" topLeftCell="A1">
      <selection activeCell="A1" sqref="A1"/>
    </sheetView>
  </sheetViews>
  <sheetFormatPr defaultColWidth="15.83203125" defaultRowHeight="12"/>
  <cols>
    <col min="1" max="1" width="6.83203125" style="82" customWidth="1"/>
    <col min="2" max="2" width="33.83203125" style="82" customWidth="1"/>
    <col min="3" max="3" width="35.83203125" style="82" customWidth="1"/>
    <col min="4" max="5" width="15.83203125" style="82" customWidth="1"/>
    <col min="6" max="6" width="30.83203125" style="82" customWidth="1"/>
    <col min="7" max="16384" width="15.83203125" style="82" customWidth="1"/>
  </cols>
  <sheetData>
    <row r="1" spans="1:5" ht="6.75" customHeight="1">
      <c r="A1" s="17"/>
      <c r="B1" s="80"/>
      <c r="C1" s="141"/>
      <c r="D1" s="141"/>
      <c r="E1" s="141"/>
    </row>
    <row r="2" spans="1:6" ht="12.75">
      <c r="A2" s="8"/>
      <c r="B2" s="83"/>
      <c r="C2" s="199" t="s">
        <v>335</v>
      </c>
      <c r="D2" s="200"/>
      <c r="E2" s="199"/>
      <c r="F2" s="8"/>
    </row>
    <row r="3" spans="1:6" ht="12.75">
      <c r="A3" s="9"/>
      <c r="B3" s="86"/>
      <c r="C3" s="202" t="str">
        <f>YEAR</f>
        <v>OPERATING FUND BUDGET 2001/2002</v>
      </c>
      <c r="D3" s="202"/>
      <c r="E3" s="202"/>
      <c r="F3" s="9"/>
    </row>
    <row r="4" spans="1:5" ht="12.75">
      <c r="A4" s="10"/>
      <c r="C4" s="141"/>
      <c r="D4" s="141"/>
      <c r="E4" s="141"/>
    </row>
    <row r="5" ht="12.75">
      <c r="A5" s="10"/>
    </row>
    <row r="6" spans="1:5" ht="18.75">
      <c r="A6" s="10"/>
      <c r="C6" s="402" t="s">
        <v>430</v>
      </c>
      <c r="D6" s="341"/>
      <c r="E6" s="342"/>
    </row>
    <row r="7" spans="3:5" ht="12.75">
      <c r="C7" s="68" t="s">
        <v>71</v>
      </c>
      <c r="D7" s="69"/>
      <c r="E7" s="70"/>
    </row>
    <row r="8" spans="1:5" ht="12.75">
      <c r="A8" s="94"/>
      <c r="B8" s="45"/>
      <c r="C8" s="73"/>
      <c r="D8" s="74"/>
      <c r="E8" s="229" t="s">
        <v>78</v>
      </c>
    </row>
    <row r="9" spans="1:5" ht="12.75">
      <c r="A9" s="51" t="s">
        <v>105</v>
      </c>
      <c r="B9" s="52" t="s">
        <v>106</v>
      </c>
      <c r="C9" s="76" t="s">
        <v>107</v>
      </c>
      <c r="D9" s="76" t="s">
        <v>108</v>
      </c>
      <c r="E9" s="76" t="s">
        <v>109</v>
      </c>
    </row>
    <row r="10" spans="1:2" ht="4.5" customHeight="1">
      <c r="A10" s="77"/>
      <c r="B10" s="77"/>
    </row>
    <row r="11" spans="1:5" ht="12.75">
      <c r="A11" s="13">
        <v>1</v>
      </c>
      <c r="B11" s="14" t="s">
        <v>121</v>
      </c>
      <c r="C11" s="14">
        <f>SUM('- 38 -'!C11,'- 38 -'!F11,'- 38 -'!I11)</f>
        <v>2965400</v>
      </c>
      <c r="D11" s="356">
        <f>C11/'- 3 -'!E11</f>
        <v>0.012366643841157812</v>
      </c>
      <c r="E11" s="14">
        <f>C11/'- 7 -'!G11</f>
        <v>96.84519921619857</v>
      </c>
    </row>
    <row r="12" spans="1:5" ht="12.75">
      <c r="A12" s="15">
        <v>2</v>
      </c>
      <c r="B12" s="16" t="s">
        <v>122</v>
      </c>
      <c r="C12" s="16">
        <f>SUM('- 38 -'!C12,'- 38 -'!F12,'- 38 -'!I12)</f>
        <v>1356649</v>
      </c>
      <c r="D12" s="357">
        <f>C12/'- 3 -'!E12</f>
        <v>0.022464408627505008</v>
      </c>
      <c r="E12" s="16">
        <f>C12/'- 7 -'!G12</f>
        <v>147.57252722150307</v>
      </c>
    </row>
    <row r="13" spans="1:5" ht="12.75">
      <c r="A13" s="13">
        <v>3</v>
      </c>
      <c r="B13" s="14" t="s">
        <v>123</v>
      </c>
      <c r="C13" s="14">
        <f>SUM('- 38 -'!C13,'- 38 -'!F13,'- 38 -'!I13)</f>
        <v>1275192</v>
      </c>
      <c r="D13" s="356">
        <f>C13/'- 3 -'!E13</f>
        <v>0.030627334952646943</v>
      </c>
      <c r="E13" s="14">
        <f>C13/'- 7 -'!G13</f>
        <v>217.79538855678908</v>
      </c>
    </row>
    <row r="14" spans="1:5" ht="12.75">
      <c r="A14" s="15">
        <v>4</v>
      </c>
      <c r="B14" s="16" t="s">
        <v>124</v>
      </c>
      <c r="C14" s="16">
        <f>SUM('- 38 -'!C14,'- 38 -'!F14,'- 38 -'!I14)</f>
        <v>1035419</v>
      </c>
      <c r="D14" s="357">
        <f>C14/'- 3 -'!E14</f>
        <v>0.02491796223132912</v>
      </c>
      <c r="E14" s="16">
        <f>C14/'- 7 -'!G14</f>
        <v>175.76584223123803</v>
      </c>
    </row>
    <row r="15" spans="1:5" ht="12.75">
      <c r="A15" s="13">
        <v>5</v>
      </c>
      <c r="B15" s="14" t="s">
        <v>125</v>
      </c>
      <c r="C15" s="14">
        <f>SUM('- 38 -'!C15,'- 38 -'!F15,'- 38 -'!I15)</f>
        <v>1391700</v>
      </c>
      <c r="D15" s="356">
        <f>C15/'- 3 -'!E15</f>
        <v>0.02704415437697989</v>
      </c>
      <c r="E15" s="14">
        <f>C15/'- 7 -'!G15</f>
        <v>194.81501182860424</v>
      </c>
    </row>
    <row r="16" spans="1:5" ht="12.75">
      <c r="A16" s="15">
        <v>6</v>
      </c>
      <c r="B16" s="16" t="s">
        <v>126</v>
      </c>
      <c r="C16" s="16">
        <f>SUM('- 38 -'!C16,'- 38 -'!F16,'- 38 -'!I16)</f>
        <v>1099993</v>
      </c>
      <c r="D16" s="357">
        <f>C16/'- 3 -'!E16</f>
        <v>0.019108408493262174</v>
      </c>
      <c r="E16" s="16">
        <f>C16/'- 7 -'!G16</f>
        <v>123.98478358881876</v>
      </c>
    </row>
    <row r="17" spans="1:5" ht="12.75">
      <c r="A17" s="13">
        <v>9</v>
      </c>
      <c r="B17" s="14" t="s">
        <v>127</v>
      </c>
      <c r="C17" s="14">
        <f>SUM('- 38 -'!C17,'- 38 -'!F17,'- 38 -'!I17)</f>
        <v>1473450</v>
      </c>
      <c r="D17" s="356">
        <f>C17/'- 3 -'!E17</f>
        <v>0.017892904074616633</v>
      </c>
      <c r="E17" s="14">
        <f>C17/'- 7 -'!G17</f>
        <v>116.53814212836636</v>
      </c>
    </row>
    <row r="18" spans="1:5" ht="12.75">
      <c r="A18" s="15">
        <v>10</v>
      </c>
      <c r="B18" s="16" t="s">
        <v>128</v>
      </c>
      <c r="C18" s="16">
        <f>SUM('- 38 -'!C18,'- 38 -'!F18,'- 38 -'!I18)</f>
        <v>912861</v>
      </c>
      <c r="D18" s="357">
        <f>C18/'- 3 -'!E18</f>
        <v>0.014999603181188783</v>
      </c>
      <c r="E18" s="16">
        <f>C18/'- 7 -'!G18</f>
        <v>105.27747664629224</v>
      </c>
    </row>
    <row r="19" spans="1:5" ht="12.75">
      <c r="A19" s="13">
        <v>11</v>
      </c>
      <c r="B19" s="14" t="s">
        <v>129</v>
      </c>
      <c r="C19" s="14">
        <f>SUM('- 38 -'!C19,'- 38 -'!F19,'- 38 -'!I19)</f>
        <v>653205</v>
      </c>
      <c r="D19" s="356">
        <f>C19/'- 3 -'!E19</f>
        <v>0.0201171770396273</v>
      </c>
      <c r="E19" s="14">
        <f>C19/'- 7 -'!G19</f>
        <v>141.11147116007777</v>
      </c>
    </row>
    <row r="20" spans="1:5" ht="12.75">
      <c r="A20" s="15">
        <v>12</v>
      </c>
      <c r="B20" s="16" t="s">
        <v>130</v>
      </c>
      <c r="C20" s="16">
        <f>SUM('- 38 -'!C20,'- 38 -'!F20,'- 38 -'!I20)</f>
        <v>654261</v>
      </c>
      <c r="D20" s="357">
        <f>C20/'- 3 -'!E20</f>
        <v>0.012686035621284973</v>
      </c>
      <c r="E20" s="16">
        <f>C20/'- 7 -'!G20</f>
        <v>84.69946274839795</v>
      </c>
    </row>
    <row r="21" spans="1:5" ht="12.75">
      <c r="A21" s="13">
        <v>13</v>
      </c>
      <c r="B21" s="14" t="s">
        <v>131</v>
      </c>
      <c r="C21" s="14">
        <f>SUM('- 38 -'!C21,'- 38 -'!F21,'- 38 -'!I21)</f>
        <v>423154</v>
      </c>
      <c r="D21" s="356">
        <f>C21/'- 3 -'!E21</f>
        <v>0.02015365306572672</v>
      </c>
      <c r="E21" s="14">
        <f>C21/'- 7 -'!G21</f>
        <v>156.57872340425533</v>
      </c>
    </row>
    <row r="22" spans="1:5" ht="12.75">
      <c r="A22" s="15">
        <v>14</v>
      </c>
      <c r="B22" s="16" t="s">
        <v>132</v>
      </c>
      <c r="C22" s="16">
        <f>SUM('- 38 -'!C22,'- 38 -'!F22,'- 38 -'!I22)</f>
        <v>259563</v>
      </c>
      <c r="D22" s="357">
        <f>C22/'- 3 -'!E22</f>
        <v>0.011064755095585658</v>
      </c>
      <c r="E22" s="16">
        <f>C22/'- 7 -'!G22</f>
        <v>75.91781222579702</v>
      </c>
    </row>
    <row r="23" spans="1:5" ht="12.75">
      <c r="A23" s="13">
        <v>15</v>
      </c>
      <c r="B23" s="14" t="s">
        <v>133</v>
      </c>
      <c r="C23" s="14">
        <f>SUM('- 38 -'!C23,'- 38 -'!F23,'- 38 -'!I23)</f>
        <v>963244</v>
      </c>
      <c r="D23" s="356">
        <f>C23/'- 3 -'!E23</f>
        <v>0.02865010739135437</v>
      </c>
      <c r="E23" s="14">
        <f>C23/'- 7 -'!G23</f>
        <v>155.86472491909385</v>
      </c>
    </row>
    <row r="24" spans="1:5" ht="12.75">
      <c r="A24" s="15">
        <v>16</v>
      </c>
      <c r="B24" s="16" t="s">
        <v>134</v>
      </c>
      <c r="C24" s="16">
        <f>SUM('- 38 -'!C24,'- 38 -'!F24,'- 38 -'!I24)</f>
        <v>43800</v>
      </c>
      <c r="D24" s="357">
        <f>C24/'- 3 -'!E24</f>
        <v>0.00735922705937384</v>
      </c>
      <c r="E24" s="16">
        <f>C24/'- 7 -'!G24</f>
        <v>53.12310491206792</v>
      </c>
    </row>
    <row r="25" spans="1:5" ht="12.75">
      <c r="A25" s="13">
        <v>17</v>
      </c>
      <c r="B25" s="14" t="s">
        <v>135</v>
      </c>
      <c r="C25" s="14">
        <f>SUM('- 38 -'!C25,'- 38 -'!F25,'- 38 -'!I25)</f>
        <v>90500</v>
      </c>
      <c r="D25" s="356">
        <f>C25/'- 3 -'!E25</f>
        <v>0.022091404222411865</v>
      </c>
      <c r="E25" s="14">
        <f>C25/'- 7 -'!G25</f>
        <v>172.38095238095238</v>
      </c>
    </row>
    <row r="26" spans="1:5" ht="12.75">
      <c r="A26" s="15">
        <v>18</v>
      </c>
      <c r="B26" s="16" t="s">
        <v>136</v>
      </c>
      <c r="C26" s="16">
        <f>SUM('- 38 -'!C26,'- 38 -'!F26,'- 38 -'!I26)</f>
        <v>131170.3</v>
      </c>
      <c r="D26" s="357">
        <f>C26/'- 3 -'!E26</f>
        <v>0.01421828347218521</v>
      </c>
      <c r="E26" s="16">
        <f>C26/'- 7 -'!G26</f>
        <v>95.64002916514764</v>
      </c>
    </row>
    <row r="27" spans="1:5" ht="12.75">
      <c r="A27" s="13">
        <v>19</v>
      </c>
      <c r="B27" s="14" t="s">
        <v>137</v>
      </c>
      <c r="C27" s="14">
        <f>SUM('- 38 -'!C27,'- 38 -'!F27,'- 38 -'!I27)</f>
        <v>2000</v>
      </c>
      <c r="D27" s="356">
        <f>C27/'- 3 -'!E27</f>
        <v>0.00016403526758253025</v>
      </c>
      <c r="E27" s="14">
        <f>C27/'- 7 -'!G27</f>
        <v>1.1095700416088765</v>
      </c>
    </row>
    <row r="28" spans="1:5" ht="12.75">
      <c r="A28" s="15">
        <v>20</v>
      </c>
      <c r="B28" s="16" t="s">
        <v>138</v>
      </c>
      <c r="C28" s="16">
        <f>SUM('- 38 -'!C28,'- 38 -'!F28,'- 38 -'!I28)</f>
        <v>201161</v>
      </c>
      <c r="D28" s="357">
        <f>C28/'- 3 -'!E28</f>
        <v>0.02554964291515963</v>
      </c>
      <c r="E28" s="16">
        <f>C28/'- 7 -'!G28</f>
        <v>200.35956175298804</v>
      </c>
    </row>
    <row r="29" spans="1:5" ht="12.75">
      <c r="A29" s="13">
        <v>21</v>
      </c>
      <c r="B29" s="14" t="s">
        <v>139</v>
      </c>
      <c r="C29" s="14">
        <f>SUM('- 38 -'!C29,'- 38 -'!F29,'- 38 -'!I29)</f>
        <v>334604</v>
      </c>
      <c r="D29" s="356">
        <f>C29/'- 3 -'!E29</f>
        <v>0.014748710715387667</v>
      </c>
      <c r="E29" s="14">
        <f>C29/'- 7 -'!G29</f>
        <v>97.91759335128175</v>
      </c>
    </row>
    <row r="30" spans="1:5" ht="12.75">
      <c r="A30" s="15">
        <v>22</v>
      </c>
      <c r="B30" s="16" t="s">
        <v>140</v>
      </c>
      <c r="C30" s="16">
        <f>SUM('- 38 -'!C30,'- 38 -'!F30,'- 38 -'!I30)</f>
        <v>198020</v>
      </c>
      <c r="D30" s="357">
        <f>C30/'- 3 -'!E30</f>
        <v>0.016098031336449586</v>
      </c>
      <c r="E30" s="16">
        <f>C30/'- 7 -'!G30</f>
        <v>117.13694173321502</v>
      </c>
    </row>
    <row r="31" spans="1:5" ht="12.75">
      <c r="A31" s="13">
        <v>23</v>
      </c>
      <c r="B31" s="14" t="s">
        <v>141</v>
      </c>
      <c r="C31" s="14">
        <f>SUM('- 38 -'!C31,'- 38 -'!F31,'- 38 -'!I31)</f>
        <v>200950</v>
      </c>
      <c r="D31" s="356">
        <f>C31/'- 3 -'!E31</f>
        <v>0.019817186821388322</v>
      </c>
      <c r="E31" s="14">
        <f>C31/'- 7 -'!G31</f>
        <v>140.27923211169283</v>
      </c>
    </row>
    <row r="32" spans="1:5" ht="12.75">
      <c r="A32" s="15">
        <v>24</v>
      </c>
      <c r="B32" s="16" t="s">
        <v>142</v>
      </c>
      <c r="C32" s="16">
        <f>SUM('- 38 -'!C32,'- 38 -'!F32,'- 38 -'!I32)</f>
        <v>349086</v>
      </c>
      <c r="D32" s="357">
        <f>C32/'- 3 -'!E32</f>
        <v>0.015256160375203843</v>
      </c>
      <c r="E32" s="16">
        <f>C32/'- 7 -'!G32</f>
        <v>97.25198495612202</v>
      </c>
    </row>
    <row r="33" spans="1:5" ht="12.75">
      <c r="A33" s="13">
        <v>25</v>
      </c>
      <c r="B33" s="14" t="s">
        <v>143</v>
      </c>
      <c r="C33" s="14">
        <f>SUM('- 38 -'!C33,'- 38 -'!F33,'- 38 -'!I33)</f>
        <v>125250</v>
      </c>
      <c r="D33" s="356">
        <f>C33/'- 3 -'!E33</f>
        <v>0.012001950209107031</v>
      </c>
      <c r="E33" s="14">
        <f>C33/'- 7 -'!G33</f>
        <v>85.34923339011925</v>
      </c>
    </row>
    <row r="34" spans="1:5" ht="12.75">
      <c r="A34" s="15">
        <v>26</v>
      </c>
      <c r="B34" s="16" t="s">
        <v>144</v>
      </c>
      <c r="C34" s="16">
        <f>SUM('- 38 -'!C34,'- 38 -'!F34,'- 38 -'!I34)</f>
        <v>376000</v>
      </c>
      <c r="D34" s="357">
        <f>C34/'- 3 -'!E34</f>
        <v>0.022908321021126225</v>
      </c>
      <c r="E34" s="16">
        <f>C34/'- 7 -'!G34</f>
        <v>133.26244905192274</v>
      </c>
    </row>
    <row r="35" spans="1:5" ht="12.75">
      <c r="A35" s="13">
        <v>28</v>
      </c>
      <c r="B35" s="14" t="s">
        <v>145</v>
      </c>
      <c r="C35" s="14">
        <f>SUM('- 38 -'!C35,'- 38 -'!F35,'- 38 -'!I35)</f>
        <v>141477</v>
      </c>
      <c r="D35" s="356">
        <f>C35/'- 3 -'!E35</f>
        <v>0.022729963814119965</v>
      </c>
      <c r="E35" s="14">
        <f>C35/'- 7 -'!G35</f>
        <v>168.1247771836007</v>
      </c>
    </row>
    <row r="36" spans="1:5" ht="12.75">
      <c r="A36" s="15">
        <v>30</v>
      </c>
      <c r="B36" s="16" t="s">
        <v>146</v>
      </c>
      <c r="C36" s="16">
        <f>SUM('- 38 -'!C36,'- 38 -'!F36,'- 38 -'!I36)</f>
        <v>117433</v>
      </c>
      <c r="D36" s="357">
        <f>C36/'- 3 -'!E36</f>
        <v>0.012527373259461802</v>
      </c>
      <c r="E36" s="16">
        <f>C36/'- 7 -'!G36</f>
        <v>88.56184012066365</v>
      </c>
    </row>
    <row r="37" spans="1:5" ht="12.75">
      <c r="A37" s="13">
        <v>31</v>
      </c>
      <c r="B37" s="14" t="s">
        <v>147</v>
      </c>
      <c r="C37" s="14">
        <f>SUM('- 38 -'!C37,'- 38 -'!F37,'- 38 -'!I37)</f>
        <v>254270</v>
      </c>
      <c r="D37" s="356">
        <f>C37/'- 3 -'!E37</f>
        <v>0.023315492997007782</v>
      </c>
      <c r="E37" s="14">
        <f>C37/'- 7 -'!G37</f>
        <v>153.63746223564954</v>
      </c>
    </row>
    <row r="38" spans="1:5" ht="12.75">
      <c r="A38" s="15">
        <v>32</v>
      </c>
      <c r="B38" s="16" t="s">
        <v>148</v>
      </c>
      <c r="C38" s="16">
        <f>SUM('- 38 -'!C38,'- 38 -'!F38,'- 38 -'!I38)</f>
        <v>188935</v>
      </c>
      <c r="D38" s="357">
        <f>C38/'- 3 -'!E38</f>
        <v>0.02871641929878345</v>
      </c>
      <c r="E38" s="16">
        <f>C38/'- 7 -'!G38</f>
        <v>231.53799019607843</v>
      </c>
    </row>
    <row r="39" spans="1:5" ht="12.75">
      <c r="A39" s="13">
        <v>33</v>
      </c>
      <c r="B39" s="14" t="s">
        <v>149</v>
      </c>
      <c r="C39" s="14">
        <f>SUM('- 38 -'!C39,'- 38 -'!F39,'- 38 -'!I39)</f>
        <v>345189</v>
      </c>
      <c r="D39" s="356">
        <f>C39/'- 3 -'!E39</f>
        <v>0.026588643098713945</v>
      </c>
      <c r="E39" s="14">
        <f>C39/'- 7 -'!G39</f>
        <v>187.65371024734984</v>
      </c>
    </row>
    <row r="40" spans="1:5" ht="12.75">
      <c r="A40" s="15">
        <v>34</v>
      </c>
      <c r="B40" s="16" t="s">
        <v>150</v>
      </c>
      <c r="C40" s="16">
        <f>SUM('- 38 -'!C40,'- 38 -'!F40,'- 38 -'!I40)</f>
        <v>49000</v>
      </c>
      <c r="D40" s="357">
        <f>C40/'- 3 -'!E40</f>
        <v>0.008473272014511776</v>
      </c>
      <c r="E40" s="16">
        <f>C40/'- 7 -'!G40</f>
        <v>66.53088934147998</v>
      </c>
    </row>
    <row r="41" spans="1:5" ht="12.75">
      <c r="A41" s="13">
        <v>35</v>
      </c>
      <c r="B41" s="14" t="s">
        <v>151</v>
      </c>
      <c r="C41" s="14">
        <f>SUM('- 38 -'!C41,'- 38 -'!F41,'- 38 -'!I41)</f>
        <v>346500</v>
      </c>
      <c r="D41" s="356">
        <f>C41/'- 3 -'!E41</f>
        <v>0.024568862551005207</v>
      </c>
      <c r="E41" s="14">
        <f>C41/'- 7 -'!G41</f>
        <v>181.49913571840136</v>
      </c>
    </row>
    <row r="42" spans="1:5" ht="12.75">
      <c r="A42" s="15">
        <v>36</v>
      </c>
      <c r="B42" s="16" t="s">
        <v>152</v>
      </c>
      <c r="C42" s="16">
        <f>SUM('- 38 -'!C42,'- 38 -'!F42,'- 38 -'!I42)</f>
        <v>137588</v>
      </c>
      <c r="D42" s="357">
        <f>C42/'- 3 -'!E42</f>
        <v>0.018120314367462243</v>
      </c>
      <c r="E42" s="16">
        <f>C42/'- 7 -'!G42</f>
        <v>130.66286799620133</v>
      </c>
    </row>
    <row r="43" spans="1:5" ht="12.75">
      <c r="A43" s="13">
        <v>37</v>
      </c>
      <c r="B43" s="14" t="s">
        <v>153</v>
      </c>
      <c r="C43" s="14">
        <f>SUM('- 38 -'!C43,'- 38 -'!F43,'- 38 -'!I43)</f>
        <v>151576</v>
      </c>
      <c r="D43" s="356">
        <f>C43/'- 3 -'!E43</f>
        <v>0.022069127783447193</v>
      </c>
      <c r="E43" s="14">
        <f>C43/'- 7 -'!G43</f>
        <v>156.83791194578097</v>
      </c>
    </row>
    <row r="44" spans="1:5" ht="12.75">
      <c r="A44" s="15">
        <v>38</v>
      </c>
      <c r="B44" s="16" t="s">
        <v>154</v>
      </c>
      <c r="C44" s="16">
        <f>SUM('- 38 -'!C44,'- 38 -'!F44,'- 38 -'!I44)</f>
        <v>80672</v>
      </c>
      <c r="D44" s="357">
        <f>C44/'- 3 -'!E44</f>
        <v>0.00883943999640602</v>
      </c>
      <c r="E44" s="16">
        <f>C44/'- 7 -'!G44</f>
        <v>65.01611863313991</v>
      </c>
    </row>
    <row r="45" spans="1:5" ht="12.75">
      <c r="A45" s="13">
        <v>39</v>
      </c>
      <c r="B45" s="14" t="s">
        <v>155</v>
      </c>
      <c r="C45" s="14">
        <f>SUM('- 38 -'!C45,'- 38 -'!F45,'- 38 -'!I45)</f>
        <v>242000</v>
      </c>
      <c r="D45" s="356">
        <f>C45/'- 3 -'!E45</f>
        <v>0.015711735107937025</v>
      </c>
      <c r="E45" s="14">
        <f>C45/'- 7 -'!G45</f>
        <v>112.55813953488372</v>
      </c>
    </row>
    <row r="46" spans="1:5" ht="12.75">
      <c r="A46" s="15">
        <v>40</v>
      </c>
      <c r="B46" s="16" t="s">
        <v>156</v>
      </c>
      <c r="C46" s="16">
        <f>SUM('- 38 -'!C46,'- 38 -'!F46,'- 38 -'!I46)</f>
        <v>766600</v>
      </c>
      <c r="D46" s="357">
        <f>C46/'- 3 -'!E46</f>
        <v>0.016953013217865902</v>
      </c>
      <c r="E46" s="16">
        <f>C46/'- 7 -'!G46</f>
        <v>102.83031522468143</v>
      </c>
    </row>
    <row r="47" spans="1:5" ht="12.75">
      <c r="A47" s="13">
        <v>41</v>
      </c>
      <c r="B47" s="14" t="s">
        <v>157</v>
      </c>
      <c r="C47" s="14">
        <f>SUM('- 38 -'!C47,'- 38 -'!F47,'- 38 -'!I47)</f>
        <v>273200</v>
      </c>
      <c r="D47" s="356">
        <f>C47/'- 3 -'!E47</f>
        <v>0.022074555761685294</v>
      </c>
      <c r="E47" s="14">
        <f>C47/'- 7 -'!G47</f>
        <v>167.04371751757873</v>
      </c>
    </row>
    <row r="48" spans="1:5" ht="12.75">
      <c r="A48" s="15">
        <v>42</v>
      </c>
      <c r="B48" s="16" t="s">
        <v>158</v>
      </c>
      <c r="C48" s="16">
        <f>SUM('- 38 -'!C48,'- 38 -'!F48,'- 38 -'!I48)</f>
        <v>178041</v>
      </c>
      <c r="D48" s="357">
        <f>C48/'- 3 -'!E48</f>
        <v>0.022306371099304265</v>
      </c>
      <c r="E48" s="16">
        <f>C48/'- 7 -'!G48</f>
        <v>162.5945205479452</v>
      </c>
    </row>
    <row r="49" spans="1:5" ht="12.75">
      <c r="A49" s="13">
        <v>43</v>
      </c>
      <c r="B49" s="14" t="s">
        <v>159</v>
      </c>
      <c r="C49" s="14">
        <f>SUM('- 38 -'!C49,'- 38 -'!F49,'- 38 -'!I49)</f>
        <v>148300</v>
      </c>
      <c r="D49" s="356">
        <f>C49/'- 3 -'!E49</f>
        <v>0.02342112702526418</v>
      </c>
      <c r="E49" s="14">
        <f>C49/'- 7 -'!G49</f>
        <v>187.12933753943219</v>
      </c>
    </row>
    <row r="50" spans="1:5" ht="12.75">
      <c r="A50" s="15">
        <v>44</v>
      </c>
      <c r="B50" s="16" t="s">
        <v>160</v>
      </c>
      <c r="C50" s="16">
        <f>SUM('- 38 -'!C50,'- 38 -'!F50,'- 38 -'!I50)</f>
        <v>100000</v>
      </c>
      <c r="D50" s="357">
        <f>C50/'- 3 -'!E50</f>
        <v>0.010671152534628157</v>
      </c>
      <c r="E50" s="16">
        <f>C50/'- 7 -'!G50</f>
        <v>79.71303308090873</v>
      </c>
    </row>
    <row r="51" spans="1:5" ht="12.75">
      <c r="A51" s="13">
        <v>45</v>
      </c>
      <c r="B51" s="14" t="s">
        <v>161</v>
      </c>
      <c r="C51" s="14">
        <f>SUM('- 38 -'!C51,'- 38 -'!F51,'- 38 -'!I51)</f>
        <v>159900</v>
      </c>
      <c r="D51" s="356">
        <f>C51/'- 3 -'!E51</f>
        <v>0.013397048208846492</v>
      </c>
      <c r="E51" s="14">
        <f>C51/'- 7 -'!G51</f>
        <v>83.3463643471462</v>
      </c>
    </row>
    <row r="52" spans="1:5" ht="12.75">
      <c r="A52" s="15">
        <v>46</v>
      </c>
      <c r="B52" s="16" t="s">
        <v>162</v>
      </c>
      <c r="C52" s="16">
        <f>SUM('- 38 -'!C52,'- 38 -'!F52,'- 38 -'!I52)</f>
        <v>173528</v>
      </c>
      <c r="D52" s="357">
        <f>C52/'- 3 -'!E52</f>
        <v>0.01653376049295623</v>
      </c>
      <c r="E52" s="16">
        <f>C52/'- 7 -'!G52</f>
        <v>114.9572706194104</v>
      </c>
    </row>
    <row r="53" spans="1:5" ht="12.75">
      <c r="A53" s="13">
        <v>47</v>
      </c>
      <c r="B53" s="14" t="s">
        <v>163</v>
      </c>
      <c r="C53" s="14">
        <f>SUM('- 38 -'!C53,'- 38 -'!F53,'- 38 -'!I53)</f>
        <v>263794</v>
      </c>
      <c r="D53" s="356">
        <f>C53/'- 3 -'!E53</f>
        <v>0.028824063986069726</v>
      </c>
      <c r="E53" s="14">
        <f>C53/'- 7 -'!G53</f>
        <v>181.55127322780453</v>
      </c>
    </row>
    <row r="54" spans="1:5" ht="12.75">
      <c r="A54" s="15">
        <v>48</v>
      </c>
      <c r="B54" s="16" t="s">
        <v>164</v>
      </c>
      <c r="C54" s="16">
        <f>SUM('- 38 -'!C54,'- 38 -'!F54,'- 38 -'!I54)</f>
        <v>944429</v>
      </c>
      <c r="D54" s="357">
        <f>C54/'- 3 -'!E54</f>
        <v>0.01646324560794002</v>
      </c>
      <c r="E54" s="16">
        <f>C54/'- 7 -'!G54</f>
        <v>180.13828488593882</v>
      </c>
    </row>
    <row r="55" spans="1:5" ht="12.75">
      <c r="A55" s="13">
        <v>49</v>
      </c>
      <c r="B55" s="14" t="s">
        <v>165</v>
      </c>
      <c r="C55" s="14">
        <f>SUM('- 38 -'!C55,'- 38 -'!F55,'- 38 -'!I55)</f>
        <v>754914</v>
      </c>
      <c r="D55" s="356">
        <f>C55/'- 3 -'!E55</f>
        <v>0.02053302628020868</v>
      </c>
      <c r="E55" s="14">
        <f>C55/'- 7 -'!G55</f>
        <v>174.0435734870317</v>
      </c>
    </row>
    <row r="56" spans="1:5" ht="12.75">
      <c r="A56" s="15">
        <v>50</v>
      </c>
      <c r="B56" s="16" t="s">
        <v>355</v>
      </c>
      <c r="C56" s="16">
        <f>SUM('- 38 -'!C56,'- 38 -'!F56,'- 38 -'!I56)</f>
        <v>227550</v>
      </c>
      <c r="D56" s="357">
        <f>C56/'- 3 -'!E56</f>
        <v>0.015594588667452508</v>
      </c>
      <c r="E56" s="16">
        <f>C56/'- 7 -'!G56</f>
        <v>125.85730088495575</v>
      </c>
    </row>
    <row r="57" spans="1:5" ht="12.75">
      <c r="A57" s="13">
        <v>2264</v>
      </c>
      <c r="B57" s="14" t="s">
        <v>166</v>
      </c>
      <c r="C57" s="14">
        <f>SUM('- 38 -'!C57,'- 38 -'!F57,'- 38 -'!I57)</f>
        <v>40734</v>
      </c>
      <c r="D57" s="356">
        <f>C57/'- 3 -'!E57</f>
        <v>0.021329593908283897</v>
      </c>
      <c r="E57" s="14">
        <f>C57/'- 7 -'!G57</f>
        <v>221.98365122615803</v>
      </c>
    </row>
    <row r="58" spans="1:5" ht="12.75">
      <c r="A58" s="15">
        <v>2309</v>
      </c>
      <c r="B58" s="16" t="s">
        <v>167</v>
      </c>
      <c r="C58" s="16">
        <f>SUM('- 38 -'!C58,'- 38 -'!F58,'- 38 -'!I58)</f>
        <v>20250</v>
      </c>
      <c r="D58" s="357">
        <f>C58/'- 3 -'!E58</f>
        <v>0.010057169420841137</v>
      </c>
      <c r="E58" s="16">
        <f>C58/'- 7 -'!G58</f>
        <v>77.58620689655173</v>
      </c>
    </row>
    <row r="59" spans="1:5" ht="12.75">
      <c r="A59" s="13">
        <v>2312</v>
      </c>
      <c r="B59" s="14" t="s">
        <v>168</v>
      </c>
      <c r="C59" s="14">
        <f>SUM('- 38 -'!C59,'- 38 -'!F59,'- 38 -'!I59)</f>
        <v>90300</v>
      </c>
      <c r="D59" s="356">
        <f>C59/'- 3 -'!E59</f>
        <v>0.0524881291382356</v>
      </c>
      <c r="E59" s="14">
        <f>C59/'- 7 -'!G59</f>
        <v>489.4308943089431</v>
      </c>
    </row>
    <row r="60" spans="1:5" ht="12.75">
      <c r="A60" s="15">
        <v>2355</v>
      </c>
      <c r="B60" s="16" t="s">
        <v>169</v>
      </c>
      <c r="C60" s="16">
        <f>SUM('- 38 -'!C60,'- 38 -'!F60,'- 38 -'!I60)</f>
        <v>154948</v>
      </c>
      <c r="D60" s="357">
        <f>C60/'- 3 -'!E60</f>
        <v>0.006298819530291839</v>
      </c>
      <c r="E60" s="16">
        <f>C60/'- 7 -'!G60</f>
        <v>43.950645298539214</v>
      </c>
    </row>
    <row r="61" spans="1:5" ht="12.75">
      <c r="A61" s="13">
        <v>2439</v>
      </c>
      <c r="B61" s="14" t="s">
        <v>170</v>
      </c>
      <c r="C61" s="14">
        <f>SUM('- 38 -'!C61,'- 38 -'!F61,'- 38 -'!I61)</f>
        <v>8040</v>
      </c>
      <c r="D61" s="356">
        <f>C61/'- 3 -'!E61</f>
        <v>0.0063035636303195135</v>
      </c>
      <c r="E61" s="14">
        <f>C61/'- 7 -'!G61</f>
        <v>58.05054151624549</v>
      </c>
    </row>
    <row r="62" spans="1:5" ht="12.75">
      <c r="A62" s="15">
        <v>2460</v>
      </c>
      <c r="B62" s="16" t="s">
        <v>171</v>
      </c>
      <c r="C62" s="16">
        <f>SUM('- 38 -'!C62,'- 38 -'!F62,'- 38 -'!I62)</f>
        <v>36100</v>
      </c>
      <c r="D62" s="357">
        <f>C62/'- 3 -'!E62</f>
        <v>0.012368265975962396</v>
      </c>
      <c r="E62" s="16">
        <f>C62/'- 7 -'!G62</f>
        <v>116.52679147837314</v>
      </c>
    </row>
    <row r="63" spans="1:5" ht="12.75">
      <c r="A63" s="13">
        <v>3000</v>
      </c>
      <c r="B63" s="14" t="s">
        <v>381</v>
      </c>
      <c r="C63" s="14">
        <f>SUM('- 38 -'!C63,'- 38 -'!F63,'- 38 -'!I63)</f>
        <v>183101</v>
      </c>
      <c r="D63" s="356">
        <f>C63/'- 3 -'!E63</f>
        <v>0.03600326249518747</v>
      </c>
      <c r="E63" s="14">
        <f>C63/'- 7 -'!G63</f>
        <v>286.9921630094044</v>
      </c>
    </row>
    <row r="64" spans="1:5" ht="4.5" customHeight="1">
      <c r="A64" s="17"/>
      <c r="B64" s="17"/>
      <c r="C64" s="17"/>
      <c r="D64" s="197"/>
      <c r="E64" s="17"/>
    </row>
    <row r="65" spans="1:5" ht="12.75">
      <c r="A65" s="19"/>
      <c r="B65" s="20" t="s">
        <v>172</v>
      </c>
      <c r="C65" s="20">
        <f>SUM(C11:C63)</f>
        <v>23095001.3</v>
      </c>
      <c r="D65" s="102">
        <f>C65/'- 3 -'!E65</f>
        <v>0.01779313764538889</v>
      </c>
      <c r="E65" s="20">
        <f>C65/'- 7 -'!G65</f>
        <v>127.05837890682488</v>
      </c>
    </row>
    <row r="66" spans="1:5" ht="4.5" customHeight="1">
      <c r="A66" s="17"/>
      <c r="B66" s="17"/>
      <c r="C66" s="17"/>
      <c r="D66" s="197"/>
      <c r="E66" s="17"/>
    </row>
    <row r="67" spans="1:5" ht="12.75">
      <c r="A67" s="15">
        <v>2155</v>
      </c>
      <c r="B67" s="16" t="s">
        <v>173</v>
      </c>
      <c r="C67" s="16">
        <f>SUM('- 38 -'!C67,'- 38 -'!F67,'- 38 -'!I67)</f>
        <v>30600</v>
      </c>
      <c r="D67" s="357">
        <f>C67/'- 3 -'!E67</f>
        <v>0.024482193604546967</v>
      </c>
      <c r="E67" s="16">
        <f>C67/'- 7 -'!G67</f>
        <v>215.49295774647888</v>
      </c>
    </row>
    <row r="68" spans="1:5" ht="12.75">
      <c r="A68" s="13">
        <v>2408</v>
      </c>
      <c r="B68" s="14" t="s">
        <v>175</v>
      </c>
      <c r="C68" s="14">
        <f>SUM('- 38 -'!C68,'- 38 -'!F68,'- 38 -'!I68)</f>
        <v>36000</v>
      </c>
      <c r="D68" s="356">
        <f>C68/'- 3 -'!E68</f>
        <v>0.015205239049588086</v>
      </c>
      <c r="E68" s="14">
        <f>C68/'- 7 -'!G68</f>
        <v>134.57943925233644</v>
      </c>
    </row>
    <row r="69" ht="6.75" customHeight="1"/>
    <row r="70" spans="1:2" ht="12" customHeight="1">
      <c r="A70" s="391" t="s">
        <v>369</v>
      </c>
      <c r="B70" s="6" t="s">
        <v>504</v>
      </c>
    </row>
    <row r="71" spans="1:2" ht="12" customHeight="1">
      <c r="A71" s="54"/>
      <c r="B71" s="392" t="s">
        <v>501</v>
      </c>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I74"/>
  <sheetViews>
    <sheetView showGridLines="0" showZeros="0" workbookViewId="0" topLeftCell="A1">
      <selection activeCell="A1" sqref="A1"/>
    </sheetView>
  </sheetViews>
  <sheetFormatPr defaultColWidth="14.83203125" defaultRowHeight="12"/>
  <cols>
    <col min="1" max="1" width="6.83203125" style="82" customWidth="1"/>
    <col min="2" max="2" width="31.83203125" style="82" customWidth="1"/>
    <col min="3" max="3" width="15.83203125" style="82" customWidth="1"/>
    <col min="4" max="4" width="13.83203125" style="82" customWidth="1"/>
    <col min="5" max="6" width="14.83203125" style="82" customWidth="1"/>
    <col min="7" max="7" width="12.83203125" style="82" customWidth="1"/>
    <col min="8" max="8" width="16.83203125" style="82" customWidth="1"/>
    <col min="9" max="9" width="11.83203125" style="82" customWidth="1"/>
    <col min="10" max="16384" width="14.83203125" style="82" customWidth="1"/>
  </cols>
  <sheetData>
    <row r="1" spans="1:2" ht="6.75" customHeight="1">
      <c r="A1" s="17"/>
      <c r="B1" s="80"/>
    </row>
    <row r="2" spans="1:9" ht="12.75">
      <c r="A2" s="11"/>
      <c r="B2" s="106" t="str">
        <f>"  SUMMARY"&amp;REPLACE(REVYEAR,1,8,"")</f>
        <v>  SUMMARY OF OPERATING FUND REVENUE: 2001/2002 BUDGET</v>
      </c>
      <c r="C2" s="106"/>
      <c r="D2" s="106"/>
      <c r="E2" s="106"/>
      <c r="F2" s="106"/>
      <c r="G2" s="106"/>
      <c r="H2" s="106"/>
      <c r="I2" s="106"/>
    </row>
    <row r="3" spans="1:2" ht="12.75">
      <c r="A3" s="12"/>
      <c r="B3" s="108"/>
    </row>
    <row r="4" spans="1:9" ht="12.75">
      <c r="A4" s="10"/>
      <c r="C4" s="141"/>
      <c r="D4" s="181"/>
      <c r="E4" s="181"/>
      <c r="F4" s="141"/>
      <c r="G4" s="141"/>
      <c r="H4" s="141"/>
      <c r="I4" s="141"/>
    </row>
    <row r="5" spans="1:9" ht="12.75">
      <c r="A5" s="10"/>
      <c r="C5" s="56"/>
      <c r="D5" s="141"/>
      <c r="E5" s="141"/>
      <c r="F5" s="141"/>
      <c r="G5" s="141"/>
      <c r="H5" s="141"/>
      <c r="I5" s="141"/>
    </row>
    <row r="6" spans="1:9" ht="12.75">
      <c r="A6" s="10"/>
      <c r="C6" s="153" t="s">
        <v>189</v>
      </c>
      <c r="D6" s="126"/>
      <c r="E6" s="126"/>
      <c r="F6" s="126"/>
      <c r="G6" s="126"/>
      <c r="H6" s="126"/>
      <c r="I6" s="127"/>
    </row>
    <row r="7" spans="1:9" ht="12.75">
      <c r="A7" s="17"/>
      <c r="C7" s="67" t="s">
        <v>205</v>
      </c>
      <c r="D7" s="65"/>
      <c r="E7" s="65"/>
      <c r="F7" s="142" t="s">
        <v>59</v>
      </c>
      <c r="G7" s="142" t="s">
        <v>3</v>
      </c>
      <c r="H7" s="142" t="s">
        <v>188</v>
      </c>
      <c r="I7" s="142" t="s">
        <v>3</v>
      </c>
    </row>
    <row r="8" spans="1:9" ht="12.75">
      <c r="A8" s="94"/>
      <c r="B8" s="45"/>
      <c r="C8" s="177"/>
      <c r="D8" s="130"/>
      <c r="E8" s="130"/>
      <c r="F8" s="144" t="s">
        <v>230</v>
      </c>
      <c r="G8" s="144" t="s">
        <v>231</v>
      </c>
      <c r="H8" s="144" t="s">
        <v>232</v>
      </c>
      <c r="I8" s="144" t="s">
        <v>3</v>
      </c>
    </row>
    <row r="9" spans="1:9" ht="12.75">
      <c r="A9" s="51" t="s">
        <v>105</v>
      </c>
      <c r="B9" s="52" t="s">
        <v>106</v>
      </c>
      <c r="C9" s="146" t="s">
        <v>223</v>
      </c>
      <c r="D9" s="146" t="s">
        <v>199</v>
      </c>
      <c r="E9" s="146" t="s">
        <v>200</v>
      </c>
      <c r="F9" s="146" t="s">
        <v>226</v>
      </c>
      <c r="G9" s="146" t="s">
        <v>249</v>
      </c>
      <c r="H9" s="146" t="s">
        <v>250</v>
      </c>
      <c r="I9" s="146" t="s">
        <v>59</v>
      </c>
    </row>
    <row r="10" spans="1:9" ht="4.5" customHeight="1">
      <c r="A10" s="77"/>
      <c r="B10" s="77"/>
      <c r="C10" s="147"/>
      <c r="D10" s="147"/>
      <c r="E10" s="147"/>
      <c r="F10" s="147"/>
      <c r="G10" s="147"/>
      <c r="H10" s="147"/>
      <c r="I10" s="147"/>
    </row>
    <row r="11" spans="1:9" ht="12.75">
      <c r="A11" s="13">
        <v>1</v>
      </c>
      <c r="B11" s="14" t="s">
        <v>121</v>
      </c>
      <c r="C11" s="356">
        <f>'- 42 -'!H11</f>
        <v>0.5536546410462608</v>
      </c>
      <c r="D11" s="356">
        <f>'- 43 -'!D11</f>
        <v>5.2563027001254475E-05</v>
      </c>
      <c r="E11" s="356">
        <f>'- 43 -'!F11</f>
        <v>0.4248272145693122</v>
      </c>
      <c r="F11" s="356">
        <f>'- 43 -'!H11</f>
        <v>0.008339724362797462</v>
      </c>
      <c r="G11" s="356">
        <f>'- 43 -'!J11</f>
        <v>0.005794349433209155</v>
      </c>
      <c r="H11" s="356">
        <f>'- 44 -'!D11</f>
        <v>0.00282019264556337</v>
      </c>
      <c r="I11" s="356">
        <f>'- 44 -'!F11</f>
        <v>0.004511314915855699</v>
      </c>
    </row>
    <row r="12" spans="1:9" ht="12.75">
      <c r="A12" s="15">
        <v>2</v>
      </c>
      <c r="B12" s="16" t="s">
        <v>122</v>
      </c>
      <c r="C12" s="357">
        <f>'- 42 -'!H12</f>
        <v>0.540615530772204</v>
      </c>
      <c r="D12" s="357">
        <f>'- 43 -'!D12</f>
        <v>0.00027479185528079815</v>
      </c>
      <c r="E12" s="357">
        <f>'- 43 -'!F12</f>
        <v>0.41889372856793844</v>
      </c>
      <c r="F12" s="357">
        <f>'- 43 -'!H12</f>
        <v>0.01280472362193368</v>
      </c>
      <c r="G12" s="357">
        <f>'- 43 -'!J12</f>
        <v>0.0015746909308526856</v>
      </c>
      <c r="H12" s="357">
        <f>'- 44 -'!D12</f>
        <v>0.01730999725357326</v>
      </c>
      <c r="I12" s="357">
        <f>'- 44 -'!F12</f>
        <v>0.00852653699821707</v>
      </c>
    </row>
    <row r="13" spans="1:9" ht="12.75">
      <c r="A13" s="13">
        <v>3</v>
      </c>
      <c r="B13" s="14" t="s">
        <v>123</v>
      </c>
      <c r="C13" s="356">
        <f>'- 42 -'!H13</f>
        <v>0.49073130965252226</v>
      </c>
      <c r="D13" s="356">
        <f>'- 43 -'!D13</f>
        <v>0.0012238459411748966</v>
      </c>
      <c r="E13" s="356">
        <f>'- 43 -'!F13</f>
        <v>0.4960281795704279</v>
      </c>
      <c r="F13" s="356">
        <f>'- 43 -'!H13</f>
        <v>0.007259137679664216</v>
      </c>
      <c r="G13" s="356">
        <f>'- 43 -'!J13</f>
        <v>0</v>
      </c>
      <c r="H13" s="356">
        <f>'- 44 -'!D13</f>
        <v>0.0032163563872973757</v>
      </c>
      <c r="I13" s="356">
        <f>'- 44 -'!F13</f>
        <v>0.001541170768913326</v>
      </c>
    </row>
    <row r="14" spans="1:9" ht="12.75">
      <c r="A14" s="15">
        <v>4</v>
      </c>
      <c r="B14" s="16" t="s">
        <v>124</v>
      </c>
      <c r="C14" s="357">
        <f>'- 42 -'!H14</f>
        <v>0.5494399149154089</v>
      </c>
      <c r="D14" s="357">
        <f>'- 43 -'!D14</f>
        <v>0.000381922035533692</v>
      </c>
      <c r="E14" s="357">
        <f>'- 43 -'!F14</f>
        <v>0.42190161034323165</v>
      </c>
      <c r="F14" s="357">
        <f>'- 43 -'!H14</f>
        <v>0.009906102796655136</v>
      </c>
      <c r="G14" s="357">
        <f>'- 43 -'!J14</f>
        <v>0</v>
      </c>
      <c r="H14" s="357">
        <f>'- 44 -'!D14</f>
        <v>0.016995530581249294</v>
      </c>
      <c r="I14" s="357">
        <f>'- 44 -'!F14</f>
        <v>0.0013749193279212913</v>
      </c>
    </row>
    <row r="15" spans="1:9" ht="12.75">
      <c r="A15" s="13">
        <v>5</v>
      </c>
      <c r="B15" s="14" t="s">
        <v>125</v>
      </c>
      <c r="C15" s="356">
        <f>'- 42 -'!H15</f>
        <v>0.46489158229608285</v>
      </c>
      <c r="D15" s="356">
        <f>'- 43 -'!D15</f>
        <v>0</v>
      </c>
      <c r="E15" s="356">
        <f>'- 43 -'!F15</f>
        <v>0.5038923126545665</v>
      </c>
      <c r="F15" s="356">
        <f>'- 43 -'!H15</f>
        <v>0.010253828851190944</v>
      </c>
      <c r="G15" s="356">
        <f>'- 43 -'!J15</f>
        <v>0</v>
      </c>
      <c r="H15" s="356">
        <f>'- 44 -'!D15</f>
        <v>0.01797603868605473</v>
      </c>
      <c r="I15" s="356">
        <f>'- 44 -'!F15</f>
        <v>0.002986237512105058</v>
      </c>
    </row>
    <row r="16" spans="1:9" ht="12.75">
      <c r="A16" s="15">
        <v>6</v>
      </c>
      <c r="B16" s="16" t="s">
        <v>126</v>
      </c>
      <c r="C16" s="357">
        <f>'- 42 -'!H16</f>
        <v>0.6142522286660256</v>
      </c>
      <c r="D16" s="357">
        <f>'- 43 -'!D16</f>
        <v>0.000255780917300965</v>
      </c>
      <c r="E16" s="357">
        <f>'- 43 -'!F16</f>
        <v>0.3682231123057103</v>
      </c>
      <c r="F16" s="357">
        <f>'- 43 -'!H16</f>
        <v>0.00577578889357309</v>
      </c>
      <c r="G16" s="357">
        <f>'- 43 -'!J16</f>
        <v>0</v>
      </c>
      <c r="H16" s="357">
        <f>'- 44 -'!D16</f>
        <v>0.00335925604721934</v>
      </c>
      <c r="I16" s="357">
        <f>'- 44 -'!F16</f>
        <v>0.008133833170170687</v>
      </c>
    </row>
    <row r="17" spans="1:9" ht="12.75">
      <c r="A17" s="13">
        <v>9</v>
      </c>
      <c r="B17" s="14" t="s">
        <v>127</v>
      </c>
      <c r="C17" s="356">
        <f>'- 42 -'!H17</f>
        <v>0.626739259448405</v>
      </c>
      <c r="D17" s="356">
        <f>'- 43 -'!D17</f>
        <v>0.00014540010941600567</v>
      </c>
      <c r="E17" s="356">
        <f>'- 43 -'!F17</f>
        <v>0.3622709156149018</v>
      </c>
      <c r="F17" s="356">
        <f>'- 43 -'!H17</f>
        <v>0.004604336798173513</v>
      </c>
      <c r="G17" s="356">
        <f>'- 43 -'!J17</f>
        <v>0.00024233351569334278</v>
      </c>
      <c r="H17" s="356">
        <f>'- 44 -'!D17</f>
        <v>0.004543753419250177</v>
      </c>
      <c r="I17" s="356">
        <f>'- 44 -'!F17</f>
        <v>0.0014540010941600566</v>
      </c>
    </row>
    <row r="18" spans="1:9" ht="12.75">
      <c r="A18" s="15">
        <v>10</v>
      </c>
      <c r="B18" s="16" t="s">
        <v>128</v>
      </c>
      <c r="C18" s="357">
        <f>'- 42 -'!H18</f>
        <v>0.5847539739242757</v>
      </c>
      <c r="D18" s="357">
        <f>'- 43 -'!D18</f>
        <v>3.232113765233154E-05</v>
      </c>
      <c r="E18" s="357">
        <f>'- 43 -'!F18</f>
        <v>0.3932514919033126</v>
      </c>
      <c r="F18" s="357">
        <f>'- 43 -'!H18</f>
        <v>0.011958820931362671</v>
      </c>
      <c r="G18" s="357">
        <f>'- 43 -'!J18</f>
        <v>0.000565619908915802</v>
      </c>
      <c r="H18" s="357">
        <f>'- 44 -'!D18</f>
        <v>0.008112605550735216</v>
      </c>
      <c r="I18" s="357">
        <f>'- 44 -'!F18</f>
        <v>0.0013251666437455933</v>
      </c>
    </row>
    <row r="19" spans="1:9" ht="12.75">
      <c r="A19" s="13">
        <v>11</v>
      </c>
      <c r="B19" s="14" t="s">
        <v>129</v>
      </c>
      <c r="C19" s="356">
        <f>'- 42 -'!H19</f>
        <v>0.578552199832545</v>
      </c>
      <c r="D19" s="356">
        <f>'- 43 -'!D19</f>
        <v>0.0001349800366059724</v>
      </c>
      <c r="E19" s="356">
        <f>'- 43 -'!F19</f>
        <v>0.3885709580695867</v>
      </c>
      <c r="F19" s="356">
        <f>'- 43 -'!H19</f>
        <v>0.007264380151885059</v>
      </c>
      <c r="G19" s="356">
        <f>'- 43 -'!J19</f>
        <v>0.009571311686605315</v>
      </c>
      <c r="H19" s="356">
        <f>'- 44 -'!D19</f>
        <v>0.013007167163848248</v>
      </c>
      <c r="I19" s="356">
        <f>'- 44 -'!F19</f>
        <v>0.002899003058923725</v>
      </c>
    </row>
    <row r="20" spans="1:9" ht="12.75">
      <c r="A20" s="15">
        <v>12</v>
      </c>
      <c r="B20" s="16" t="s">
        <v>130</v>
      </c>
      <c r="C20" s="357">
        <f>'- 42 -'!H20</f>
        <v>0.609904217154504</v>
      </c>
      <c r="D20" s="357">
        <f>'- 43 -'!D20</f>
        <v>0.00015402514291030354</v>
      </c>
      <c r="E20" s="357">
        <f>'- 43 -'!F20</f>
        <v>0.3775232110114423</v>
      </c>
      <c r="F20" s="357">
        <f>'- 43 -'!H20</f>
        <v>0.002310377143654553</v>
      </c>
      <c r="G20" s="357">
        <f>'- 43 -'!J20</f>
        <v>0</v>
      </c>
      <c r="H20" s="357">
        <f>'- 44 -'!D20</f>
        <v>0.006392043430777597</v>
      </c>
      <c r="I20" s="357">
        <f>'- 44 -'!F20</f>
        <v>0.0037161261167111656</v>
      </c>
    </row>
    <row r="21" spans="1:9" ht="12.75">
      <c r="A21" s="13">
        <v>13</v>
      </c>
      <c r="B21" s="14" t="s">
        <v>131</v>
      </c>
      <c r="C21" s="356">
        <f>'- 42 -'!H21</f>
        <v>0.5987174604448673</v>
      </c>
      <c r="D21" s="356">
        <f>'- 43 -'!D21</f>
        <v>0</v>
      </c>
      <c r="E21" s="356">
        <f>'- 43 -'!F21</f>
        <v>0.3686937456679861</v>
      </c>
      <c r="F21" s="356">
        <f>'- 43 -'!H21</f>
        <v>0.011277564596916369</v>
      </c>
      <c r="G21" s="356">
        <f>'- 43 -'!J21</f>
        <v>0.010307083522259421</v>
      </c>
      <c r="H21" s="356">
        <f>'- 44 -'!D21</f>
        <v>0.006239474486078662</v>
      </c>
      <c r="I21" s="356">
        <f>'- 44 -'!F21</f>
        <v>0.004764671281892201</v>
      </c>
    </row>
    <row r="22" spans="1:9" ht="12.75">
      <c r="A22" s="15">
        <v>14</v>
      </c>
      <c r="B22" s="16" t="s">
        <v>132</v>
      </c>
      <c r="C22" s="357">
        <f>'- 42 -'!H22</f>
        <v>0.6618468434260192</v>
      </c>
      <c r="D22" s="357">
        <f>'- 43 -'!D22</f>
        <v>0</v>
      </c>
      <c r="E22" s="357">
        <f>'- 43 -'!F22</f>
        <v>0.33310741172533564</v>
      </c>
      <c r="F22" s="357">
        <f>'- 43 -'!H22</f>
        <v>0.003063732342354898</v>
      </c>
      <c r="G22" s="357">
        <f>'- 43 -'!J22</f>
        <v>0</v>
      </c>
      <c r="H22" s="357">
        <f>'- 44 -'!D22</f>
        <v>0.0009388480292953967</v>
      </c>
      <c r="I22" s="357">
        <f>'- 44 -'!F22</f>
        <v>0.001043164476994885</v>
      </c>
    </row>
    <row r="23" spans="1:9" ht="12.75">
      <c r="A23" s="13">
        <v>15</v>
      </c>
      <c r="B23" s="14" t="s">
        <v>133</v>
      </c>
      <c r="C23" s="356">
        <f>'- 42 -'!H23</f>
        <v>0.7578547448361533</v>
      </c>
      <c r="D23" s="356">
        <f>'- 43 -'!D23</f>
        <v>0</v>
      </c>
      <c r="E23" s="356">
        <f>'- 43 -'!F23</f>
        <v>0.2220759528220571</v>
      </c>
      <c r="F23" s="356">
        <f>'- 43 -'!H23</f>
        <v>0.00854465751218617</v>
      </c>
      <c r="G23" s="356">
        <f>'- 43 -'!J23</f>
        <v>0</v>
      </c>
      <c r="H23" s="356">
        <f>'- 44 -'!D23</f>
        <v>0.010171487323225176</v>
      </c>
      <c r="I23" s="356">
        <f>'- 44 -'!F23</f>
        <v>0.001353157506378237</v>
      </c>
    </row>
    <row r="24" spans="1:9" ht="12.75">
      <c r="A24" s="15">
        <v>16</v>
      </c>
      <c r="B24" s="16" t="s">
        <v>134</v>
      </c>
      <c r="C24" s="357">
        <f>'- 42 -'!H24</f>
        <v>0.5870923453744284</v>
      </c>
      <c r="D24" s="357">
        <f>'- 43 -'!D24</f>
        <v>0</v>
      </c>
      <c r="E24" s="357">
        <f>'- 43 -'!F24</f>
        <v>0.3685269970801679</v>
      </c>
      <c r="F24" s="357">
        <f>'- 43 -'!H24</f>
        <v>0.016968105891524053</v>
      </c>
      <c r="G24" s="357">
        <f>'- 43 -'!J24</f>
        <v>0.019768667058086276</v>
      </c>
      <c r="H24" s="357">
        <f>'- 44 -'!D24</f>
        <v>0.004447950088069412</v>
      </c>
      <c r="I24" s="357">
        <f>'- 44 -'!F24</f>
        <v>0.0031959345077239476</v>
      </c>
    </row>
    <row r="25" spans="1:9" ht="12.75">
      <c r="A25" s="13">
        <v>17</v>
      </c>
      <c r="B25" s="14" t="s">
        <v>135</v>
      </c>
      <c r="C25" s="356">
        <f>'- 42 -'!H25</f>
        <v>0.6027004904222399</v>
      </c>
      <c r="D25" s="356">
        <f>'- 43 -'!D25</f>
        <v>0.003989462187642711</v>
      </c>
      <c r="E25" s="356">
        <f>'- 43 -'!F25</f>
        <v>0.34895661483338364</v>
      </c>
      <c r="F25" s="356">
        <f>'- 43 -'!H25</f>
        <v>0.02628351558917551</v>
      </c>
      <c r="G25" s="356">
        <f>'- 43 -'!J25</f>
        <v>0.012672409301923907</v>
      </c>
      <c r="H25" s="356">
        <f>'- 44 -'!D25</f>
        <v>0.004693484926638484</v>
      </c>
      <c r="I25" s="356">
        <f>'- 44 -'!F25</f>
        <v>0.0007040227389957726</v>
      </c>
    </row>
    <row r="26" spans="1:9" ht="12.75">
      <c r="A26" s="15">
        <v>18</v>
      </c>
      <c r="B26" s="16" t="s">
        <v>136</v>
      </c>
      <c r="C26" s="357">
        <f>'- 42 -'!H26</f>
        <v>0.6415919522782819</v>
      </c>
      <c r="D26" s="357">
        <f>'- 43 -'!D26</f>
        <v>0</v>
      </c>
      <c r="E26" s="357">
        <f>'- 43 -'!F26</f>
        <v>0.3278057596268901</v>
      </c>
      <c r="F26" s="357">
        <f>'- 43 -'!H26</f>
        <v>0.018488882390625246</v>
      </c>
      <c r="G26" s="357">
        <f>'- 43 -'!J26</f>
        <v>0.001062579447737083</v>
      </c>
      <c r="H26" s="357">
        <f>'- 44 -'!D26</f>
        <v>0.011050826256465663</v>
      </c>
      <c r="I26" s="357">
        <f>'- 44 -'!F26</f>
        <v>0</v>
      </c>
    </row>
    <row r="27" spans="1:9" ht="12.75">
      <c r="A27" s="13">
        <v>19</v>
      </c>
      <c r="B27" s="14" t="s">
        <v>137</v>
      </c>
      <c r="C27" s="356">
        <f>'- 42 -'!H27</f>
        <v>0.6539997589296477</v>
      </c>
      <c r="D27" s="356">
        <f>'- 43 -'!D27</f>
        <v>0</v>
      </c>
      <c r="E27" s="356">
        <f>'- 43 -'!F27</f>
        <v>0.3089959419824019</v>
      </c>
      <c r="F27" s="356">
        <f>'- 43 -'!H27</f>
        <v>0.03567841214994576</v>
      </c>
      <c r="G27" s="356">
        <f>'- 43 -'!J27</f>
        <v>0</v>
      </c>
      <c r="H27" s="356">
        <f>'- 44 -'!D27</f>
        <v>0.001325886938004741</v>
      </c>
      <c r="I27" s="356">
        <f>'- 44 -'!F27</f>
        <v>0</v>
      </c>
    </row>
    <row r="28" spans="1:9" ht="12.75">
      <c r="A28" s="15">
        <v>20</v>
      </c>
      <c r="B28" s="16" t="s">
        <v>138</v>
      </c>
      <c r="C28" s="357">
        <f>'- 42 -'!H28</f>
        <v>0.5839961300500596</v>
      </c>
      <c r="D28" s="357">
        <f>'- 43 -'!D28</f>
        <v>0</v>
      </c>
      <c r="E28" s="357">
        <f>'- 43 -'!F28</f>
        <v>0.4120977105317622</v>
      </c>
      <c r="F28" s="357">
        <f>'- 43 -'!H28</f>
        <v>0.0031621290528109033</v>
      </c>
      <c r="G28" s="357">
        <f>'- 43 -'!J28</f>
        <v>0</v>
      </c>
      <c r="H28" s="357">
        <f>'- 44 -'!D28</f>
        <v>0</v>
      </c>
      <c r="I28" s="357">
        <f>'- 44 -'!F28</f>
        <v>0.0007440303653672714</v>
      </c>
    </row>
    <row r="29" spans="1:9" ht="12.75">
      <c r="A29" s="13">
        <v>21</v>
      </c>
      <c r="B29" s="14" t="s">
        <v>139</v>
      </c>
      <c r="C29" s="356">
        <f>'- 42 -'!H29</f>
        <v>0.645175347826087</v>
      </c>
      <c r="D29" s="356">
        <f>'- 43 -'!D29</f>
        <v>0.00010869565217391305</v>
      </c>
      <c r="E29" s="356">
        <f>'- 43 -'!F29</f>
        <v>0.34782608695652173</v>
      </c>
      <c r="F29" s="356">
        <f>'- 43 -'!H29</f>
        <v>0.0010869565217391304</v>
      </c>
      <c r="G29" s="356">
        <f>'- 43 -'!J29</f>
        <v>0</v>
      </c>
      <c r="H29" s="356">
        <f>'- 44 -'!D29</f>
        <v>0.0036521739130434784</v>
      </c>
      <c r="I29" s="356">
        <f>'- 44 -'!F29</f>
        <v>0.002150739130434783</v>
      </c>
    </row>
    <row r="30" spans="1:9" ht="12.75">
      <c r="A30" s="15">
        <v>22</v>
      </c>
      <c r="B30" s="16" t="s">
        <v>140</v>
      </c>
      <c r="C30" s="357">
        <f>'- 42 -'!H30</f>
        <v>0.5512576270245498</v>
      </c>
      <c r="D30" s="357">
        <f>'- 43 -'!D30</f>
        <v>0.004855593437277022</v>
      </c>
      <c r="E30" s="357">
        <f>'- 43 -'!F30</f>
        <v>0.42321004415110186</v>
      </c>
      <c r="F30" s="357">
        <f>'- 43 -'!H30</f>
        <v>0.002427796718638511</v>
      </c>
      <c r="G30" s="357">
        <f>'- 43 -'!J30</f>
        <v>0.009711186874554044</v>
      </c>
      <c r="H30" s="357">
        <f>'- 44 -'!D30</f>
        <v>0.00772848622099926</v>
      </c>
      <c r="I30" s="357">
        <f>'- 44 -'!F30</f>
        <v>0.0008092655728795037</v>
      </c>
    </row>
    <row r="31" spans="1:9" ht="12.75">
      <c r="A31" s="13">
        <v>23</v>
      </c>
      <c r="B31" s="14" t="s">
        <v>141</v>
      </c>
      <c r="C31" s="356">
        <f>'- 42 -'!H31</f>
        <v>0.7103488613820572</v>
      </c>
      <c r="D31" s="356">
        <f>'- 43 -'!D31</f>
        <v>0</v>
      </c>
      <c r="E31" s="356">
        <f>'- 43 -'!F31</f>
        <v>0.25898109581400264</v>
      </c>
      <c r="F31" s="356">
        <f>'- 43 -'!H31</f>
        <v>0.003944700039091978</v>
      </c>
      <c r="G31" s="356">
        <f>'- 43 -'!J31</f>
        <v>0.02495022774725676</v>
      </c>
      <c r="H31" s="356">
        <f>'- 44 -'!D31</f>
        <v>0.0002958525029318983</v>
      </c>
      <c r="I31" s="356">
        <f>'- 44 -'!F31</f>
        <v>0.0014792625146594915</v>
      </c>
    </row>
    <row r="32" spans="1:9" ht="12.75">
      <c r="A32" s="15">
        <v>24</v>
      </c>
      <c r="B32" s="16" t="s">
        <v>142</v>
      </c>
      <c r="C32" s="357">
        <f>'- 42 -'!H32</f>
        <v>0.6322687961943664</v>
      </c>
      <c r="D32" s="357">
        <f>'- 43 -'!D32</f>
        <v>0.0006624668623034361</v>
      </c>
      <c r="E32" s="357">
        <f>'- 43 -'!F32</f>
        <v>0.3514345189929691</v>
      </c>
      <c r="F32" s="357">
        <f>'- 43 -'!H32</f>
        <v>0.0013249337246068723</v>
      </c>
      <c r="G32" s="357">
        <f>'- 43 -'!J32</f>
        <v>0.01015782522198602</v>
      </c>
      <c r="H32" s="357">
        <f>'- 44 -'!D32</f>
        <v>0.002959018651622015</v>
      </c>
      <c r="I32" s="357">
        <f>'- 44 -'!F32</f>
        <v>0.0011924403521461852</v>
      </c>
    </row>
    <row r="33" spans="1:9" ht="12.75">
      <c r="A33" s="13">
        <v>25</v>
      </c>
      <c r="B33" s="14" t="s">
        <v>143</v>
      </c>
      <c r="C33" s="356">
        <f>'- 42 -'!H33</f>
        <v>0.6298474659712539</v>
      </c>
      <c r="D33" s="356">
        <f>'- 43 -'!D33</f>
        <v>0</v>
      </c>
      <c r="E33" s="356">
        <f>'- 43 -'!F33</f>
        <v>0.36275269726437104</v>
      </c>
      <c r="F33" s="356">
        <f>'- 43 -'!H33</f>
        <v>0.004296679411572619</v>
      </c>
      <c r="G33" s="356">
        <f>'- 43 -'!J33</f>
        <v>0</v>
      </c>
      <c r="H33" s="356">
        <f>'- 44 -'!D33</f>
        <v>0.001145781176419365</v>
      </c>
      <c r="I33" s="356">
        <f>'- 44 -'!F33</f>
        <v>0.001957376176383082</v>
      </c>
    </row>
    <row r="34" spans="1:9" ht="12.75">
      <c r="A34" s="15">
        <v>26</v>
      </c>
      <c r="B34" s="16" t="s">
        <v>144</v>
      </c>
      <c r="C34" s="357">
        <f>'- 42 -'!H34</f>
        <v>0.7192037435525863</v>
      </c>
      <c r="D34" s="357">
        <f>'- 43 -'!D34</f>
        <v>0</v>
      </c>
      <c r="E34" s="357">
        <f>'- 43 -'!F34</f>
        <v>0.2742747773660206</v>
      </c>
      <c r="F34" s="357">
        <f>'- 43 -'!H34</f>
        <v>0.0018632797375409006</v>
      </c>
      <c r="G34" s="357">
        <f>'- 43 -'!J34</f>
        <v>0</v>
      </c>
      <c r="H34" s="357">
        <f>'- 44 -'!D34</f>
        <v>0</v>
      </c>
      <c r="I34" s="357">
        <f>'- 44 -'!F34</f>
        <v>0.004658199343852251</v>
      </c>
    </row>
    <row r="35" spans="1:9" ht="12.75">
      <c r="A35" s="13">
        <v>28</v>
      </c>
      <c r="B35" s="14" t="s">
        <v>145</v>
      </c>
      <c r="C35" s="356">
        <f>'- 42 -'!H35</f>
        <v>0.6863206923314639</v>
      </c>
      <c r="D35" s="356">
        <f>'- 43 -'!D35</f>
        <v>0</v>
      </c>
      <c r="E35" s="356">
        <f>'- 43 -'!F35</f>
        <v>0.29482780422565286</v>
      </c>
      <c r="F35" s="356">
        <f>'- 43 -'!H35</f>
        <v>0.005241905047002953</v>
      </c>
      <c r="G35" s="356">
        <f>'- 43 -'!J35</f>
        <v>0.01167412576314073</v>
      </c>
      <c r="H35" s="356">
        <f>'- 44 -'!D35</f>
        <v>0</v>
      </c>
      <c r="I35" s="356">
        <f>'- 44 -'!F35</f>
        <v>0.0019354726327395519</v>
      </c>
    </row>
    <row r="36" spans="1:9" ht="12.75">
      <c r="A36" s="15">
        <v>30</v>
      </c>
      <c r="B36" s="16" t="s">
        <v>146</v>
      </c>
      <c r="C36" s="357">
        <f>'- 42 -'!H36</f>
        <v>0.6680978253201133</v>
      </c>
      <c r="D36" s="357">
        <f>'- 43 -'!D36</f>
        <v>0</v>
      </c>
      <c r="E36" s="357">
        <f>'- 43 -'!F36</f>
        <v>0.32639717014974895</v>
      </c>
      <c r="F36" s="357">
        <f>'- 43 -'!H36</f>
        <v>0.0033136920472673585</v>
      </c>
      <c r="G36" s="357">
        <f>'- 43 -'!J36</f>
        <v>0</v>
      </c>
      <c r="H36" s="357">
        <f>'- 44 -'!D36</f>
        <v>0.0005879131051603378</v>
      </c>
      <c r="I36" s="357">
        <f>'- 44 -'!F36</f>
        <v>0.0016033993777100123</v>
      </c>
    </row>
    <row r="37" spans="1:9" ht="12.75">
      <c r="A37" s="13">
        <v>31</v>
      </c>
      <c r="B37" s="14" t="s">
        <v>147</v>
      </c>
      <c r="C37" s="356">
        <f>'- 42 -'!H37</f>
        <v>0.6500660835023232</v>
      </c>
      <c r="D37" s="356">
        <f>'- 43 -'!D37</f>
        <v>0</v>
      </c>
      <c r="E37" s="356">
        <f>'- 43 -'!F37</f>
        <v>0.3349041276941102</v>
      </c>
      <c r="F37" s="356">
        <f>'- 43 -'!H37</f>
        <v>0.004573885819709862</v>
      </c>
      <c r="G37" s="356">
        <f>'- 43 -'!J37</f>
        <v>0</v>
      </c>
      <c r="H37" s="356">
        <f>'- 44 -'!D37</f>
        <v>0.0040067239780658395</v>
      </c>
      <c r="I37" s="356">
        <f>'- 44 -'!F37</f>
        <v>0.006449179005790905</v>
      </c>
    </row>
    <row r="38" spans="1:9" ht="12.75">
      <c r="A38" s="15">
        <v>32</v>
      </c>
      <c r="B38" s="16" t="s">
        <v>148</v>
      </c>
      <c r="C38" s="357">
        <f>'- 42 -'!H38</f>
        <v>0.7083668327438186</v>
      </c>
      <c r="D38" s="357">
        <f>'- 43 -'!D38</f>
        <v>0.002421098866582257</v>
      </c>
      <c r="E38" s="357">
        <f>'- 43 -'!F38</f>
        <v>0.2715949625678274</v>
      </c>
      <c r="F38" s="357">
        <f>'- 43 -'!H38</f>
        <v>0.006878911938148387</v>
      </c>
      <c r="G38" s="357">
        <f>'- 43 -'!J38</f>
        <v>0.0022712412987076435</v>
      </c>
      <c r="H38" s="357">
        <f>'- 44 -'!D38</f>
        <v>0.005469801227423395</v>
      </c>
      <c r="I38" s="357">
        <f>'- 44 -'!F38</f>
        <v>0.0029971513574922714</v>
      </c>
    </row>
    <row r="39" spans="1:9" ht="12.75">
      <c r="A39" s="13">
        <v>33</v>
      </c>
      <c r="B39" s="14" t="s">
        <v>149</v>
      </c>
      <c r="C39" s="356">
        <f>'- 42 -'!H39</f>
        <v>0.6520691237399551</v>
      </c>
      <c r="D39" s="356">
        <f>'- 43 -'!D39</f>
        <v>0.001571337207193058</v>
      </c>
      <c r="E39" s="356">
        <f>'- 43 -'!F39</f>
        <v>0.3116470825929498</v>
      </c>
      <c r="F39" s="356">
        <f>'- 43 -'!H39</f>
        <v>0.008682793464746935</v>
      </c>
      <c r="G39" s="356">
        <f>'- 43 -'!J39</f>
        <v>0.006660621126490103</v>
      </c>
      <c r="H39" s="356">
        <f>'- 44 -'!D39</f>
        <v>0.01613393585385578</v>
      </c>
      <c r="I39" s="356">
        <f>'- 44 -'!F39</f>
        <v>0.003235106014809237</v>
      </c>
    </row>
    <row r="40" spans="1:9" ht="12.75">
      <c r="A40" s="15">
        <v>34</v>
      </c>
      <c r="B40" s="16" t="s">
        <v>150</v>
      </c>
      <c r="C40" s="357">
        <f>'- 42 -'!H40</f>
        <v>0.761579905648812</v>
      </c>
      <c r="D40" s="357">
        <f>'- 43 -'!D40</f>
        <v>0.0005448576786338602</v>
      </c>
      <c r="E40" s="357">
        <f>'- 43 -'!F40</f>
        <v>0.18920128404792932</v>
      </c>
      <c r="F40" s="357">
        <f>'- 43 -'!H40</f>
        <v>0.00889934208435305</v>
      </c>
      <c r="G40" s="357">
        <f>'- 43 -'!J40</f>
        <v>0.03541574911120091</v>
      </c>
      <c r="H40" s="357">
        <f>'- 44 -'!D40</f>
        <v>0</v>
      </c>
      <c r="I40" s="357">
        <f>'- 44 -'!F40</f>
        <v>0.004358861429070882</v>
      </c>
    </row>
    <row r="41" spans="1:9" ht="12.75">
      <c r="A41" s="13">
        <v>35</v>
      </c>
      <c r="B41" s="14" t="s">
        <v>151</v>
      </c>
      <c r="C41" s="356">
        <f>'- 42 -'!H41</f>
        <v>0.6365990823228488</v>
      </c>
      <c r="D41" s="356">
        <f>'- 43 -'!D41</f>
        <v>0.001356428111401817</v>
      </c>
      <c r="E41" s="356">
        <f>'- 43 -'!F41</f>
        <v>0.29984357469646816</v>
      </c>
      <c r="F41" s="356">
        <f>'- 43 -'!H41</f>
        <v>0.004807413797859027</v>
      </c>
      <c r="G41" s="356">
        <f>'- 43 -'!J41</f>
        <v>0.03010412447032475</v>
      </c>
      <c r="H41" s="356">
        <f>'- 44 -'!D41</f>
        <v>0.01518809502824781</v>
      </c>
      <c r="I41" s="356">
        <f>'- 44 -'!F41</f>
        <v>0.012101281572849655</v>
      </c>
    </row>
    <row r="42" spans="1:9" ht="12.75">
      <c r="A42" s="15">
        <v>36</v>
      </c>
      <c r="B42" s="16" t="s">
        <v>152</v>
      </c>
      <c r="C42" s="357">
        <f>'- 42 -'!H42</f>
        <v>0.6268748349354274</v>
      </c>
      <c r="D42" s="357">
        <f>'- 43 -'!D42</f>
        <v>0</v>
      </c>
      <c r="E42" s="357">
        <f>'- 43 -'!F42</f>
        <v>0.36449867483838605</v>
      </c>
      <c r="F42" s="357">
        <f>'- 43 -'!H42</f>
        <v>0.0010617218739921938</v>
      </c>
      <c r="G42" s="357">
        <f>'- 43 -'!J42</f>
        <v>0</v>
      </c>
      <c r="H42" s="357">
        <f>'- 44 -'!D42</f>
        <v>0.0006635761712451211</v>
      </c>
      <c r="I42" s="357">
        <f>'- 44 -'!F42</f>
        <v>0.006901192180949259</v>
      </c>
    </row>
    <row r="43" spans="1:9" ht="12.75">
      <c r="A43" s="13">
        <v>37</v>
      </c>
      <c r="B43" s="14" t="s">
        <v>153</v>
      </c>
      <c r="C43" s="356">
        <f>'- 42 -'!H43</f>
        <v>0.619923279510614</v>
      </c>
      <c r="D43" s="356">
        <f>'- 43 -'!D43</f>
        <v>0</v>
      </c>
      <c r="E43" s="356">
        <f>'- 43 -'!F43</f>
        <v>0.33680962179653295</v>
      </c>
      <c r="F43" s="356">
        <f>'- 43 -'!H43</f>
        <v>0.000692621653804708</v>
      </c>
      <c r="G43" s="356">
        <f>'- 43 -'!J43</f>
        <v>0.03864981698883912</v>
      </c>
      <c r="H43" s="356">
        <f>'- 44 -'!D43</f>
        <v>0.0012788218141131069</v>
      </c>
      <c r="I43" s="356">
        <f>'- 44 -'!F43</f>
        <v>0.0026458382360960834</v>
      </c>
    </row>
    <row r="44" spans="1:9" ht="12.75">
      <c r="A44" s="15">
        <v>38</v>
      </c>
      <c r="B44" s="16" t="s">
        <v>154</v>
      </c>
      <c r="C44" s="357">
        <f>'- 42 -'!H44</f>
        <v>0.5908965637331531</v>
      </c>
      <c r="D44" s="357">
        <f>'- 43 -'!D44</f>
        <v>0.027871825823891434</v>
      </c>
      <c r="E44" s="357">
        <f>'- 43 -'!F44</f>
        <v>0.3576135493776245</v>
      </c>
      <c r="F44" s="357">
        <f>'- 43 -'!H44</f>
        <v>0.0031944695384706697</v>
      </c>
      <c r="G44" s="357">
        <f>'- 43 -'!J44</f>
        <v>0.01367002533842022</v>
      </c>
      <c r="H44" s="357">
        <f>'- 44 -'!D44</f>
        <v>0.0051169992607081665</v>
      </c>
      <c r="I44" s="357">
        <f>'- 44 -'!F44</f>
        <v>0.001636566927731823</v>
      </c>
    </row>
    <row r="45" spans="1:9" ht="12.75">
      <c r="A45" s="13">
        <v>39</v>
      </c>
      <c r="B45" s="14" t="s">
        <v>155</v>
      </c>
      <c r="C45" s="356">
        <f>'- 42 -'!H45</f>
        <v>0.6159940133108301</v>
      </c>
      <c r="D45" s="356">
        <f>'- 43 -'!D45</f>
        <v>0.0008279463745502022</v>
      </c>
      <c r="E45" s="356">
        <f>'- 43 -'!F45</f>
        <v>0.33335477502149474</v>
      </c>
      <c r="F45" s="356">
        <f>'- 43 -'!H45</f>
        <v>0.005095054612616629</v>
      </c>
      <c r="G45" s="356">
        <f>'- 43 -'!J45</f>
        <v>0.040760436900933034</v>
      </c>
      <c r="H45" s="356">
        <f>'- 44 -'!D45</f>
        <v>0</v>
      </c>
      <c r="I45" s="356">
        <f>'- 44 -'!F45</f>
        <v>0.0039677737795751995</v>
      </c>
    </row>
    <row r="46" spans="1:9" ht="12.75">
      <c r="A46" s="15">
        <v>40</v>
      </c>
      <c r="B46" s="16" t="s">
        <v>156</v>
      </c>
      <c r="C46" s="357">
        <f>'- 42 -'!H46</f>
        <v>0.6082038242428657</v>
      </c>
      <c r="D46" s="357">
        <f>'- 43 -'!D46</f>
        <v>0.00033329139600535914</v>
      </c>
      <c r="E46" s="357">
        <f>'- 43 -'!F46</f>
        <v>0.3676579326663091</v>
      </c>
      <c r="F46" s="357">
        <f>'- 43 -'!H46</f>
        <v>0.0039685955630307</v>
      </c>
      <c r="G46" s="357">
        <f>'- 43 -'!J46</f>
        <v>0.008268275294278645</v>
      </c>
      <c r="H46" s="357">
        <f>'- 44 -'!D46</f>
        <v>0.009457971072072609</v>
      </c>
      <c r="I46" s="357">
        <f>'- 44 -'!F46</f>
        <v>0.002110109765437903</v>
      </c>
    </row>
    <row r="47" spans="1:9" ht="12.75">
      <c r="A47" s="13">
        <v>41</v>
      </c>
      <c r="B47" s="14" t="s">
        <v>157</v>
      </c>
      <c r="C47" s="356">
        <f>'- 42 -'!H47</f>
        <v>0.5592237270524152</v>
      </c>
      <c r="D47" s="356">
        <f>'- 43 -'!D47</f>
        <v>0</v>
      </c>
      <c r="E47" s="356">
        <f>'- 43 -'!F47</f>
        <v>0.38037438970476717</v>
      </c>
      <c r="F47" s="356">
        <f>'- 43 -'!H47</f>
        <v>0.0015973358374396158</v>
      </c>
      <c r="G47" s="356">
        <f>'- 43 -'!J47</f>
        <v>0.053552700788341706</v>
      </c>
      <c r="H47" s="356">
        <f>'- 44 -'!D47</f>
        <v>0.0018232217134411777</v>
      </c>
      <c r="I47" s="356">
        <f>'- 44 -'!F47</f>
        <v>0.0034286249035951353</v>
      </c>
    </row>
    <row r="48" spans="1:9" ht="12.75">
      <c r="A48" s="15">
        <v>42</v>
      </c>
      <c r="B48" s="16" t="s">
        <v>158</v>
      </c>
      <c r="C48" s="357">
        <f>'- 42 -'!H48</f>
        <v>0.6048050130098429</v>
      </c>
      <c r="D48" s="357">
        <f>'- 43 -'!D48</f>
        <v>0</v>
      </c>
      <c r="E48" s="357">
        <f>'- 43 -'!F48</f>
        <v>0.3866022527467769</v>
      </c>
      <c r="F48" s="357">
        <f>'- 43 -'!H48</f>
        <v>0.0025102200471444425</v>
      </c>
      <c r="G48" s="357">
        <f>'- 43 -'!J48</f>
        <v>0</v>
      </c>
      <c r="H48" s="357">
        <f>'- 44 -'!D48</f>
        <v>0</v>
      </c>
      <c r="I48" s="357">
        <f>'- 44 -'!F48</f>
        <v>0.006082514196235699</v>
      </c>
    </row>
    <row r="49" spans="1:9" ht="12.75">
      <c r="A49" s="13">
        <v>43</v>
      </c>
      <c r="B49" s="14" t="s">
        <v>159</v>
      </c>
      <c r="C49" s="356">
        <f>'- 42 -'!H49</f>
        <v>0.5539087814783415</v>
      </c>
      <c r="D49" s="356">
        <f>'- 43 -'!D49</f>
        <v>0</v>
      </c>
      <c r="E49" s="356">
        <f>'- 43 -'!F49</f>
        <v>0.4411334641860623</v>
      </c>
      <c r="F49" s="356">
        <f>'- 43 -'!H49</f>
        <v>0.0009595653552766739</v>
      </c>
      <c r="G49" s="356">
        <f>'- 43 -'!J49</f>
        <v>0</v>
      </c>
      <c r="H49" s="356">
        <f>'- 44 -'!D49</f>
        <v>0</v>
      </c>
      <c r="I49" s="356">
        <f>'- 44 -'!F49</f>
        <v>0.003998188980319475</v>
      </c>
    </row>
    <row r="50" spans="1:9" ht="12.75">
      <c r="A50" s="15">
        <v>44</v>
      </c>
      <c r="B50" s="16" t="s">
        <v>160</v>
      </c>
      <c r="C50" s="357">
        <f>'- 42 -'!H50</f>
        <v>0.6295507578037701</v>
      </c>
      <c r="D50" s="357">
        <f>'- 43 -'!D50</f>
        <v>0</v>
      </c>
      <c r="E50" s="357">
        <f>'- 43 -'!F50</f>
        <v>0.3657897263188484</v>
      </c>
      <c r="F50" s="357">
        <f>'- 43 -'!H50</f>
        <v>0.002486516593498213</v>
      </c>
      <c r="G50" s="357">
        <f>'- 43 -'!J50</f>
        <v>0</v>
      </c>
      <c r="H50" s="357">
        <f>'- 44 -'!D50</f>
        <v>0</v>
      </c>
      <c r="I50" s="357">
        <f>'- 44 -'!F50</f>
        <v>0.002172999283883221</v>
      </c>
    </row>
    <row r="51" spans="1:9" ht="12.75">
      <c r="A51" s="13">
        <v>45</v>
      </c>
      <c r="B51" s="14" t="s">
        <v>161</v>
      </c>
      <c r="C51" s="356">
        <f>'- 42 -'!H51</f>
        <v>0.7407451867236069</v>
      </c>
      <c r="D51" s="356">
        <f>'- 43 -'!D51</f>
        <v>0</v>
      </c>
      <c r="E51" s="356">
        <f>'- 43 -'!F51</f>
        <v>0.24262546077659508</v>
      </c>
      <c r="F51" s="356">
        <f>'- 43 -'!H51</f>
        <v>0.0012556646170034569</v>
      </c>
      <c r="G51" s="356">
        <f>'- 43 -'!J51</f>
        <v>0.0033484389786758847</v>
      </c>
      <c r="H51" s="356">
        <f>'- 44 -'!D51</f>
        <v>0.0075885672573731576</v>
      </c>
      <c r="I51" s="356">
        <f>'- 44 -'!F51</f>
        <v>0.004436681646745547</v>
      </c>
    </row>
    <row r="52" spans="1:9" ht="12.75">
      <c r="A52" s="15">
        <v>46</v>
      </c>
      <c r="B52" s="16" t="s">
        <v>162</v>
      </c>
      <c r="C52" s="357">
        <f>'- 42 -'!H52</f>
        <v>0.6097262150340551</v>
      </c>
      <c r="D52" s="357">
        <f>'- 43 -'!D52</f>
        <v>0</v>
      </c>
      <c r="E52" s="357">
        <f>'- 43 -'!F52</f>
        <v>0.2707985273416887</v>
      </c>
      <c r="F52" s="357">
        <f>'- 43 -'!H52</f>
        <v>0.014148227883578892</v>
      </c>
      <c r="G52" s="357">
        <f>'- 43 -'!J52</f>
        <v>0</v>
      </c>
      <c r="H52" s="357">
        <f>'- 44 -'!D52</f>
        <v>0.09739795382433943</v>
      </c>
      <c r="I52" s="357">
        <f>'- 44 -'!F52</f>
        <v>0.007929075916337815</v>
      </c>
    </row>
    <row r="53" spans="1:9" ht="12.75">
      <c r="A53" s="13">
        <v>47</v>
      </c>
      <c r="B53" s="14" t="s">
        <v>163</v>
      </c>
      <c r="C53" s="356">
        <f>'- 42 -'!H53</f>
        <v>0.655273995257094</v>
      </c>
      <c r="D53" s="356">
        <f>'- 43 -'!D53</f>
        <v>0</v>
      </c>
      <c r="E53" s="356">
        <f>'- 43 -'!F53</f>
        <v>0.3286619199863779</v>
      </c>
      <c r="F53" s="356">
        <f>'- 43 -'!H53</f>
        <v>0.0031572921581790305</v>
      </c>
      <c r="G53" s="356">
        <f>'- 43 -'!J53</f>
        <v>0</v>
      </c>
      <c r="H53" s="356">
        <f>'- 44 -'!D53</f>
        <v>0.009422884010013625</v>
      </c>
      <c r="I53" s="356">
        <f>'- 44 -'!F53</f>
        <v>0.0034839085883354823</v>
      </c>
    </row>
    <row r="54" spans="1:9" ht="12.75">
      <c r="A54" s="15">
        <v>48</v>
      </c>
      <c r="B54" s="16" t="s">
        <v>164</v>
      </c>
      <c r="C54" s="357">
        <f>'- 42 -'!H54</f>
        <v>0.47118676381077884</v>
      </c>
      <c r="D54" s="357">
        <f>'- 43 -'!D54</f>
        <v>0.15245257866219172</v>
      </c>
      <c r="E54" s="357">
        <f>'- 43 -'!F54</f>
        <v>0.0208574222216744</v>
      </c>
      <c r="F54" s="357">
        <f>'- 43 -'!H54</f>
        <v>0.0012376483327841373</v>
      </c>
      <c r="G54" s="357">
        <f>'- 43 -'!J54</f>
        <v>0.31293097840680845</v>
      </c>
      <c r="H54" s="357">
        <f>'- 44 -'!D54</f>
        <v>0.024809511187675798</v>
      </c>
      <c r="I54" s="357">
        <f>'- 44 -'!F54</f>
        <v>0.01652509737808663</v>
      </c>
    </row>
    <row r="55" spans="1:9" ht="12.75">
      <c r="A55" s="13">
        <v>49</v>
      </c>
      <c r="B55" s="14" t="s">
        <v>165</v>
      </c>
      <c r="C55" s="356">
        <f>'- 42 -'!H55</f>
        <v>0.6318290673690269</v>
      </c>
      <c r="D55" s="356">
        <f>'- 43 -'!D55</f>
        <v>0.08611772740120323</v>
      </c>
      <c r="E55" s="356">
        <f>'- 43 -'!F55</f>
        <v>0.27551898077714937</v>
      </c>
      <c r="F55" s="356">
        <f>'- 43 -'!H55</f>
        <v>0.005640655296706567</v>
      </c>
      <c r="G55" s="356">
        <f>'- 43 -'!J55</f>
        <v>0</v>
      </c>
      <c r="H55" s="356">
        <f>'- 44 -'!D55</f>
        <v>0.0008935691559139115</v>
      </c>
      <c r="I55" s="356">
        <f>'- 44 -'!F55</f>
        <v>0</v>
      </c>
    </row>
    <row r="56" spans="1:9" ht="12.75">
      <c r="A56" s="15">
        <v>50</v>
      </c>
      <c r="B56" s="16" t="s">
        <v>355</v>
      </c>
      <c r="C56" s="357">
        <f>'- 42 -'!H56</f>
        <v>0.6187604123317483</v>
      </c>
      <c r="D56" s="357">
        <f>'- 43 -'!D56</f>
        <v>0</v>
      </c>
      <c r="E56" s="357">
        <f>'- 43 -'!F56</f>
        <v>0.37288625401655057</v>
      </c>
      <c r="F56" s="357">
        <f>'- 43 -'!H56</f>
        <v>0.002046649975099092</v>
      </c>
      <c r="G56" s="357">
        <f>'- 43 -'!J56</f>
        <v>0.002387758304282274</v>
      </c>
      <c r="H56" s="357">
        <f>'- 44 -'!D56</f>
        <v>0.0015311670680374673</v>
      </c>
      <c r="I56" s="357">
        <f>'- 44 -'!F56</f>
        <v>0.002387758304282274</v>
      </c>
    </row>
    <row r="57" spans="1:9" ht="12.75">
      <c r="A57" s="13">
        <v>2264</v>
      </c>
      <c r="B57" s="14" t="s">
        <v>166</v>
      </c>
      <c r="C57" s="356">
        <f>'- 42 -'!H57</f>
        <v>0.6991327272317995</v>
      </c>
      <c r="D57" s="356">
        <f>'- 43 -'!D57</f>
        <v>0</v>
      </c>
      <c r="E57" s="356">
        <f>'- 43 -'!F57</f>
        <v>0.25348319924030527</v>
      </c>
      <c r="F57" s="356">
        <f>'- 43 -'!H57</f>
        <v>0</v>
      </c>
      <c r="G57" s="356">
        <f>'- 43 -'!J57</f>
        <v>0</v>
      </c>
      <c r="H57" s="356">
        <f>'- 44 -'!D57</f>
        <v>0.04738407352789517</v>
      </c>
      <c r="I57" s="356">
        <f>'- 44 -'!F57</f>
        <v>0</v>
      </c>
    </row>
    <row r="58" spans="1:9" ht="12.75">
      <c r="A58" s="15">
        <v>2309</v>
      </c>
      <c r="B58" s="16" t="s">
        <v>167</v>
      </c>
      <c r="C58" s="357">
        <f>'- 42 -'!H58</f>
        <v>0.703976900432019</v>
      </c>
      <c r="D58" s="357">
        <f>'- 43 -'!D58</f>
        <v>0.00043666008432779546</v>
      </c>
      <c r="E58" s="357">
        <f>'- 43 -'!F58</f>
        <v>0.28845016610549606</v>
      </c>
      <c r="F58" s="357">
        <f>'- 43 -'!H58</f>
        <v>0</v>
      </c>
      <c r="G58" s="357">
        <f>'- 43 -'!J58</f>
        <v>0</v>
      </c>
      <c r="H58" s="357">
        <f>'- 44 -'!D58</f>
        <v>0</v>
      </c>
      <c r="I58" s="357">
        <f>'- 44 -'!F58</f>
        <v>0.007136273378157114</v>
      </c>
    </row>
    <row r="59" spans="1:9" ht="12.75">
      <c r="A59" s="13">
        <v>2312</v>
      </c>
      <c r="B59" s="14" t="s">
        <v>168</v>
      </c>
      <c r="C59" s="356">
        <f>'- 42 -'!H59</f>
        <v>0.8767772888618593</v>
      </c>
      <c r="D59" s="356">
        <f>'- 43 -'!D59</f>
        <v>0</v>
      </c>
      <c r="E59" s="356">
        <f>'- 43 -'!F59</f>
        <v>0.06624876942910786</v>
      </c>
      <c r="F59" s="356">
        <f>'- 43 -'!H59</f>
        <v>0</v>
      </c>
      <c r="G59" s="356">
        <f>'- 43 -'!J59</f>
        <v>0.003974926165746471</v>
      </c>
      <c r="H59" s="356">
        <f>'- 44 -'!D59</f>
        <v>0</v>
      </c>
      <c r="I59" s="356">
        <f>'- 44 -'!F59</f>
        <v>0.05299901554328628</v>
      </c>
    </row>
    <row r="60" spans="1:9" ht="12.75">
      <c r="A60" s="15">
        <v>2355</v>
      </c>
      <c r="B60" s="16" t="s">
        <v>169</v>
      </c>
      <c r="C60" s="357">
        <f>'- 42 -'!H60</f>
        <v>0.6531781961322033</v>
      </c>
      <c r="D60" s="357">
        <f>'- 43 -'!D60</f>
        <v>0.0013896514371657034</v>
      </c>
      <c r="E60" s="357">
        <f>'- 43 -'!F60</f>
        <v>0.31464015809532575</v>
      </c>
      <c r="F60" s="357">
        <f>'- 43 -'!H60</f>
        <v>0.004067828104811496</v>
      </c>
      <c r="G60" s="357">
        <f>'- 43 -'!J60</f>
        <v>0.016351204563224482</v>
      </c>
      <c r="H60" s="357">
        <f>'- 44 -'!D60</f>
        <v>0.0018386583033747964</v>
      </c>
      <c r="I60" s="357">
        <f>'- 44 -'!F60</f>
        <v>0.008534303363894519</v>
      </c>
    </row>
    <row r="61" spans="1:9" ht="12.75">
      <c r="A61" s="13">
        <v>2439</v>
      </c>
      <c r="B61" s="14" t="s">
        <v>170</v>
      </c>
      <c r="C61" s="356">
        <f>'- 42 -'!H61</f>
        <v>0.7578263368219847</v>
      </c>
      <c r="D61" s="356">
        <f>'- 43 -'!D61</f>
        <v>0</v>
      </c>
      <c r="E61" s="356">
        <f>'- 43 -'!F61</f>
        <v>0.17013349599245453</v>
      </c>
      <c r="F61" s="356">
        <f>'- 43 -'!H61</f>
        <v>0.004390541832063343</v>
      </c>
      <c r="G61" s="356">
        <f>'- 43 -'!J61</f>
        <v>0.06717921015720492</v>
      </c>
      <c r="H61" s="356">
        <f>'- 44 -'!D61</f>
        <v>0.00047041519629250104</v>
      </c>
      <c r="I61" s="356">
        <f>'- 44 -'!F61</f>
        <v>0</v>
      </c>
    </row>
    <row r="62" spans="1:9" ht="12.75">
      <c r="A62" s="15">
        <v>2460</v>
      </c>
      <c r="B62" s="16" t="s">
        <v>171</v>
      </c>
      <c r="C62" s="357">
        <f>'- 42 -'!H62</f>
        <v>0.6808728413969789</v>
      </c>
      <c r="D62" s="357">
        <f>'- 43 -'!D62</f>
        <v>0</v>
      </c>
      <c r="E62" s="357">
        <f>'- 43 -'!F62</f>
        <v>0.30772780395027005</v>
      </c>
      <c r="F62" s="357">
        <f>'- 43 -'!H62</f>
        <v>0.002738583700360603</v>
      </c>
      <c r="G62" s="357">
        <f>'- 43 -'!J62</f>
        <v>0</v>
      </c>
      <c r="H62" s="357">
        <f>'- 44 -'!D62</f>
        <v>0</v>
      </c>
      <c r="I62" s="357">
        <f>'- 44 -'!F62</f>
        <v>0.008660770952390408</v>
      </c>
    </row>
    <row r="63" spans="1:9" ht="12.75">
      <c r="A63" s="13">
        <v>3000</v>
      </c>
      <c r="B63" s="14" t="s">
        <v>381</v>
      </c>
      <c r="C63" s="356">
        <f>'- 42 -'!H63</f>
        <v>0.1493533066118622</v>
      </c>
      <c r="D63" s="356">
        <f>'- 43 -'!D63</f>
        <v>0</v>
      </c>
      <c r="E63" s="356">
        <f>'- 43 -'!F63</f>
        <v>0</v>
      </c>
      <c r="F63" s="356">
        <f>'- 43 -'!H63</f>
        <v>0.5524635164175176</v>
      </c>
      <c r="G63" s="356">
        <f>'- 43 -'!J63</f>
        <v>0</v>
      </c>
      <c r="H63" s="356">
        <f>'- 44 -'!D63</f>
        <v>0.28818059004578556</v>
      </c>
      <c r="I63" s="356">
        <f>'- 44 -'!F63</f>
        <v>0.010002586924834706</v>
      </c>
    </row>
    <row r="64" spans="1:9" ht="4.5" customHeight="1">
      <c r="A64" s="17"/>
      <c r="B64" s="17"/>
      <c r="C64" s="197"/>
      <c r="D64" s="197"/>
      <c r="E64" s="197"/>
      <c r="F64" s="197"/>
      <c r="G64" s="197"/>
      <c r="H64" s="197"/>
      <c r="I64" s="197"/>
    </row>
    <row r="65" spans="1:9" ht="12.75">
      <c r="A65" s="19"/>
      <c r="B65" s="20" t="s">
        <v>172</v>
      </c>
      <c r="C65" s="102">
        <f>'- 42 -'!H65</f>
        <v>0.5894878019917402</v>
      </c>
      <c r="D65" s="102">
        <f>'- 43 -'!D65</f>
        <v>0.009738786862769003</v>
      </c>
      <c r="E65" s="102">
        <f>'- 43 -'!F65</f>
        <v>0.35956414531607683</v>
      </c>
      <c r="F65" s="102">
        <f>'- 43 -'!H65</f>
        <v>0.009036549993391091</v>
      </c>
      <c r="G65" s="102">
        <f>'- 43 -'!J65</f>
        <v>0.019007832515688654</v>
      </c>
      <c r="H65" s="102">
        <f>'- 44 -'!D65</f>
        <v>0.008923858662497048</v>
      </c>
      <c r="I65" s="102">
        <f>'- 44 -'!F65</f>
        <v>0.00424102465783716</v>
      </c>
    </row>
    <row r="66" spans="1:9" ht="4.5" customHeight="1">
      <c r="A66" s="17"/>
      <c r="B66" s="17"/>
      <c r="C66" s="197"/>
      <c r="D66" s="197"/>
      <c r="E66" s="197"/>
      <c r="F66" s="197"/>
      <c r="G66" s="197"/>
      <c r="H66" s="197"/>
      <c r="I66" s="197"/>
    </row>
    <row r="67" spans="1:9" ht="12.75">
      <c r="A67" s="15">
        <v>2460</v>
      </c>
      <c r="B67" s="16" t="s">
        <v>171</v>
      </c>
      <c r="C67" s="357">
        <f>'- 42 -'!H67</f>
        <v>0.18287577319328738</v>
      </c>
      <c r="D67" s="357">
        <f>'- 43 -'!D67</f>
        <v>0</v>
      </c>
      <c r="E67" s="357">
        <f>'- 43 -'!F67</f>
        <v>0</v>
      </c>
      <c r="F67" s="357">
        <f>'- 43 -'!H67</f>
        <v>0.15411129678353028</v>
      </c>
      <c r="G67" s="357">
        <f>'- 43 -'!J67</f>
        <v>0.07074525752062985</v>
      </c>
      <c r="H67" s="357">
        <f>'- 44 -'!D67</f>
        <v>0</v>
      </c>
      <c r="I67" s="357">
        <f>'- 44 -'!F67</f>
        <v>0.5922676725025525</v>
      </c>
    </row>
    <row r="68" spans="1:9" ht="12.75">
      <c r="A68" s="13">
        <v>2408</v>
      </c>
      <c r="B68" s="14" t="s">
        <v>175</v>
      </c>
      <c r="C68" s="356">
        <f>'- 42 -'!H68</f>
        <v>0.1980124583885132</v>
      </c>
      <c r="D68" s="356">
        <f>'- 43 -'!D68</f>
        <v>0</v>
      </c>
      <c r="E68" s="356">
        <f>'- 43 -'!F68</f>
        <v>0.7678137682040258</v>
      </c>
      <c r="F68" s="356">
        <f>'- 43 -'!H68</f>
        <v>0.017060443017054044</v>
      </c>
      <c r="G68" s="356">
        <f>'- 43 -'!J68</f>
        <v>0</v>
      </c>
      <c r="H68" s="356">
        <f>'- 44 -'!D68</f>
        <v>0</v>
      </c>
      <c r="I68" s="356">
        <f>'- 44 -'!F68</f>
        <v>0.01711333039040691</v>
      </c>
    </row>
    <row r="69" ht="6.75" customHeight="1"/>
    <row r="70" spans="1:9" ht="12" customHeight="1">
      <c r="A70" s="6"/>
      <c r="B70" s="6"/>
      <c r="C70" s="17"/>
      <c r="D70" s="17"/>
      <c r="E70" s="17"/>
      <c r="F70" s="17"/>
      <c r="G70" s="17"/>
      <c r="H70" s="17"/>
      <c r="I70" s="17"/>
    </row>
    <row r="71" spans="1:9" ht="12" customHeight="1">
      <c r="A71" s="6"/>
      <c r="B71" s="6"/>
      <c r="C71" s="17"/>
      <c r="D71" s="17"/>
      <c r="E71" s="17"/>
      <c r="F71" s="17"/>
      <c r="G71" s="17"/>
      <c r="H71" s="17"/>
      <c r="I71" s="17"/>
    </row>
    <row r="72" spans="1:9" ht="12" customHeight="1">
      <c r="A72" s="6"/>
      <c r="B72" s="6"/>
      <c r="C72" s="17"/>
      <c r="D72" s="17"/>
      <c r="E72" s="17"/>
      <c r="F72" s="17"/>
      <c r="G72" s="17"/>
      <c r="H72" s="17"/>
      <c r="I72" s="17"/>
    </row>
    <row r="73" spans="1:9" ht="12" customHeight="1">
      <c r="A73" s="6"/>
      <c r="B73" s="6"/>
      <c r="C73" s="17"/>
      <c r="D73" s="17"/>
      <c r="E73" s="17"/>
      <c r="F73" s="17"/>
      <c r="G73" s="17"/>
      <c r="H73" s="17"/>
      <c r="I73" s="17"/>
    </row>
    <row r="74" spans="1:9" ht="12" customHeight="1">
      <c r="A74" s="6"/>
      <c r="B74" s="6"/>
      <c r="C74" s="17"/>
      <c r="D74" s="17"/>
      <c r="E74" s="17"/>
      <c r="F74" s="17"/>
      <c r="G74" s="17"/>
      <c r="H74" s="17"/>
      <c r="I74"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H76"/>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6.83203125" style="82" customWidth="1"/>
    <col min="4" max="4" width="15.83203125" style="82" customWidth="1"/>
    <col min="5" max="5" width="17.83203125" style="82" customWidth="1"/>
    <col min="6" max="6" width="15.83203125" style="82" customWidth="1"/>
    <col min="7" max="8" width="16.83203125" style="82" customWidth="1"/>
    <col min="9" max="16384" width="15.83203125" style="82" customWidth="1"/>
  </cols>
  <sheetData>
    <row r="1" spans="1:2" ht="6.75" customHeight="1">
      <c r="A1" s="17"/>
      <c r="B1" s="80"/>
    </row>
    <row r="2" spans="1:8" ht="12.75">
      <c r="A2" s="11"/>
      <c r="B2" s="105"/>
      <c r="C2" s="386" t="str">
        <f>"ANALYSIS OF OPERATING FUND REVENUE: "&amp;REPLACE(REPLACE(YEAR,1,22,""),5,0,"")&amp;" BUDGET"</f>
        <v>ANALYSIS OF OPERATING FUND REVENUE: 2001/2002 BUDGET</v>
      </c>
      <c r="D2" s="106"/>
      <c r="E2" s="106"/>
      <c r="F2" s="106"/>
      <c r="G2" s="106"/>
      <c r="H2" s="107" t="s">
        <v>2</v>
      </c>
    </row>
    <row r="3" spans="1:2" ht="12.75">
      <c r="A3" s="12"/>
      <c r="B3" s="108"/>
    </row>
    <row r="4" spans="1:8" ht="12.75">
      <c r="A4" s="10"/>
      <c r="C4" s="189" t="s">
        <v>182</v>
      </c>
      <c r="D4" s="190"/>
      <c r="E4" s="190"/>
      <c r="F4" s="190"/>
      <c r="G4" s="190"/>
      <c r="H4" s="191"/>
    </row>
    <row r="5" spans="1:3" ht="12.75">
      <c r="A5" s="10"/>
      <c r="C5" s="17"/>
    </row>
    <row r="6" spans="1:5" ht="12.75">
      <c r="A6" s="10"/>
      <c r="C6" s="189" t="s">
        <v>187</v>
      </c>
      <c r="D6" s="192"/>
      <c r="E6" s="193"/>
    </row>
    <row r="7" spans="1:8" ht="12.75">
      <c r="A7" s="17"/>
      <c r="C7" s="117" t="s">
        <v>197</v>
      </c>
      <c r="D7" s="116"/>
      <c r="E7" s="120" t="s">
        <v>71</v>
      </c>
      <c r="F7" s="194" t="s">
        <v>59</v>
      </c>
      <c r="G7" s="117" t="s">
        <v>71</v>
      </c>
      <c r="H7" s="117" t="s">
        <v>198</v>
      </c>
    </row>
    <row r="8" spans="1:8" ht="12.75">
      <c r="A8" s="94"/>
      <c r="B8" s="45"/>
      <c r="C8" s="120" t="s">
        <v>222</v>
      </c>
      <c r="D8" s="120" t="s">
        <v>59</v>
      </c>
      <c r="E8" s="119" t="s">
        <v>102</v>
      </c>
      <c r="F8" s="195" t="s">
        <v>223</v>
      </c>
      <c r="G8" s="119" t="s">
        <v>223</v>
      </c>
      <c r="H8" s="120" t="s">
        <v>224</v>
      </c>
    </row>
    <row r="9" spans="1:8" ht="16.5">
      <c r="A9" s="51" t="s">
        <v>105</v>
      </c>
      <c r="B9" s="52" t="s">
        <v>106</v>
      </c>
      <c r="C9" s="75" t="s">
        <v>431</v>
      </c>
      <c r="D9" s="75" t="s">
        <v>432</v>
      </c>
      <c r="E9" s="75" t="s">
        <v>248</v>
      </c>
      <c r="F9" s="196" t="s">
        <v>433</v>
      </c>
      <c r="G9" s="75" t="s">
        <v>229</v>
      </c>
      <c r="H9" s="75" t="s">
        <v>229</v>
      </c>
    </row>
    <row r="10" spans="1:8" ht="4.5" customHeight="1">
      <c r="A10" s="77"/>
      <c r="B10" s="77"/>
      <c r="C10" s="147"/>
      <c r="D10" s="147"/>
      <c r="E10" s="147"/>
      <c r="F10" s="147"/>
      <c r="G10" s="147"/>
      <c r="H10" s="147"/>
    </row>
    <row r="11" spans="1:8" ht="12.75">
      <c r="A11" s="13">
        <v>1</v>
      </c>
      <c r="B11" s="14" t="s">
        <v>121</v>
      </c>
      <c r="C11" s="14">
        <f>'- 59 -'!E11</f>
        <v>126260400</v>
      </c>
      <c r="D11" s="14">
        <v>5678500</v>
      </c>
      <c r="E11" s="14">
        <f>SUM(C11,D11)</f>
        <v>131938900</v>
      </c>
      <c r="F11" s="14">
        <v>1832200</v>
      </c>
      <c r="G11" s="14">
        <f>SUM(E11,F11)</f>
        <v>133771100</v>
      </c>
      <c r="H11" s="356">
        <f>G11/'- 44 -'!J11</f>
        <v>0.5536546410462608</v>
      </c>
    </row>
    <row r="12" spans="1:8" ht="12.75">
      <c r="A12" s="15">
        <v>2</v>
      </c>
      <c r="B12" s="16" t="s">
        <v>122</v>
      </c>
      <c r="C12" s="16">
        <f>'- 59 -'!E12</f>
        <v>31159989</v>
      </c>
      <c r="D12" s="16">
        <v>1439655</v>
      </c>
      <c r="E12" s="16">
        <f aca="true" t="shared" si="0" ref="E12:E63">SUM(C12,D12)</f>
        <v>32599644</v>
      </c>
      <c r="F12" s="16">
        <v>15312</v>
      </c>
      <c r="G12" s="16">
        <f aca="true" t="shared" si="1" ref="G12:G63">SUM(E12,F12)</f>
        <v>32614956</v>
      </c>
      <c r="H12" s="357">
        <f>G12/'- 44 -'!J12</f>
        <v>0.540615530772204</v>
      </c>
    </row>
    <row r="13" spans="1:8" ht="12.75">
      <c r="A13" s="13">
        <v>3</v>
      </c>
      <c r="B13" s="14" t="s">
        <v>123</v>
      </c>
      <c r="C13" s="14">
        <f>'- 59 -'!E13</f>
        <v>21256609</v>
      </c>
      <c r="D13" s="14">
        <v>714000</v>
      </c>
      <c r="E13" s="14">
        <f t="shared" si="0"/>
        <v>21970609</v>
      </c>
      <c r="F13" s="14">
        <v>0</v>
      </c>
      <c r="G13" s="14">
        <f t="shared" si="1"/>
        <v>21970609</v>
      </c>
      <c r="H13" s="356">
        <f>G13/'- 44 -'!J13</f>
        <v>0.49073130965252226</v>
      </c>
    </row>
    <row r="14" spans="1:8" ht="12.75">
      <c r="A14" s="15">
        <v>4</v>
      </c>
      <c r="B14" s="16" t="s">
        <v>124</v>
      </c>
      <c r="C14" s="16">
        <f>'- 59 -'!E14</f>
        <v>22098888</v>
      </c>
      <c r="D14" s="16">
        <v>844000</v>
      </c>
      <c r="E14" s="16">
        <f t="shared" si="0"/>
        <v>22942888</v>
      </c>
      <c r="F14" s="16">
        <v>75000</v>
      </c>
      <c r="G14" s="16">
        <f t="shared" si="1"/>
        <v>23017888</v>
      </c>
      <c r="H14" s="357">
        <f>G14/'- 44 -'!J14</f>
        <v>0.5494399149154089</v>
      </c>
    </row>
    <row r="15" spans="1:8" ht="12.75">
      <c r="A15" s="13">
        <v>5</v>
      </c>
      <c r="B15" s="14" t="s">
        <v>125</v>
      </c>
      <c r="C15" s="14">
        <f>'- 59 -'!E15</f>
        <v>23334275</v>
      </c>
      <c r="D15" s="14">
        <v>999447</v>
      </c>
      <c r="E15" s="14">
        <f t="shared" si="0"/>
        <v>24333722</v>
      </c>
      <c r="F15" s="14">
        <v>0</v>
      </c>
      <c r="G15" s="14">
        <f t="shared" si="1"/>
        <v>24333722</v>
      </c>
      <c r="H15" s="356">
        <f>G15/'- 44 -'!J15</f>
        <v>0.46489158229608285</v>
      </c>
    </row>
    <row r="16" spans="1:8" ht="12.75">
      <c r="A16" s="15">
        <v>6</v>
      </c>
      <c r="B16" s="16" t="s">
        <v>126</v>
      </c>
      <c r="C16" s="16">
        <f>'- 59 -'!E16</f>
        <v>34850852</v>
      </c>
      <c r="D16" s="16">
        <v>1087817</v>
      </c>
      <c r="E16" s="16">
        <f t="shared" si="0"/>
        <v>35938669</v>
      </c>
      <c r="F16" s="16">
        <v>83500</v>
      </c>
      <c r="G16" s="16">
        <f t="shared" si="1"/>
        <v>36022169</v>
      </c>
      <c r="H16" s="357">
        <f>G16/'- 44 -'!J16</f>
        <v>0.6142522286660256</v>
      </c>
    </row>
    <row r="17" spans="1:8" ht="12.75">
      <c r="A17" s="13">
        <v>9</v>
      </c>
      <c r="B17" s="14" t="s">
        <v>127</v>
      </c>
      <c r="C17" s="14">
        <f>'- 59 -'!E17</f>
        <v>50265347</v>
      </c>
      <c r="D17" s="14">
        <v>1460000</v>
      </c>
      <c r="E17" s="14">
        <f t="shared" si="0"/>
        <v>51725347</v>
      </c>
      <c r="F17" s="14">
        <v>0</v>
      </c>
      <c r="G17" s="14">
        <f t="shared" si="1"/>
        <v>51725347</v>
      </c>
      <c r="H17" s="356">
        <f>G17/'- 44 -'!J17</f>
        <v>0.626739259448405</v>
      </c>
    </row>
    <row r="18" spans="1:8" ht="12.75">
      <c r="A18" s="15">
        <v>10</v>
      </c>
      <c r="B18" s="16" t="s">
        <v>128</v>
      </c>
      <c r="C18" s="16">
        <f>'- 59 -'!E18</f>
        <v>35244997</v>
      </c>
      <c r="D18" s="16">
        <v>936000</v>
      </c>
      <c r="E18" s="16">
        <f t="shared" si="0"/>
        <v>36180997</v>
      </c>
      <c r="F18" s="16">
        <v>3000</v>
      </c>
      <c r="G18" s="16">
        <f t="shared" si="1"/>
        <v>36183997</v>
      </c>
      <c r="H18" s="357">
        <f>G18/'- 44 -'!J18</f>
        <v>0.5847539739242757</v>
      </c>
    </row>
    <row r="19" spans="1:8" ht="12.75">
      <c r="A19" s="13">
        <v>11</v>
      </c>
      <c r="B19" s="14" t="s">
        <v>129</v>
      </c>
      <c r="C19" s="14">
        <f>'- 59 -'!E19</f>
        <v>18170305</v>
      </c>
      <c r="D19" s="14">
        <v>689000</v>
      </c>
      <c r="E19" s="14">
        <f t="shared" si="0"/>
        <v>18859305</v>
      </c>
      <c r="F19" s="14">
        <v>0</v>
      </c>
      <c r="G19" s="14">
        <f t="shared" si="1"/>
        <v>18859305</v>
      </c>
      <c r="H19" s="356">
        <f>G19/'- 44 -'!J19</f>
        <v>0.578552199832545</v>
      </c>
    </row>
    <row r="20" spans="1:8" ht="12.75">
      <c r="A20" s="15">
        <v>12</v>
      </c>
      <c r="B20" s="16" t="s">
        <v>130</v>
      </c>
      <c r="C20" s="16">
        <f>'- 59 -'!E20</f>
        <v>30778015</v>
      </c>
      <c r="D20" s="16">
        <v>900149</v>
      </c>
      <c r="E20" s="16">
        <f t="shared" si="0"/>
        <v>31678164</v>
      </c>
      <c r="F20" s="16">
        <v>0</v>
      </c>
      <c r="G20" s="16">
        <f t="shared" si="1"/>
        <v>31678164</v>
      </c>
      <c r="H20" s="357">
        <f>G20/'- 44 -'!J20</f>
        <v>0.609904217154504</v>
      </c>
    </row>
    <row r="21" spans="1:8" ht="12.75">
      <c r="A21" s="13">
        <v>13</v>
      </c>
      <c r="B21" s="14" t="s">
        <v>131</v>
      </c>
      <c r="C21" s="14">
        <f>'- 59 -'!E21</f>
        <v>10886595</v>
      </c>
      <c r="D21" s="14">
        <v>2181802</v>
      </c>
      <c r="E21" s="14">
        <f t="shared" si="0"/>
        <v>13068397</v>
      </c>
      <c r="F21" s="14">
        <v>0</v>
      </c>
      <c r="G21" s="14">
        <f t="shared" si="1"/>
        <v>13068397</v>
      </c>
      <c r="H21" s="356">
        <f>G21/'- 44 -'!J21</f>
        <v>0.5987174604448673</v>
      </c>
    </row>
    <row r="22" spans="1:8" ht="12.75">
      <c r="A22" s="15">
        <v>14</v>
      </c>
      <c r="B22" s="16" t="s">
        <v>132</v>
      </c>
      <c r="C22" s="16">
        <f>'- 59 -'!E22</f>
        <v>15511517</v>
      </c>
      <c r="D22" s="16">
        <v>350000</v>
      </c>
      <c r="E22" s="16">
        <f t="shared" si="0"/>
        <v>15861517</v>
      </c>
      <c r="F22" s="16">
        <v>0</v>
      </c>
      <c r="G22" s="16">
        <f t="shared" si="1"/>
        <v>15861517</v>
      </c>
      <c r="H22" s="357">
        <f>G22/'- 44 -'!J22</f>
        <v>0.6618468434260192</v>
      </c>
    </row>
    <row r="23" spans="1:8" ht="12.75">
      <c r="A23" s="13">
        <v>15</v>
      </c>
      <c r="B23" s="14" t="s">
        <v>133</v>
      </c>
      <c r="C23" s="14">
        <f>'- 59 -'!E23</f>
        <v>24340846</v>
      </c>
      <c r="D23" s="14">
        <v>508000</v>
      </c>
      <c r="E23" s="14">
        <f t="shared" si="0"/>
        <v>24848846</v>
      </c>
      <c r="F23" s="14">
        <v>74000</v>
      </c>
      <c r="G23" s="14">
        <f t="shared" si="1"/>
        <v>24922846</v>
      </c>
      <c r="H23" s="356">
        <f>G23/'- 44 -'!J23</f>
        <v>0.7578547448361533</v>
      </c>
    </row>
    <row r="24" spans="1:8" ht="12.75">
      <c r="A24" s="15">
        <v>16</v>
      </c>
      <c r="B24" s="16" t="s">
        <v>134</v>
      </c>
      <c r="C24" s="16">
        <f>'- 59 -'!E24</f>
        <v>3471775</v>
      </c>
      <c r="D24" s="16">
        <v>87000</v>
      </c>
      <c r="E24" s="16">
        <f t="shared" si="0"/>
        <v>3558775</v>
      </c>
      <c r="F24" s="16">
        <v>5000</v>
      </c>
      <c r="G24" s="16">
        <f t="shared" si="1"/>
        <v>3563775</v>
      </c>
      <c r="H24" s="357">
        <f>G24/'- 44 -'!J24</f>
        <v>0.5870923453744284</v>
      </c>
    </row>
    <row r="25" spans="1:8" ht="12.75">
      <c r="A25" s="13">
        <v>17</v>
      </c>
      <c r="B25" s="14" t="s">
        <v>135</v>
      </c>
      <c r="C25" s="14">
        <f>'- 59 -'!E25</f>
        <v>2439243</v>
      </c>
      <c r="D25" s="14">
        <v>129000</v>
      </c>
      <c r="E25" s="14">
        <f t="shared" si="0"/>
        <v>2568243</v>
      </c>
      <c r="F25" s="14">
        <v>0</v>
      </c>
      <c r="G25" s="14">
        <f t="shared" si="1"/>
        <v>2568243</v>
      </c>
      <c r="H25" s="356">
        <f>G25/'- 44 -'!J25</f>
        <v>0.6027004904222399</v>
      </c>
    </row>
    <row r="26" spans="1:8" ht="12.75">
      <c r="A26" s="15">
        <v>18</v>
      </c>
      <c r="B26" s="16" t="s">
        <v>136</v>
      </c>
      <c r="C26" s="16">
        <f>'- 59 -'!E26</f>
        <v>5581237</v>
      </c>
      <c r="D26" s="16">
        <v>452824</v>
      </c>
      <c r="E26" s="16">
        <f t="shared" si="0"/>
        <v>6034061</v>
      </c>
      <c r="F26" s="16">
        <v>4000</v>
      </c>
      <c r="G26" s="16">
        <f t="shared" si="1"/>
        <v>6038061</v>
      </c>
      <c r="H26" s="357">
        <f>G26/'- 44 -'!J26</f>
        <v>0.6415919522782819</v>
      </c>
    </row>
    <row r="27" spans="1:8" ht="12.75">
      <c r="A27" s="13">
        <v>19</v>
      </c>
      <c r="B27" s="14" t="s">
        <v>137</v>
      </c>
      <c r="C27" s="14">
        <f>'- 59 -'!E27</f>
        <v>7738650</v>
      </c>
      <c r="D27" s="14">
        <v>400050</v>
      </c>
      <c r="E27" s="14">
        <f t="shared" si="0"/>
        <v>8138700</v>
      </c>
      <c r="F27" s="14">
        <v>0</v>
      </c>
      <c r="G27" s="14">
        <f t="shared" si="1"/>
        <v>8138700</v>
      </c>
      <c r="H27" s="356">
        <f>G27/'- 44 -'!J27</f>
        <v>0.6539997589296477</v>
      </c>
    </row>
    <row r="28" spans="1:8" ht="12.75">
      <c r="A28" s="15">
        <v>20</v>
      </c>
      <c r="B28" s="16" t="s">
        <v>138</v>
      </c>
      <c r="C28" s="16">
        <f>'- 59 -'!E28</f>
        <v>4585674</v>
      </c>
      <c r="D28" s="16">
        <v>123780</v>
      </c>
      <c r="E28" s="16">
        <f t="shared" si="0"/>
        <v>4709454</v>
      </c>
      <c r="F28" s="16">
        <v>0</v>
      </c>
      <c r="G28" s="16">
        <f t="shared" si="1"/>
        <v>4709454</v>
      </c>
      <c r="H28" s="357">
        <f>G28/'- 44 -'!J28</f>
        <v>0.5839961300500596</v>
      </c>
    </row>
    <row r="29" spans="1:8" ht="12.75">
      <c r="A29" s="13">
        <v>21</v>
      </c>
      <c r="B29" s="14" t="s">
        <v>139</v>
      </c>
      <c r="C29" s="14">
        <f>'- 59 -'!E29</f>
        <v>14280833</v>
      </c>
      <c r="D29" s="14">
        <v>556700</v>
      </c>
      <c r="E29" s="14">
        <f t="shared" si="0"/>
        <v>14837533</v>
      </c>
      <c r="F29" s="14">
        <v>1500</v>
      </c>
      <c r="G29" s="14">
        <f t="shared" si="1"/>
        <v>14839033</v>
      </c>
      <c r="H29" s="356">
        <f>G29/'- 44 -'!J29</f>
        <v>0.645175347826087</v>
      </c>
    </row>
    <row r="30" spans="1:8" ht="12.75">
      <c r="A30" s="15">
        <v>22</v>
      </c>
      <c r="B30" s="16" t="s">
        <v>140</v>
      </c>
      <c r="C30" s="16">
        <f>'- 59 -'!E30</f>
        <v>6503826</v>
      </c>
      <c r="D30" s="16">
        <v>308000</v>
      </c>
      <c r="E30" s="16">
        <f t="shared" si="0"/>
        <v>6811826</v>
      </c>
      <c r="F30" s="16">
        <v>0</v>
      </c>
      <c r="G30" s="16">
        <f t="shared" si="1"/>
        <v>6811826</v>
      </c>
      <c r="H30" s="357">
        <f>G30/'- 44 -'!J30</f>
        <v>0.5512576270245498</v>
      </c>
    </row>
    <row r="31" spans="1:8" ht="12.75">
      <c r="A31" s="13">
        <v>23</v>
      </c>
      <c r="B31" s="14" t="s">
        <v>141</v>
      </c>
      <c r="C31" s="14">
        <f>'- 59 -'!E31</f>
        <v>7046071</v>
      </c>
      <c r="D31" s="14">
        <v>157000</v>
      </c>
      <c r="E31" s="14">
        <f t="shared" si="0"/>
        <v>7203071</v>
      </c>
      <c r="F31" s="14">
        <v>0</v>
      </c>
      <c r="G31" s="14">
        <f t="shared" si="1"/>
        <v>7203071</v>
      </c>
      <c r="H31" s="356">
        <f>G31/'- 44 -'!J31</f>
        <v>0.7103488613820572</v>
      </c>
    </row>
    <row r="32" spans="1:8" ht="12.75">
      <c r="A32" s="15">
        <v>24</v>
      </c>
      <c r="B32" s="16" t="s">
        <v>142</v>
      </c>
      <c r="C32" s="16">
        <f>'- 59 -'!E32</f>
        <v>13937885</v>
      </c>
      <c r="D32" s="16">
        <v>378351</v>
      </c>
      <c r="E32" s="16">
        <f t="shared" si="0"/>
        <v>14316236</v>
      </c>
      <c r="F32" s="16">
        <v>0</v>
      </c>
      <c r="G32" s="16">
        <f t="shared" si="1"/>
        <v>14316236</v>
      </c>
      <c r="H32" s="357">
        <f>G32/'- 44 -'!J32</f>
        <v>0.6322687961943664</v>
      </c>
    </row>
    <row r="33" spans="1:8" ht="12.75">
      <c r="A33" s="13">
        <v>25</v>
      </c>
      <c r="B33" s="14" t="s">
        <v>143</v>
      </c>
      <c r="C33" s="14">
        <f>'- 59 -'!E33</f>
        <v>6155731</v>
      </c>
      <c r="D33" s="14">
        <v>437190</v>
      </c>
      <c r="E33" s="14">
        <f t="shared" si="0"/>
        <v>6592921</v>
      </c>
      <c r="F33" s="14">
        <v>3600</v>
      </c>
      <c r="G33" s="14">
        <f t="shared" si="1"/>
        <v>6596521</v>
      </c>
      <c r="H33" s="356">
        <f>G33/'- 44 -'!J33</f>
        <v>0.6298474659712539</v>
      </c>
    </row>
    <row r="34" spans="1:8" ht="12.75">
      <c r="A34" s="15">
        <v>26</v>
      </c>
      <c r="B34" s="16" t="s">
        <v>144</v>
      </c>
      <c r="C34" s="16">
        <f>'- 59 -'!E34</f>
        <v>11149642</v>
      </c>
      <c r="D34" s="16">
        <v>430000</v>
      </c>
      <c r="E34" s="16">
        <f t="shared" si="0"/>
        <v>11579642</v>
      </c>
      <c r="F34" s="16">
        <v>0</v>
      </c>
      <c r="G34" s="16">
        <f t="shared" si="1"/>
        <v>11579642</v>
      </c>
      <c r="H34" s="357">
        <f>G34/'- 44 -'!J34</f>
        <v>0.7192037435525863</v>
      </c>
    </row>
    <row r="35" spans="1:8" ht="12.75">
      <c r="A35" s="13">
        <v>28</v>
      </c>
      <c r="B35" s="14" t="s">
        <v>145</v>
      </c>
      <c r="C35" s="14">
        <f>'- 59 -'!E35</f>
        <v>4155213</v>
      </c>
      <c r="D35" s="14">
        <v>95000</v>
      </c>
      <c r="E35" s="14">
        <f t="shared" si="0"/>
        <v>4250213</v>
      </c>
      <c r="F35" s="14">
        <v>5000</v>
      </c>
      <c r="G35" s="14">
        <f t="shared" si="1"/>
        <v>4255213</v>
      </c>
      <c r="H35" s="356">
        <f>G35/'- 44 -'!J35</f>
        <v>0.6863206923314639</v>
      </c>
    </row>
    <row r="36" spans="1:8" ht="12.75">
      <c r="A36" s="15">
        <v>30</v>
      </c>
      <c r="B36" s="16" t="s">
        <v>146</v>
      </c>
      <c r="C36" s="16">
        <f>'- 59 -'!E36</f>
        <v>6111138</v>
      </c>
      <c r="D36" s="16">
        <v>139000</v>
      </c>
      <c r="E36" s="16">
        <f t="shared" si="0"/>
        <v>6250138</v>
      </c>
      <c r="F36" s="16">
        <v>0</v>
      </c>
      <c r="G36" s="16">
        <f t="shared" si="1"/>
        <v>6250138</v>
      </c>
      <c r="H36" s="357">
        <f>G36/'- 44 -'!J36</f>
        <v>0.6680978253201133</v>
      </c>
    </row>
    <row r="37" spans="1:8" ht="12.75">
      <c r="A37" s="13">
        <v>31</v>
      </c>
      <c r="B37" s="14" t="s">
        <v>147</v>
      </c>
      <c r="C37" s="14">
        <f>'- 59 -'!E37</f>
        <v>6936678</v>
      </c>
      <c r="D37" s="14">
        <v>168000</v>
      </c>
      <c r="E37" s="14">
        <f t="shared" si="0"/>
        <v>7104678</v>
      </c>
      <c r="F37" s="14">
        <v>1600</v>
      </c>
      <c r="G37" s="14">
        <f t="shared" si="1"/>
        <v>7106278</v>
      </c>
      <c r="H37" s="356">
        <f>G37/'- 44 -'!J37</f>
        <v>0.6500660835023232</v>
      </c>
    </row>
    <row r="38" spans="1:8" ht="12.75">
      <c r="A38" s="15">
        <v>32</v>
      </c>
      <c r="B38" s="16" t="s">
        <v>148</v>
      </c>
      <c r="C38" s="16">
        <f>'- 59 -'!E38</f>
        <v>4630043</v>
      </c>
      <c r="D38" s="16">
        <v>96891</v>
      </c>
      <c r="E38" s="16">
        <f t="shared" si="0"/>
        <v>4726934</v>
      </c>
      <c r="F38" s="16">
        <v>0</v>
      </c>
      <c r="G38" s="16">
        <f t="shared" si="1"/>
        <v>4726934</v>
      </c>
      <c r="H38" s="357">
        <f>G38/'- 44 -'!J38</f>
        <v>0.7083668327438186</v>
      </c>
    </row>
    <row r="39" spans="1:8" ht="12.75">
      <c r="A39" s="13">
        <v>33</v>
      </c>
      <c r="B39" s="14" t="s">
        <v>149</v>
      </c>
      <c r="C39" s="14">
        <f>'- 59 -'!E39</f>
        <v>8242035</v>
      </c>
      <c r="D39" s="14">
        <v>193000</v>
      </c>
      <c r="E39" s="14">
        <f t="shared" si="0"/>
        <v>8435035</v>
      </c>
      <c r="F39" s="14">
        <v>30500</v>
      </c>
      <c r="G39" s="14">
        <f t="shared" si="1"/>
        <v>8465535</v>
      </c>
      <c r="H39" s="356">
        <f>G39/'- 44 -'!J39</f>
        <v>0.6520691237399551</v>
      </c>
    </row>
    <row r="40" spans="1:8" ht="12.75">
      <c r="A40" s="15">
        <v>34</v>
      </c>
      <c r="B40" s="16" t="s">
        <v>150</v>
      </c>
      <c r="C40" s="16">
        <f>'- 59 -'!E40</f>
        <v>4107278</v>
      </c>
      <c r="D40" s="16">
        <v>86000</v>
      </c>
      <c r="E40" s="16">
        <f t="shared" si="0"/>
        <v>4193278</v>
      </c>
      <c r="F40" s="16">
        <v>0</v>
      </c>
      <c r="G40" s="16">
        <f t="shared" si="1"/>
        <v>4193278</v>
      </c>
      <c r="H40" s="357">
        <f>G40/'- 44 -'!J40</f>
        <v>0.761579905648812</v>
      </c>
    </row>
    <row r="41" spans="1:8" ht="12.75">
      <c r="A41" s="13">
        <v>35</v>
      </c>
      <c r="B41" s="14" t="s">
        <v>151</v>
      </c>
      <c r="C41" s="14">
        <f>'- 59 -'!E41</f>
        <v>8715895</v>
      </c>
      <c r="D41" s="14">
        <v>217500</v>
      </c>
      <c r="E41" s="14">
        <f t="shared" si="0"/>
        <v>8933395</v>
      </c>
      <c r="F41" s="14">
        <v>44700</v>
      </c>
      <c r="G41" s="14">
        <f t="shared" si="1"/>
        <v>8978095</v>
      </c>
      <c r="H41" s="356">
        <f>G41/'- 44 -'!J41</f>
        <v>0.6365990823228488</v>
      </c>
    </row>
    <row r="42" spans="1:8" ht="12.75">
      <c r="A42" s="15">
        <v>36</v>
      </c>
      <c r="B42" s="16" t="s">
        <v>152</v>
      </c>
      <c r="C42" s="16">
        <f>'- 59 -'!E42</f>
        <v>4608228</v>
      </c>
      <c r="D42" s="16">
        <v>115230</v>
      </c>
      <c r="E42" s="16">
        <f t="shared" si="0"/>
        <v>4723458</v>
      </c>
      <c r="F42" s="16">
        <v>0</v>
      </c>
      <c r="G42" s="16">
        <f t="shared" si="1"/>
        <v>4723458</v>
      </c>
      <c r="H42" s="357">
        <f>G42/'- 44 -'!J42</f>
        <v>0.6268748349354274</v>
      </c>
    </row>
    <row r="43" spans="1:8" ht="12.75">
      <c r="A43" s="13">
        <v>37</v>
      </c>
      <c r="B43" s="14" t="s">
        <v>153</v>
      </c>
      <c r="C43" s="14">
        <f>'- 59 -'!E43</f>
        <v>4117823</v>
      </c>
      <c r="D43" s="14">
        <v>97600</v>
      </c>
      <c r="E43" s="14">
        <f t="shared" si="0"/>
        <v>4215423</v>
      </c>
      <c r="F43" s="14">
        <v>2000</v>
      </c>
      <c r="G43" s="14">
        <f t="shared" si="1"/>
        <v>4217423</v>
      </c>
      <c r="H43" s="356">
        <f>G43/'- 44 -'!J43</f>
        <v>0.619923279510614</v>
      </c>
    </row>
    <row r="44" spans="1:8" ht="12.75">
      <c r="A44" s="15">
        <v>38</v>
      </c>
      <c r="B44" s="16" t="s">
        <v>154</v>
      </c>
      <c r="C44" s="16">
        <f>'- 59 -'!E44</f>
        <v>5273316</v>
      </c>
      <c r="D44" s="16">
        <v>142563</v>
      </c>
      <c r="E44" s="16">
        <f t="shared" si="0"/>
        <v>5415879</v>
      </c>
      <c r="F44" s="16">
        <v>0</v>
      </c>
      <c r="G44" s="16">
        <f t="shared" si="1"/>
        <v>5415879</v>
      </c>
      <c r="H44" s="357">
        <f>G44/'- 44 -'!J44</f>
        <v>0.5908965637331531</v>
      </c>
    </row>
    <row r="45" spans="1:8" ht="12.75">
      <c r="A45" s="13">
        <v>39</v>
      </c>
      <c r="B45" s="14" t="s">
        <v>155</v>
      </c>
      <c r="C45" s="14">
        <f>'- 59 -'!E45</f>
        <v>9412030</v>
      </c>
      <c r="D45" s="14">
        <v>250000</v>
      </c>
      <c r="E45" s="14">
        <f t="shared" si="0"/>
        <v>9662030</v>
      </c>
      <c r="F45" s="14">
        <v>10000</v>
      </c>
      <c r="G45" s="14">
        <f t="shared" si="1"/>
        <v>9672030</v>
      </c>
      <c r="H45" s="356">
        <f>G45/'- 44 -'!J45</f>
        <v>0.6159940133108301</v>
      </c>
    </row>
    <row r="46" spans="1:8" ht="12.75">
      <c r="A46" s="15">
        <v>40</v>
      </c>
      <c r="B46" s="16" t="s">
        <v>156</v>
      </c>
      <c r="C46" s="16">
        <f>'- 59 -'!E46</f>
        <v>26736500</v>
      </c>
      <c r="D46" s="16">
        <v>818600</v>
      </c>
      <c r="E46" s="16">
        <f t="shared" si="0"/>
        <v>27555100</v>
      </c>
      <c r="F46" s="16">
        <v>0</v>
      </c>
      <c r="G46" s="16">
        <f t="shared" si="1"/>
        <v>27555100</v>
      </c>
      <c r="H46" s="357">
        <f>G46/'- 44 -'!J46</f>
        <v>0.6082038242428657</v>
      </c>
    </row>
    <row r="47" spans="1:8" ht="12.75">
      <c r="A47" s="13">
        <v>41</v>
      </c>
      <c r="B47" s="14" t="s">
        <v>157</v>
      </c>
      <c r="C47" s="14">
        <f>'- 59 -'!E47</f>
        <v>6623576</v>
      </c>
      <c r="D47" s="14">
        <v>257260</v>
      </c>
      <c r="E47" s="14">
        <f t="shared" si="0"/>
        <v>6880836</v>
      </c>
      <c r="F47" s="14">
        <v>51100</v>
      </c>
      <c r="G47" s="14">
        <f t="shared" si="1"/>
        <v>6931936</v>
      </c>
      <c r="H47" s="356">
        <f>G47/'- 44 -'!J47</f>
        <v>0.5592237270524152</v>
      </c>
    </row>
    <row r="48" spans="1:8" ht="12.75">
      <c r="A48" s="15">
        <v>42</v>
      </c>
      <c r="B48" s="16" t="s">
        <v>158</v>
      </c>
      <c r="C48" s="16">
        <f>'- 59 -'!E48</f>
        <v>4692826</v>
      </c>
      <c r="D48" s="16">
        <v>125915</v>
      </c>
      <c r="E48" s="16">
        <f t="shared" si="0"/>
        <v>4818741</v>
      </c>
      <c r="F48" s="16">
        <v>0</v>
      </c>
      <c r="G48" s="16">
        <f t="shared" si="1"/>
        <v>4818741</v>
      </c>
      <c r="H48" s="357">
        <f>G48/'- 44 -'!J48</f>
        <v>0.6048050130098429</v>
      </c>
    </row>
    <row r="49" spans="1:8" ht="12.75">
      <c r="A49" s="13">
        <v>43</v>
      </c>
      <c r="B49" s="14" t="s">
        <v>159</v>
      </c>
      <c r="C49" s="14">
        <f>'- 59 -'!E49</f>
        <v>3328498</v>
      </c>
      <c r="D49" s="14">
        <v>114000</v>
      </c>
      <c r="E49" s="14">
        <f t="shared" si="0"/>
        <v>3442498</v>
      </c>
      <c r="F49" s="14">
        <v>21000</v>
      </c>
      <c r="G49" s="14">
        <f t="shared" si="1"/>
        <v>3463498</v>
      </c>
      <c r="H49" s="356">
        <f>G49/'- 44 -'!J49</f>
        <v>0.5539087814783415</v>
      </c>
    </row>
    <row r="50" spans="1:8" ht="12.75">
      <c r="A50" s="15">
        <v>44</v>
      </c>
      <c r="B50" s="16" t="s">
        <v>160</v>
      </c>
      <c r="C50" s="16">
        <f>'- 59 -'!E50</f>
        <v>5464634</v>
      </c>
      <c r="D50" s="16">
        <v>358640</v>
      </c>
      <c r="E50" s="16">
        <f t="shared" si="0"/>
        <v>5823274</v>
      </c>
      <c r="F50" s="16">
        <v>0</v>
      </c>
      <c r="G50" s="16">
        <f t="shared" si="1"/>
        <v>5823274</v>
      </c>
      <c r="H50" s="357">
        <f>G50/'- 44 -'!J50</f>
        <v>0.6295507578037701</v>
      </c>
    </row>
    <row r="51" spans="1:8" ht="12.75">
      <c r="A51" s="13">
        <v>45</v>
      </c>
      <c r="B51" s="14" t="s">
        <v>161</v>
      </c>
      <c r="C51" s="14">
        <f>'- 59 -'!E51</f>
        <v>8462842</v>
      </c>
      <c r="D51" s="14">
        <v>386000</v>
      </c>
      <c r="E51" s="14">
        <f t="shared" si="0"/>
        <v>8848842</v>
      </c>
      <c r="F51" s="14">
        <v>0</v>
      </c>
      <c r="G51" s="14">
        <f t="shared" si="1"/>
        <v>8848842</v>
      </c>
      <c r="H51" s="356">
        <f>G51/'- 44 -'!J51</f>
        <v>0.7407451867236069</v>
      </c>
    </row>
    <row r="52" spans="1:8" ht="12.75">
      <c r="A52" s="15">
        <v>46</v>
      </c>
      <c r="B52" s="16" t="s">
        <v>162</v>
      </c>
      <c r="C52" s="16">
        <f>'- 59 -'!E52</f>
        <v>6216410</v>
      </c>
      <c r="D52" s="16">
        <v>175000</v>
      </c>
      <c r="E52" s="16">
        <f t="shared" si="0"/>
        <v>6391410</v>
      </c>
      <c r="F52" s="16">
        <v>11000</v>
      </c>
      <c r="G52" s="16">
        <f t="shared" si="1"/>
        <v>6402410</v>
      </c>
      <c r="H52" s="357">
        <f>G52/'- 44 -'!J52</f>
        <v>0.6097262150340551</v>
      </c>
    </row>
    <row r="53" spans="1:8" ht="12.75">
      <c r="A53" s="13">
        <v>47</v>
      </c>
      <c r="B53" s="14" t="s">
        <v>163</v>
      </c>
      <c r="C53" s="14">
        <f>'- 59 -'!E53</f>
        <v>5700280</v>
      </c>
      <c r="D53" s="14">
        <v>310968</v>
      </c>
      <c r="E53" s="14">
        <f t="shared" si="0"/>
        <v>6011248</v>
      </c>
      <c r="F53" s="14">
        <v>7500</v>
      </c>
      <c r="G53" s="14">
        <f t="shared" si="1"/>
        <v>6018748</v>
      </c>
      <c r="H53" s="356">
        <f>G53/'- 44 -'!J53</f>
        <v>0.655273995257094</v>
      </c>
    </row>
    <row r="54" spans="1:8" ht="12.75">
      <c r="A54" s="15">
        <v>48</v>
      </c>
      <c r="B54" s="16" t="s">
        <v>164</v>
      </c>
      <c r="C54" s="16">
        <f>'- 59 -'!E54</f>
        <v>20657869</v>
      </c>
      <c r="D54" s="16">
        <v>7225815</v>
      </c>
      <c r="E54" s="16">
        <f t="shared" si="0"/>
        <v>27883684</v>
      </c>
      <c r="F54" s="16">
        <v>98600</v>
      </c>
      <c r="G54" s="16">
        <f t="shared" si="1"/>
        <v>27982284</v>
      </c>
      <c r="H54" s="357">
        <f>G54/'- 44 -'!J54</f>
        <v>0.47118676381077884</v>
      </c>
    </row>
    <row r="55" spans="1:8" ht="12.75">
      <c r="A55" s="13">
        <v>49</v>
      </c>
      <c r="B55" s="14" t="s">
        <v>165</v>
      </c>
      <c r="C55" s="14">
        <f>'- 59 -'!E55</f>
        <v>20182110</v>
      </c>
      <c r="D55" s="14">
        <v>2419600</v>
      </c>
      <c r="E55" s="14">
        <f t="shared" si="0"/>
        <v>22601710</v>
      </c>
      <c r="F55" s="14">
        <v>25000</v>
      </c>
      <c r="G55" s="14">
        <f t="shared" si="1"/>
        <v>22626710</v>
      </c>
      <c r="H55" s="356">
        <f>G55/'- 44 -'!J55</f>
        <v>0.6318290673690269</v>
      </c>
    </row>
    <row r="56" spans="1:8" ht="12.75">
      <c r="A56" s="15">
        <v>50</v>
      </c>
      <c r="B56" s="16" t="s">
        <v>355</v>
      </c>
      <c r="C56" s="16">
        <f>'- 59 -'!E56</f>
        <v>8843852</v>
      </c>
      <c r="D56" s="16">
        <v>225000</v>
      </c>
      <c r="E56" s="16">
        <f t="shared" si="0"/>
        <v>9068852</v>
      </c>
      <c r="F56" s="16">
        <v>1000</v>
      </c>
      <c r="G56" s="16">
        <f t="shared" si="1"/>
        <v>9069852</v>
      </c>
      <c r="H56" s="357">
        <f>G56/'- 44 -'!J56</f>
        <v>0.6187604123317483</v>
      </c>
    </row>
    <row r="57" spans="1:8" ht="12.75">
      <c r="A57" s="13">
        <v>2264</v>
      </c>
      <c r="B57" s="14" t="s">
        <v>166</v>
      </c>
      <c r="C57" s="14">
        <f>'- 59 -'!E57</f>
        <v>1233477</v>
      </c>
      <c r="D57" s="14">
        <v>102035</v>
      </c>
      <c r="E57" s="14">
        <f t="shared" si="0"/>
        <v>1335512</v>
      </c>
      <c r="F57" s="14">
        <v>0</v>
      </c>
      <c r="G57" s="14">
        <f t="shared" si="1"/>
        <v>1335512</v>
      </c>
      <c r="H57" s="356">
        <f>G57/'- 44 -'!J57</f>
        <v>0.6991327272317995</v>
      </c>
    </row>
    <row r="58" spans="1:8" ht="12.75">
      <c r="A58" s="15">
        <v>2309</v>
      </c>
      <c r="B58" s="16" t="s">
        <v>167</v>
      </c>
      <c r="C58" s="16">
        <f>'- 59 -'!E58</f>
        <v>1389562</v>
      </c>
      <c r="D58" s="16">
        <v>21100</v>
      </c>
      <c r="E58" s="16">
        <f t="shared" si="0"/>
        <v>1410662</v>
      </c>
      <c r="F58" s="16">
        <v>0</v>
      </c>
      <c r="G58" s="16">
        <f t="shared" si="1"/>
        <v>1410662</v>
      </c>
      <c r="H58" s="357">
        <f>G58/'- 44 -'!J58</f>
        <v>0.703976900432019</v>
      </c>
    </row>
    <row r="59" spans="1:8" ht="12.75">
      <c r="A59" s="13">
        <v>2312</v>
      </c>
      <c r="B59" s="14" t="s">
        <v>168</v>
      </c>
      <c r="C59" s="14">
        <f>'- 59 -'!E59</f>
        <v>1308462</v>
      </c>
      <c r="D59" s="14">
        <v>15000</v>
      </c>
      <c r="E59" s="14">
        <f t="shared" si="0"/>
        <v>1323462</v>
      </c>
      <c r="F59" s="14">
        <v>0</v>
      </c>
      <c r="G59" s="14">
        <f t="shared" si="1"/>
        <v>1323462</v>
      </c>
      <c r="H59" s="356">
        <f>G59/'- 44 -'!J59</f>
        <v>0.8767772888618593</v>
      </c>
    </row>
    <row r="60" spans="1:8" ht="12.75">
      <c r="A60" s="15">
        <v>2355</v>
      </c>
      <c r="B60" s="16" t="s">
        <v>169</v>
      </c>
      <c r="C60" s="16">
        <f>'- 59 -'!E60</f>
        <v>15674193</v>
      </c>
      <c r="D60" s="16">
        <v>382980</v>
      </c>
      <c r="E60" s="16">
        <f t="shared" si="0"/>
        <v>16057173</v>
      </c>
      <c r="F60" s="16">
        <v>0</v>
      </c>
      <c r="G60" s="16">
        <f t="shared" si="1"/>
        <v>16057173</v>
      </c>
      <c r="H60" s="357">
        <f>G60/'- 44 -'!J60</f>
        <v>0.6531781961322033</v>
      </c>
    </row>
    <row r="61" spans="1:8" ht="12.75">
      <c r="A61" s="13">
        <v>2439</v>
      </c>
      <c r="B61" s="14" t="s">
        <v>170</v>
      </c>
      <c r="C61" s="14">
        <f>'- 59 -'!E61</f>
        <v>966584</v>
      </c>
      <c r="D61" s="14">
        <v>0</v>
      </c>
      <c r="E61" s="14">
        <f t="shared" si="0"/>
        <v>966584</v>
      </c>
      <c r="F61" s="14">
        <v>0</v>
      </c>
      <c r="G61" s="14">
        <f t="shared" si="1"/>
        <v>966584</v>
      </c>
      <c r="H61" s="356">
        <f>G61/'- 44 -'!J61</f>
        <v>0.7578263368219847</v>
      </c>
    </row>
    <row r="62" spans="1:8" ht="12.75">
      <c r="A62" s="15">
        <v>2460</v>
      </c>
      <c r="B62" s="16" t="s">
        <v>171</v>
      </c>
      <c r="C62" s="16">
        <f>'- 59 -'!E62</f>
        <v>1838978</v>
      </c>
      <c r="D62" s="16">
        <v>150000</v>
      </c>
      <c r="E62" s="16">
        <f t="shared" si="0"/>
        <v>1988978</v>
      </c>
      <c r="F62" s="16">
        <v>0</v>
      </c>
      <c r="G62" s="16">
        <f t="shared" si="1"/>
        <v>1988978</v>
      </c>
      <c r="H62" s="357">
        <f>G62/'- 44 -'!J62</f>
        <v>0.6808728413969789</v>
      </c>
    </row>
    <row r="63" spans="1:8" ht="12.75">
      <c r="A63" s="13">
        <v>3000</v>
      </c>
      <c r="B63" s="14" t="s">
        <v>381</v>
      </c>
      <c r="C63" s="14">
        <f>'- 59 -'!E63</f>
        <v>719600</v>
      </c>
      <c r="D63" s="14">
        <v>70200</v>
      </c>
      <c r="E63" s="14">
        <f t="shared" si="0"/>
        <v>789800</v>
      </c>
      <c r="F63" s="14">
        <v>0</v>
      </c>
      <c r="G63" s="14">
        <f t="shared" si="1"/>
        <v>789800</v>
      </c>
      <c r="H63" s="356">
        <f>G63/'- 44 -'!J63</f>
        <v>0.1493533066118622</v>
      </c>
    </row>
    <row r="64" spans="1:8" ht="4.5" customHeight="1">
      <c r="A64" s="17"/>
      <c r="B64" s="17"/>
      <c r="C64" s="17"/>
      <c r="D64" s="17"/>
      <c r="E64" s="17"/>
      <c r="F64" s="17"/>
      <c r="G64" s="17"/>
      <c r="H64" s="197"/>
    </row>
    <row r="65" spans="1:8" ht="12.75">
      <c r="A65" s="19"/>
      <c r="B65" s="20" t="s">
        <v>172</v>
      </c>
      <c r="C65" s="20">
        <f>SUM(C11:C63)</f>
        <v>733399132</v>
      </c>
      <c r="D65" s="20">
        <f>SUM(D11:D63)</f>
        <v>36007162</v>
      </c>
      <c r="E65" s="20">
        <f>SUM(E11:E63)</f>
        <v>769406294</v>
      </c>
      <c r="F65" s="20">
        <f>SUM(F11:F63)</f>
        <v>2406112</v>
      </c>
      <c r="G65" s="20">
        <f>SUM(G11:G63)</f>
        <v>771812406</v>
      </c>
      <c r="H65" s="102">
        <f>G65/'- 44 -'!$J65</f>
        <v>0.5894878019917402</v>
      </c>
    </row>
    <row r="66" spans="1:8" ht="4.5" customHeight="1">
      <c r="A66" s="17"/>
      <c r="B66" s="17"/>
      <c r="C66" s="17"/>
      <c r="D66" s="17"/>
      <c r="E66" s="17"/>
      <c r="F66" s="17"/>
      <c r="G66" s="17"/>
      <c r="H66" s="197"/>
    </row>
    <row r="67" spans="1:8" ht="12.75">
      <c r="A67" s="15">
        <v>2155</v>
      </c>
      <c r="B67" s="16" t="s">
        <v>173</v>
      </c>
      <c r="C67" s="16">
        <f>'- 59 -'!E67</f>
        <v>254880</v>
      </c>
      <c r="D67" s="16">
        <v>0</v>
      </c>
      <c r="E67" s="16">
        <f>SUM(C67,D67)</f>
        <v>254880</v>
      </c>
      <c r="F67" s="16">
        <v>0</v>
      </c>
      <c r="G67" s="16">
        <f>SUM(E67,F67)</f>
        <v>254880</v>
      </c>
      <c r="H67" s="357">
        <f>G67/'- 44 -'!J67</f>
        <v>0.18287577319328738</v>
      </c>
    </row>
    <row r="68" spans="1:8" ht="12.75">
      <c r="A68" s="13">
        <v>2408</v>
      </c>
      <c r="B68" s="14" t="s">
        <v>175</v>
      </c>
      <c r="C68" s="14">
        <f>'- 59 -'!E68</f>
        <v>422761</v>
      </c>
      <c r="D68" s="14">
        <v>38000</v>
      </c>
      <c r="E68" s="14">
        <f>SUM(C68,D68)</f>
        <v>460761</v>
      </c>
      <c r="F68" s="14">
        <v>3500</v>
      </c>
      <c r="G68" s="14">
        <f>SUM(E68,F68)</f>
        <v>464261</v>
      </c>
      <c r="H68" s="356">
        <f>G68/'- 44 -'!J68</f>
        <v>0.1980124583885132</v>
      </c>
    </row>
    <row r="69" ht="6.75" customHeight="1"/>
    <row r="70" spans="1:8" ht="12" customHeight="1">
      <c r="A70" s="391" t="s">
        <v>369</v>
      </c>
      <c r="B70" s="271" t="s">
        <v>481</v>
      </c>
      <c r="D70" s="123"/>
      <c r="E70" s="182"/>
      <c r="F70" s="182"/>
      <c r="G70" s="182"/>
      <c r="H70" s="182"/>
    </row>
    <row r="71" spans="1:8" ht="12" customHeight="1">
      <c r="A71" s="391" t="s">
        <v>370</v>
      </c>
      <c r="B71" s="271" t="s">
        <v>475</v>
      </c>
      <c r="D71" s="123"/>
      <c r="E71" s="182"/>
      <c r="F71" s="182"/>
      <c r="G71" s="182"/>
      <c r="H71" s="182"/>
    </row>
    <row r="72" spans="1:8" ht="12" customHeight="1">
      <c r="A72" s="391" t="s">
        <v>371</v>
      </c>
      <c r="B72" s="271" t="s">
        <v>340</v>
      </c>
      <c r="D72" s="123"/>
      <c r="E72" s="182"/>
      <c r="F72" s="182"/>
      <c r="G72" s="182"/>
      <c r="H72" s="182"/>
    </row>
    <row r="73" spans="1:8" ht="12" customHeight="1">
      <c r="A73" s="6"/>
      <c r="B73" s="6"/>
      <c r="D73" s="123"/>
      <c r="E73" s="122"/>
      <c r="F73" s="122"/>
      <c r="G73" s="122"/>
      <c r="H73" s="122"/>
    </row>
    <row r="74" spans="1:8" ht="12" customHeight="1">
      <c r="A74" s="6"/>
      <c r="B74" s="6"/>
      <c r="D74" s="173"/>
      <c r="E74" s="128"/>
      <c r="F74" s="128"/>
      <c r="G74" s="128"/>
      <c r="H74" s="128"/>
    </row>
    <row r="75" spans="3:8" ht="12" customHeight="1">
      <c r="C75" s="128"/>
      <c r="D75" s="128"/>
      <c r="E75" s="128"/>
      <c r="F75" s="128"/>
      <c r="G75" s="128"/>
      <c r="H75" s="128"/>
    </row>
    <row r="76" spans="3:8" ht="12.75">
      <c r="C76" s="128"/>
      <c r="D76" s="128"/>
      <c r="E76" s="128"/>
      <c r="F76" s="128"/>
      <c r="G76" s="173"/>
      <c r="H76" s="173"/>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2.83203125" style="82" customWidth="1"/>
    <col min="3" max="3" width="16.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15.83203125" style="82" customWidth="1"/>
    <col min="10" max="10" width="8.83203125" style="82" customWidth="1"/>
    <col min="11" max="16384" width="15.83203125" style="82" customWidth="1"/>
  </cols>
  <sheetData>
    <row r="1" spans="1:2" ht="6.75" customHeight="1">
      <c r="A1" s="17"/>
      <c r="B1" s="80"/>
    </row>
    <row r="2" spans="1:10" ht="12.75">
      <c r="A2" s="11"/>
      <c r="B2" s="105"/>
      <c r="C2" s="106" t="str">
        <f>REVYEAR</f>
        <v>ANALYSIS OF OPERATING FUND REVENUE: 2001/2002 BUDGET</v>
      </c>
      <c r="D2" s="106"/>
      <c r="E2" s="106"/>
      <c r="F2" s="106"/>
      <c r="G2" s="106"/>
      <c r="H2" s="343"/>
      <c r="I2" s="343"/>
      <c r="J2" s="107" t="s">
        <v>4</v>
      </c>
    </row>
    <row r="3" spans="1:2" ht="12.75">
      <c r="A3" s="12"/>
      <c r="B3" s="108"/>
    </row>
    <row r="4" spans="1:10" ht="12.75">
      <c r="A4" s="10"/>
      <c r="C4" s="141"/>
      <c r="D4" s="141"/>
      <c r="E4" s="141"/>
      <c r="F4" s="141"/>
      <c r="G4" s="141"/>
      <c r="H4" s="141"/>
      <c r="I4" s="141"/>
      <c r="J4" s="152"/>
    </row>
    <row r="5" spans="1:10" ht="12.75">
      <c r="A5" s="10"/>
      <c r="C5" s="56"/>
      <c r="D5" s="141"/>
      <c r="E5" s="141"/>
      <c r="F5" s="141"/>
      <c r="G5" s="141"/>
      <c r="H5" s="141"/>
      <c r="I5" s="141"/>
      <c r="J5" s="141"/>
    </row>
    <row r="6" spans="1:10" ht="12.75">
      <c r="A6" s="10"/>
      <c r="C6" s="141"/>
      <c r="D6" s="141"/>
      <c r="E6" s="141"/>
      <c r="F6" s="141"/>
      <c r="G6" s="141"/>
      <c r="H6" s="141"/>
      <c r="I6" s="141"/>
      <c r="J6" s="141"/>
    </row>
    <row r="7" spans="1:10" ht="12.75">
      <c r="A7" s="17"/>
      <c r="C7" s="67" t="s">
        <v>199</v>
      </c>
      <c r="D7" s="66"/>
      <c r="E7" s="65" t="s">
        <v>200</v>
      </c>
      <c r="F7" s="66"/>
      <c r="G7" s="65" t="s">
        <v>201</v>
      </c>
      <c r="H7" s="66"/>
      <c r="I7" s="183"/>
      <c r="J7" s="66"/>
    </row>
    <row r="8" spans="1:10" ht="12.75">
      <c r="A8" s="94"/>
      <c r="B8" s="45"/>
      <c r="C8" s="68" t="s">
        <v>225</v>
      </c>
      <c r="D8" s="70"/>
      <c r="E8" s="69" t="s">
        <v>225</v>
      </c>
      <c r="F8" s="70"/>
      <c r="G8" s="69" t="s">
        <v>226</v>
      </c>
      <c r="H8" s="70"/>
      <c r="I8" s="69" t="s">
        <v>227</v>
      </c>
      <c r="J8" s="70"/>
    </row>
    <row r="9" spans="1:10" ht="12.75">
      <c r="A9" s="51" t="s">
        <v>105</v>
      </c>
      <c r="B9" s="52" t="s">
        <v>106</v>
      </c>
      <c r="C9" s="153" t="s">
        <v>229</v>
      </c>
      <c r="D9" s="153" t="s">
        <v>108</v>
      </c>
      <c r="E9" s="153" t="s">
        <v>229</v>
      </c>
      <c r="F9" s="153" t="s">
        <v>108</v>
      </c>
      <c r="G9" s="153" t="s">
        <v>229</v>
      </c>
      <c r="H9" s="153" t="s">
        <v>108</v>
      </c>
      <c r="I9" s="186" t="s">
        <v>229</v>
      </c>
      <c r="J9" s="186" t="s">
        <v>108</v>
      </c>
    </row>
    <row r="10" spans="1:10" ht="4.5" customHeight="1">
      <c r="A10" s="77"/>
      <c r="B10" s="77"/>
      <c r="C10" s="147"/>
      <c r="D10" s="147"/>
      <c r="E10" s="147"/>
      <c r="F10" s="147"/>
      <c r="G10" s="147"/>
      <c r="H10" s="147"/>
      <c r="I10" s="147"/>
      <c r="J10" s="147"/>
    </row>
    <row r="11" spans="1:10" ht="12.75">
      <c r="A11" s="13">
        <v>1</v>
      </c>
      <c r="B11" s="14" t="s">
        <v>121</v>
      </c>
      <c r="C11" s="14">
        <v>12700</v>
      </c>
      <c r="D11" s="356">
        <f>C11/'- 44 -'!J11</f>
        <v>5.2563027001254475E-05</v>
      </c>
      <c r="E11" s="14">
        <v>102644500</v>
      </c>
      <c r="F11" s="356">
        <f>E11/'- 44 -'!J11</f>
        <v>0.4248272145693122</v>
      </c>
      <c r="G11" s="14">
        <v>2015000</v>
      </c>
      <c r="H11" s="356">
        <f>G11/'- 44 -'!J11</f>
        <v>0.008339724362797462</v>
      </c>
      <c r="I11" s="14">
        <v>1400000</v>
      </c>
      <c r="J11" s="356">
        <f>I11/'- 44 -'!J11</f>
        <v>0.005794349433209155</v>
      </c>
    </row>
    <row r="12" spans="1:10" ht="12.75">
      <c r="A12" s="15">
        <v>2</v>
      </c>
      <c r="B12" s="16" t="s">
        <v>122</v>
      </c>
      <c r="C12" s="16">
        <v>16578</v>
      </c>
      <c r="D12" s="357">
        <f>C12/'- 44 -'!J12</f>
        <v>0.00027479185528079815</v>
      </c>
      <c r="E12" s="16">
        <v>25271565</v>
      </c>
      <c r="F12" s="357">
        <f>E12/'- 44 -'!J12</f>
        <v>0.41889372856793844</v>
      </c>
      <c r="G12" s="16">
        <v>772500</v>
      </c>
      <c r="H12" s="357">
        <f>G12/'- 44 -'!J12</f>
        <v>0.01280472362193368</v>
      </c>
      <c r="I12" s="16">
        <v>95000</v>
      </c>
      <c r="J12" s="357">
        <f>I12/'- 44 -'!J12</f>
        <v>0.0015746909308526856</v>
      </c>
    </row>
    <row r="13" spans="1:10" ht="12.75">
      <c r="A13" s="13">
        <v>3</v>
      </c>
      <c r="B13" s="14" t="s">
        <v>123</v>
      </c>
      <c r="C13" s="14">
        <v>54793</v>
      </c>
      <c r="D13" s="356">
        <f>C13/'- 44 -'!J13</f>
        <v>0.0012238459411748966</v>
      </c>
      <c r="E13" s="14">
        <v>22207756</v>
      </c>
      <c r="F13" s="356">
        <f>E13/'- 44 -'!J13</f>
        <v>0.4960281795704279</v>
      </c>
      <c r="G13" s="14">
        <v>325000</v>
      </c>
      <c r="H13" s="356">
        <f>G13/'- 44 -'!J13</f>
        <v>0.007259137679664216</v>
      </c>
      <c r="I13" s="14">
        <v>0</v>
      </c>
      <c r="J13" s="356">
        <f>I13/'- 44 -'!J13</f>
        <v>0</v>
      </c>
    </row>
    <row r="14" spans="1:10" ht="12.75">
      <c r="A14" s="15">
        <v>4</v>
      </c>
      <c r="B14" s="16" t="s">
        <v>124</v>
      </c>
      <c r="C14" s="16">
        <v>16000</v>
      </c>
      <c r="D14" s="357">
        <f>C14/'- 44 -'!J14</f>
        <v>0.000381922035533692</v>
      </c>
      <c r="E14" s="16">
        <v>17674879</v>
      </c>
      <c r="F14" s="357">
        <f>E14/'- 44 -'!J14</f>
        <v>0.42190161034323165</v>
      </c>
      <c r="G14" s="16">
        <v>415000</v>
      </c>
      <c r="H14" s="357">
        <f>G14/'- 44 -'!J14</f>
        <v>0.009906102796655136</v>
      </c>
      <c r="I14" s="16">
        <v>0</v>
      </c>
      <c r="J14" s="357">
        <f>I14/'- 44 -'!J14</f>
        <v>0</v>
      </c>
    </row>
    <row r="15" spans="1:10" ht="12.75">
      <c r="A15" s="13">
        <v>5</v>
      </c>
      <c r="B15" s="14" t="s">
        <v>125</v>
      </c>
      <c r="C15" s="14">
        <v>0</v>
      </c>
      <c r="D15" s="356">
        <f>C15/'- 44 -'!J15</f>
        <v>0</v>
      </c>
      <c r="E15" s="14">
        <v>26375129</v>
      </c>
      <c r="F15" s="356">
        <f>E15/'- 44 -'!J15</f>
        <v>0.5038923126545665</v>
      </c>
      <c r="G15" s="14">
        <v>536714</v>
      </c>
      <c r="H15" s="356">
        <f>G15/'- 44 -'!J15</f>
        <v>0.010253828851190944</v>
      </c>
      <c r="I15" s="14">
        <v>0</v>
      </c>
      <c r="J15" s="356">
        <f>I15/'- 44 -'!J15</f>
        <v>0</v>
      </c>
    </row>
    <row r="16" spans="1:10" ht="12.75">
      <c r="A16" s="15">
        <v>6</v>
      </c>
      <c r="B16" s="16" t="s">
        <v>126</v>
      </c>
      <c r="C16" s="16">
        <v>15000</v>
      </c>
      <c r="D16" s="357">
        <f>C16/'- 44 -'!J16</f>
        <v>0.000255780917300965</v>
      </c>
      <c r="E16" s="16">
        <v>21594053</v>
      </c>
      <c r="F16" s="357">
        <f>E16/'- 44 -'!J16</f>
        <v>0.3682231123057103</v>
      </c>
      <c r="G16" s="16">
        <v>338715</v>
      </c>
      <c r="H16" s="357">
        <f>G16/'- 44 -'!J16</f>
        <v>0.00577578889357309</v>
      </c>
      <c r="I16" s="16">
        <v>0</v>
      </c>
      <c r="J16" s="357">
        <f>I16/'- 44 -'!J16</f>
        <v>0</v>
      </c>
    </row>
    <row r="17" spans="1:10" ht="12.75">
      <c r="A17" s="13">
        <v>9</v>
      </c>
      <c r="B17" s="14" t="s">
        <v>127</v>
      </c>
      <c r="C17" s="14">
        <v>12000</v>
      </c>
      <c r="D17" s="356">
        <f>C17/'- 44 -'!J17</f>
        <v>0.00014540010941600567</v>
      </c>
      <c r="E17" s="14">
        <v>29898540</v>
      </c>
      <c r="F17" s="356">
        <f>E17/'- 44 -'!J17</f>
        <v>0.3622709156149018</v>
      </c>
      <c r="G17" s="14">
        <v>380000</v>
      </c>
      <c r="H17" s="356">
        <f>G17/'- 44 -'!J17</f>
        <v>0.004604336798173513</v>
      </c>
      <c r="I17" s="14">
        <v>20000</v>
      </c>
      <c r="J17" s="356">
        <f>I17/'- 44 -'!J17</f>
        <v>0.00024233351569334278</v>
      </c>
    </row>
    <row r="18" spans="1:10" ht="12.75">
      <c r="A18" s="15">
        <v>10</v>
      </c>
      <c r="B18" s="16" t="s">
        <v>128</v>
      </c>
      <c r="C18" s="16">
        <v>2000</v>
      </c>
      <c r="D18" s="357">
        <f>C18/'- 44 -'!J18</f>
        <v>3.232113765233154E-05</v>
      </c>
      <c r="E18" s="16">
        <v>24334013</v>
      </c>
      <c r="F18" s="357">
        <f>E18/'- 44 -'!J18</f>
        <v>0.3932514919033126</v>
      </c>
      <c r="G18" s="16">
        <v>740000</v>
      </c>
      <c r="H18" s="357">
        <f>G18/'- 44 -'!J18</f>
        <v>0.011958820931362671</v>
      </c>
      <c r="I18" s="16">
        <v>35000</v>
      </c>
      <c r="J18" s="357">
        <f>I18/'- 44 -'!J18</f>
        <v>0.000565619908915802</v>
      </c>
    </row>
    <row r="19" spans="1:10" ht="12.75">
      <c r="A19" s="13">
        <v>11</v>
      </c>
      <c r="B19" s="14" t="s">
        <v>129</v>
      </c>
      <c r="C19" s="14">
        <v>4400</v>
      </c>
      <c r="D19" s="356">
        <f>C19/'- 44 -'!J19</f>
        <v>0.0001349800366059724</v>
      </c>
      <c r="E19" s="14">
        <v>12666408</v>
      </c>
      <c r="F19" s="356">
        <f>E19/'- 44 -'!J19</f>
        <v>0.3885709580695867</v>
      </c>
      <c r="G19" s="14">
        <v>236800</v>
      </c>
      <c r="H19" s="356">
        <f>G19/'- 44 -'!J19</f>
        <v>0.007264380151885059</v>
      </c>
      <c r="I19" s="14">
        <v>312000</v>
      </c>
      <c r="J19" s="356">
        <f>I19/'- 44 -'!J19</f>
        <v>0.009571311686605315</v>
      </c>
    </row>
    <row r="20" spans="1:10" ht="12.75">
      <c r="A20" s="15">
        <v>12</v>
      </c>
      <c r="B20" s="16" t="s">
        <v>130</v>
      </c>
      <c r="C20" s="16">
        <v>8000</v>
      </c>
      <c r="D20" s="357">
        <f>C20/'- 44 -'!J20</f>
        <v>0.00015402514291030354</v>
      </c>
      <c r="E20" s="16">
        <v>19608394</v>
      </c>
      <c r="F20" s="357">
        <f>E20/'- 44 -'!J20</f>
        <v>0.3775232110114423</v>
      </c>
      <c r="G20" s="16">
        <v>120000</v>
      </c>
      <c r="H20" s="357">
        <f>G20/'- 44 -'!J20</f>
        <v>0.002310377143654553</v>
      </c>
      <c r="I20" s="16">
        <v>0</v>
      </c>
      <c r="J20" s="357">
        <f>I20/'- 44 -'!J20</f>
        <v>0</v>
      </c>
    </row>
    <row r="21" spans="1:10" ht="12.75">
      <c r="A21" s="13">
        <v>13</v>
      </c>
      <c r="B21" s="14" t="s">
        <v>131</v>
      </c>
      <c r="C21" s="14">
        <v>0</v>
      </c>
      <c r="D21" s="356">
        <f>C21/'- 44 -'!J21</f>
        <v>0</v>
      </c>
      <c r="E21" s="14">
        <v>8047596</v>
      </c>
      <c r="F21" s="356">
        <f>E21/'- 44 -'!J21</f>
        <v>0.3686937456679861</v>
      </c>
      <c r="G21" s="14">
        <v>246159</v>
      </c>
      <c r="H21" s="356">
        <f>G21/'- 44 -'!J21</f>
        <v>0.011277564596916369</v>
      </c>
      <c r="I21" s="14">
        <v>224976</v>
      </c>
      <c r="J21" s="356">
        <f>I21/'- 44 -'!J21</f>
        <v>0.010307083522259421</v>
      </c>
    </row>
    <row r="22" spans="1:10" ht="12.75">
      <c r="A22" s="15">
        <v>14</v>
      </c>
      <c r="B22" s="16" t="s">
        <v>132</v>
      </c>
      <c r="C22" s="16">
        <v>0</v>
      </c>
      <c r="D22" s="357">
        <f>C22/'- 44 -'!J22</f>
        <v>0</v>
      </c>
      <c r="E22" s="16">
        <v>7983099</v>
      </c>
      <c r="F22" s="357">
        <f>E22/'- 44 -'!J22</f>
        <v>0.33310741172533564</v>
      </c>
      <c r="G22" s="16">
        <v>73424</v>
      </c>
      <c r="H22" s="357">
        <f>G22/'- 44 -'!J22</f>
        <v>0.003063732342354898</v>
      </c>
      <c r="I22" s="16">
        <v>0</v>
      </c>
      <c r="J22" s="357">
        <f>I22/'- 44 -'!J22</f>
        <v>0</v>
      </c>
    </row>
    <row r="23" spans="1:10" ht="12.75">
      <c r="A23" s="13">
        <v>15</v>
      </c>
      <c r="B23" s="14" t="s">
        <v>133</v>
      </c>
      <c r="C23" s="14">
        <v>0</v>
      </c>
      <c r="D23" s="356">
        <f>C23/'- 44 -'!J23</f>
        <v>0</v>
      </c>
      <c r="E23" s="14">
        <v>7303200</v>
      </c>
      <c r="F23" s="356">
        <f>E23/'- 44 -'!J23</f>
        <v>0.2220759528220571</v>
      </c>
      <c r="G23" s="14">
        <v>281000</v>
      </c>
      <c r="H23" s="356">
        <f>G23/'- 44 -'!J23</f>
        <v>0.00854465751218617</v>
      </c>
      <c r="I23" s="14">
        <v>0</v>
      </c>
      <c r="J23" s="356">
        <f>I23/'- 44 -'!J23</f>
        <v>0</v>
      </c>
    </row>
    <row r="24" spans="1:10" ht="12.75">
      <c r="A24" s="15">
        <v>16</v>
      </c>
      <c r="B24" s="16" t="s">
        <v>134</v>
      </c>
      <c r="C24" s="16">
        <v>0</v>
      </c>
      <c r="D24" s="357">
        <f>C24/'- 44 -'!J24</f>
        <v>0</v>
      </c>
      <c r="E24" s="16">
        <v>2237037</v>
      </c>
      <c r="F24" s="357">
        <f>E24/'- 44 -'!J24</f>
        <v>0.3685269970801679</v>
      </c>
      <c r="G24" s="16">
        <v>103000</v>
      </c>
      <c r="H24" s="357">
        <f>G24/'- 44 -'!J24</f>
        <v>0.016968105891524053</v>
      </c>
      <c r="I24" s="16">
        <v>120000</v>
      </c>
      <c r="J24" s="357">
        <f>I24/'- 44 -'!J24</f>
        <v>0.019768667058086276</v>
      </c>
    </row>
    <row r="25" spans="1:10" ht="12.75">
      <c r="A25" s="13">
        <v>17</v>
      </c>
      <c r="B25" s="14" t="s">
        <v>135</v>
      </c>
      <c r="C25" s="14">
        <v>17000</v>
      </c>
      <c r="D25" s="356">
        <f>C25/'- 44 -'!J25</f>
        <v>0.003989462187642711</v>
      </c>
      <c r="E25" s="14">
        <v>1486983</v>
      </c>
      <c r="F25" s="356">
        <f>E25/'- 44 -'!J25</f>
        <v>0.34895661483338364</v>
      </c>
      <c r="G25" s="14">
        <v>112000</v>
      </c>
      <c r="H25" s="356">
        <f>G25/'- 44 -'!J25</f>
        <v>0.02628351558917551</v>
      </c>
      <c r="I25" s="14">
        <v>54000</v>
      </c>
      <c r="J25" s="356">
        <f>I25/'- 44 -'!J25</f>
        <v>0.012672409301923907</v>
      </c>
    </row>
    <row r="26" spans="1:10" ht="12.75">
      <c r="A26" s="15">
        <v>18</v>
      </c>
      <c r="B26" s="16" t="s">
        <v>136</v>
      </c>
      <c r="C26" s="16">
        <v>0</v>
      </c>
      <c r="D26" s="357">
        <f>C26/'- 44 -'!J26</f>
        <v>0</v>
      </c>
      <c r="E26" s="16">
        <v>3085000</v>
      </c>
      <c r="F26" s="357">
        <f>E26/'- 44 -'!J26</f>
        <v>0.3278057596268901</v>
      </c>
      <c r="G26" s="16">
        <v>174000</v>
      </c>
      <c r="H26" s="357">
        <f>G26/'- 44 -'!J26</f>
        <v>0.018488882390625246</v>
      </c>
      <c r="I26" s="16">
        <v>10000</v>
      </c>
      <c r="J26" s="357">
        <f>I26/'- 44 -'!J26</f>
        <v>0.001062579447737083</v>
      </c>
    </row>
    <row r="27" spans="1:10" ht="12.75">
      <c r="A27" s="13">
        <v>19</v>
      </c>
      <c r="B27" s="14" t="s">
        <v>137</v>
      </c>
      <c r="C27" s="14">
        <v>0</v>
      </c>
      <c r="D27" s="356">
        <f>C27/'- 44 -'!J27</f>
        <v>0</v>
      </c>
      <c r="E27" s="14">
        <v>3845300</v>
      </c>
      <c r="F27" s="356">
        <f>E27/'- 44 -'!J27</f>
        <v>0.3089959419824019</v>
      </c>
      <c r="G27" s="14">
        <v>444000</v>
      </c>
      <c r="H27" s="356">
        <f>G27/'- 44 -'!J27</f>
        <v>0.03567841214994576</v>
      </c>
      <c r="I27" s="14">
        <v>0</v>
      </c>
      <c r="J27" s="356">
        <f>I27/'- 44 -'!J27</f>
        <v>0</v>
      </c>
    </row>
    <row r="28" spans="1:10" ht="12.75">
      <c r="A28" s="15">
        <v>20</v>
      </c>
      <c r="B28" s="16" t="s">
        <v>138</v>
      </c>
      <c r="C28" s="16">
        <v>0</v>
      </c>
      <c r="D28" s="357">
        <f>C28/'- 44 -'!J28</f>
        <v>0</v>
      </c>
      <c r="E28" s="16">
        <v>3323233</v>
      </c>
      <c r="F28" s="357">
        <f>E28/'- 44 -'!J28</f>
        <v>0.4120977105317622</v>
      </c>
      <c r="G28" s="16">
        <v>25500</v>
      </c>
      <c r="H28" s="357">
        <f>G28/'- 44 -'!J28</f>
        <v>0.0031621290528109033</v>
      </c>
      <c r="I28" s="16">
        <v>0</v>
      </c>
      <c r="J28" s="357">
        <f>I28/'- 44 -'!J28</f>
        <v>0</v>
      </c>
    </row>
    <row r="29" spans="1:10" ht="12.75">
      <c r="A29" s="13">
        <v>21</v>
      </c>
      <c r="B29" s="14" t="s">
        <v>139</v>
      </c>
      <c r="C29" s="14">
        <v>2500</v>
      </c>
      <c r="D29" s="356">
        <f>C29/'- 44 -'!J29</f>
        <v>0.00010869565217391305</v>
      </c>
      <c r="E29" s="14">
        <v>8000000</v>
      </c>
      <c r="F29" s="356">
        <f>E29/'- 44 -'!J29</f>
        <v>0.34782608695652173</v>
      </c>
      <c r="G29" s="14">
        <v>25000</v>
      </c>
      <c r="H29" s="356">
        <f>G29/'- 44 -'!J29</f>
        <v>0.0010869565217391304</v>
      </c>
      <c r="I29" s="14">
        <v>0</v>
      </c>
      <c r="J29" s="356">
        <f>I29/'- 44 -'!J29</f>
        <v>0</v>
      </c>
    </row>
    <row r="30" spans="1:10" ht="12.75">
      <c r="A30" s="15">
        <v>22</v>
      </c>
      <c r="B30" s="16" t="s">
        <v>140</v>
      </c>
      <c r="C30" s="16">
        <v>60000</v>
      </c>
      <c r="D30" s="357">
        <f>C30/'- 44 -'!J30</f>
        <v>0.004855593437277022</v>
      </c>
      <c r="E30" s="16">
        <v>5229557</v>
      </c>
      <c r="F30" s="357">
        <f>E30/'- 44 -'!J30</f>
        <v>0.42321004415110186</v>
      </c>
      <c r="G30" s="16">
        <v>30000</v>
      </c>
      <c r="H30" s="357">
        <f>G30/'- 44 -'!J30</f>
        <v>0.002427796718638511</v>
      </c>
      <c r="I30" s="16">
        <v>120000</v>
      </c>
      <c r="J30" s="357">
        <f>I30/'- 44 -'!J30</f>
        <v>0.009711186874554044</v>
      </c>
    </row>
    <row r="31" spans="1:10" ht="12.75">
      <c r="A31" s="13">
        <v>23</v>
      </c>
      <c r="B31" s="14" t="s">
        <v>141</v>
      </c>
      <c r="C31" s="14">
        <v>0</v>
      </c>
      <c r="D31" s="356">
        <f>C31/'- 44 -'!J31</f>
        <v>0</v>
      </c>
      <c r="E31" s="14">
        <v>2626117</v>
      </c>
      <c r="F31" s="356">
        <f>E31/'- 44 -'!J31</f>
        <v>0.25898109581400264</v>
      </c>
      <c r="G31" s="14">
        <v>40000</v>
      </c>
      <c r="H31" s="356">
        <f>G31/'- 44 -'!J31</f>
        <v>0.003944700039091978</v>
      </c>
      <c r="I31" s="14">
        <v>253000</v>
      </c>
      <c r="J31" s="356">
        <f>I31/'- 44 -'!J31</f>
        <v>0.02495022774725676</v>
      </c>
    </row>
    <row r="32" spans="1:10" ht="12.75">
      <c r="A32" s="15">
        <v>24</v>
      </c>
      <c r="B32" s="16" t="s">
        <v>142</v>
      </c>
      <c r="C32" s="16">
        <v>15000</v>
      </c>
      <c r="D32" s="357">
        <f>C32/'- 44 -'!J32</f>
        <v>0.0006624668623034361</v>
      </c>
      <c r="E32" s="16">
        <v>7957406</v>
      </c>
      <c r="F32" s="357">
        <f>E32/'- 44 -'!J32</f>
        <v>0.3514345189929691</v>
      </c>
      <c r="G32" s="16">
        <v>30000</v>
      </c>
      <c r="H32" s="357">
        <f>G32/'- 44 -'!J32</f>
        <v>0.0013249337246068723</v>
      </c>
      <c r="I32" s="16">
        <v>230000</v>
      </c>
      <c r="J32" s="357">
        <f>I32/'- 44 -'!J32</f>
        <v>0.01015782522198602</v>
      </c>
    </row>
    <row r="33" spans="1:10" ht="12.75">
      <c r="A33" s="13">
        <v>25</v>
      </c>
      <c r="B33" s="14" t="s">
        <v>143</v>
      </c>
      <c r="C33" s="14">
        <v>0</v>
      </c>
      <c r="D33" s="356">
        <f>C33/'- 44 -'!J33</f>
        <v>0</v>
      </c>
      <c r="E33" s="14">
        <v>3799183</v>
      </c>
      <c r="F33" s="356">
        <f>E33/'- 44 -'!J33</f>
        <v>0.36275269726437104</v>
      </c>
      <c r="G33" s="14">
        <v>45000</v>
      </c>
      <c r="H33" s="356">
        <f>G33/'- 44 -'!J33</f>
        <v>0.004296679411572619</v>
      </c>
      <c r="I33" s="14">
        <v>0</v>
      </c>
      <c r="J33" s="356">
        <f>I33/'- 44 -'!J33</f>
        <v>0</v>
      </c>
    </row>
    <row r="34" spans="1:10" ht="12.75">
      <c r="A34" s="15">
        <v>26</v>
      </c>
      <c r="B34" s="16" t="s">
        <v>144</v>
      </c>
      <c r="C34" s="16">
        <v>0</v>
      </c>
      <c r="D34" s="357">
        <f>C34/'- 44 -'!J34</f>
        <v>0</v>
      </c>
      <c r="E34" s="16">
        <v>4416000</v>
      </c>
      <c r="F34" s="357">
        <f>E34/'- 44 -'!J34</f>
        <v>0.2742747773660206</v>
      </c>
      <c r="G34" s="16">
        <v>30000</v>
      </c>
      <c r="H34" s="357">
        <f>G34/'- 44 -'!J34</f>
        <v>0.0018632797375409006</v>
      </c>
      <c r="I34" s="16">
        <v>0</v>
      </c>
      <c r="J34" s="357">
        <f>I34/'- 44 -'!J34</f>
        <v>0</v>
      </c>
    </row>
    <row r="35" spans="1:10" ht="12.75">
      <c r="A35" s="13">
        <v>28</v>
      </c>
      <c r="B35" s="14" t="s">
        <v>145</v>
      </c>
      <c r="C35" s="14">
        <v>0</v>
      </c>
      <c r="D35" s="356">
        <f>C35/'- 44 -'!J35</f>
        <v>0</v>
      </c>
      <c r="E35" s="14">
        <v>1827943</v>
      </c>
      <c r="F35" s="356">
        <f>E35/'- 44 -'!J35</f>
        <v>0.29482780422565286</v>
      </c>
      <c r="G35" s="14">
        <v>32500</v>
      </c>
      <c r="H35" s="356">
        <f>G35/'- 44 -'!J35</f>
        <v>0.005241905047002953</v>
      </c>
      <c r="I35" s="14">
        <v>72380</v>
      </c>
      <c r="J35" s="356">
        <f>I35/'- 44 -'!J35</f>
        <v>0.01167412576314073</v>
      </c>
    </row>
    <row r="36" spans="1:10" ht="12.75">
      <c r="A36" s="15">
        <v>30</v>
      </c>
      <c r="B36" s="16" t="s">
        <v>146</v>
      </c>
      <c r="C36" s="16">
        <v>0</v>
      </c>
      <c r="D36" s="357">
        <f>C36/'- 44 -'!J36</f>
        <v>0</v>
      </c>
      <c r="E36" s="16">
        <v>3053486</v>
      </c>
      <c r="F36" s="357">
        <f>E36/'- 44 -'!J36</f>
        <v>0.32639717014974895</v>
      </c>
      <c r="G36" s="16">
        <v>31000</v>
      </c>
      <c r="H36" s="357">
        <f>G36/'- 44 -'!J36</f>
        <v>0.0033136920472673585</v>
      </c>
      <c r="I36" s="16">
        <v>0</v>
      </c>
      <c r="J36" s="357">
        <f>I36/'- 44 -'!J36</f>
        <v>0</v>
      </c>
    </row>
    <row r="37" spans="1:10" ht="12.75">
      <c r="A37" s="13">
        <v>31</v>
      </c>
      <c r="B37" s="14" t="s">
        <v>147</v>
      </c>
      <c r="C37" s="14">
        <v>0</v>
      </c>
      <c r="D37" s="356">
        <f>C37/'- 44 -'!J37</f>
        <v>0</v>
      </c>
      <c r="E37" s="14">
        <v>3661046</v>
      </c>
      <c r="F37" s="356">
        <f>E37/'- 44 -'!J37</f>
        <v>0.3349041276941102</v>
      </c>
      <c r="G37" s="14">
        <v>50000</v>
      </c>
      <c r="H37" s="356">
        <f>G37/'- 44 -'!J37</f>
        <v>0.004573885819709862</v>
      </c>
      <c r="I37" s="14">
        <v>0</v>
      </c>
      <c r="J37" s="356">
        <f>I37/'- 44 -'!J37</f>
        <v>0</v>
      </c>
    </row>
    <row r="38" spans="1:10" ht="12.75">
      <c r="A38" s="15">
        <v>32</v>
      </c>
      <c r="B38" s="16" t="s">
        <v>148</v>
      </c>
      <c r="C38" s="16">
        <v>16156</v>
      </c>
      <c r="D38" s="357">
        <f>C38/'- 44 -'!J38</f>
        <v>0.002421098866582257</v>
      </c>
      <c r="E38" s="16">
        <v>1812354</v>
      </c>
      <c r="F38" s="357">
        <f>E38/'- 44 -'!J38</f>
        <v>0.2715949625678274</v>
      </c>
      <c r="G38" s="16">
        <v>45903</v>
      </c>
      <c r="H38" s="357">
        <f>G38/'- 44 -'!J38</f>
        <v>0.006878911938148387</v>
      </c>
      <c r="I38" s="16">
        <v>15156</v>
      </c>
      <c r="J38" s="357">
        <f>I38/'- 44 -'!J38</f>
        <v>0.0022712412987076435</v>
      </c>
    </row>
    <row r="39" spans="1:10" ht="12.75">
      <c r="A39" s="13">
        <v>33</v>
      </c>
      <c r="B39" s="14" t="s">
        <v>149</v>
      </c>
      <c r="C39" s="14">
        <v>20400</v>
      </c>
      <c r="D39" s="356">
        <f>C39/'- 44 -'!J39</f>
        <v>0.001571337207193058</v>
      </c>
      <c r="E39" s="14">
        <v>4045981</v>
      </c>
      <c r="F39" s="356">
        <f>E39/'- 44 -'!J39</f>
        <v>0.3116470825929498</v>
      </c>
      <c r="G39" s="14">
        <v>112725</v>
      </c>
      <c r="H39" s="356">
        <f>G39/'- 44 -'!J39</f>
        <v>0.008682793464746935</v>
      </c>
      <c r="I39" s="14">
        <v>86472</v>
      </c>
      <c r="J39" s="356">
        <f>I39/'- 44 -'!J39</f>
        <v>0.006660621126490103</v>
      </c>
    </row>
    <row r="40" spans="1:10" ht="12.75">
      <c r="A40" s="15">
        <v>34</v>
      </c>
      <c r="B40" s="16" t="s">
        <v>150</v>
      </c>
      <c r="C40" s="16">
        <v>3000</v>
      </c>
      <c r="D40" s="357">
        <f>C40/'- 44 -'!J40</f>
        <v>0.0005448576786338602</v>
      </c>
      <c r="E40" s="16">
        <v>1041747</v>
      </c>
      <c r="F40" s="357">
        <f>E40/'- 44 -'!J40</f>
        <v>0.18920128404792932</v>
      </c>
      <c r="G40" s="16">
        <v>49000</v>
      </c>
      <c r="H40" s="357">
        <f>G40/'- 44 -'!J40</f>
        <v>0.00889934208435305</v>
      </c>
      <c r="I40" s="16">
        <v>195000</v>
      </c>
      <c r="J40" s="357">
        <f>I40/'- 44 -'!J40</f>
        <v>0.03541574911120091</v>
      </c>
    </row>
    <row r="41" spans="1:10" ht="12.75">
      <c r="A41" s="13">
        <v>35</v>
      </c>
      <c r="B41" s="14" t="s">
        <v>151</v>
      </c>
      <c r="C41" s="14">
        <v>19130</v>
      </c>
      <c r="D41" s="356">
        <f>C41/'- 44 -'!J41</f>
        <v>0.001356428111401817</v>
      </c>
      <c r="E41" s="14">
        <v>4228759</v>
      </c>
      <c r="F41" s="356">
        <f>E41/'- 44 -'!J41</f>
        <v>0.29984357469646816</v>
      </c>
      <c r="G41" s="14">
        <v>67800</v>
      </c>
      <c r="H41" s="356">
        <f>G41/'- 44 -'!J41</f>
        <v>0.004807413797859027</v>
      </c>
      <c r="I41" s="14">
        <v>424565</v>
      </c>
      <c r="J41" s="356">
        <f>I41/'- 44 -'!J41</f>
        <v>0.03010412447032475</v>
      </c>
    </row>
    <row r="42" spans="1:10" ht="12.75">
      <c r="A42" s="15">
        <v>36</v>
      </c>
      <c r="B42" s="16" t="s">
        <v>152</v>
      </c>
      <c r="C42" s="16">
        <v>0</v>
      </c>
      <c r="D42" s="357">
        <f>C42/'- 44 -'!J42</f>
        <v>0</v>
      </c>
      <c r="E42" s="16">
        <v>2746472</v>
      </c>
      <c r="F42" s="357">
        <f>E42/'- 44 -'!J42</f>
        <v>0.36449867483838605</v>
      </c>
      <c r="G42" s="16">
        <v>8000</v>
      </c>
      <c r="H42" s="357">
        <f>G42/'- 44 -'!J42</f>
        <v>0.0010617218739921938</v>
      </c>
      <c r="I42" s="16">
        <v>0</v>
      </c>
      <c r="J42" s="357">
        <f>I42/'- 44 -'!J42</f>
        <v>0</v>
      </c>
    </row>
    <row r="43" spans="1:10" ht="12.75">
      <c r="A43" s="13">
        <v>37</v>
      </c>
      <c r="B43" s="14" t="s">
        <v>153</v>
      </c>
      <c r="C43" s="14">
        <v>0</v>
      </c>
      <c r="D43" s="356">
        <f>C43/'- 44 -'!J43</f>
        <v>0</v>
      </c>
      <c r="E43" s="14">
        <v>2291362</v>
      </c>
      <c r="F43" s="356">
        <f>E43/'- 44 -'!J43</f>
        <v>0.33680962179653295</v>
      </c>
      <c r="G43" s="14">
        <v>4712</v>
      </c>
      <c r="H43" s="356">
        <f>G43/'- 44 -'!J43</f>
        <v>0.000692621653804708</v>
      </c>
      <c r="I43" s="14">
        <v>262940</v>
      </c>
      <c r="J43" s="356">
        <f>I43/'- 44 -'!J43</f>
        <v>0.03864981698883912</v>
      </c>
    </row>
    <row r="44" spans="1:10" ht="12.75">
      <c r="A44" s="15">
        <v>38</v>
      </c>
      <c r="B44" s="16" t="s">
        <v>154</v>
      </c>
      <c r="C44" s="16">
        <v>255460</v>
      </c>
      <c r="D44" s="357">
        <f>C44/'- 44 -'!J44</f>
        <v>0.027871825823891434</v>
      </c>
      <c r="E44" s="16">
        <v>3277717</v>
      </c>
      <c r="F44" s="357">
        <f>E44/'- 44 -'!J44</f>
        <v>0.3576135493776245</v>
      </c>
      <c r="G44" s="16">
        <v>29279</v>
      </c>
      <c r="H44" s="357">
        <f>G44/'- 44 -'!J44</f>
        <v>0.0031944695384706697</v>
      </c>
      <c r="I44" s="16">
        <v>125293</v>
      </c>
      <c r="J44" s="357">
        <f>I44/'- 44 -'!J44</f>
        <v>0.01367002533842022</v>
      </c>
    </row>
    <row r="45" spans="1:10" ht="12.75">
      <c r="A45" s="13">
        <v>39</v>
      </c>
      <c r="B45" s="14" t="s">
        <v>155</v>
      </c>
      <c r="C45" s="14">
        <v>13000</v>
      </c>
      <c r="D45" s="356">
        <f>C45/'- 44 -'!J45</f>
        <v>0.0008279463745502022</v>
      </c>
      <c r="E45" s="14">
        <v>5234170</v>
      </c>
      <c r="F45" s="356">
        <f>E45/'- 44 -'!J45</f>
        <v>0.33335477502149474</v>
      </c>
      <c r="G45" s="14">
        <v>80000</v>
      </c>
      <c r="H45" s="356">
        <f>G45/'- 44 -'!J45</f>
        <v>0.005095054612616629</v>
      </c>
      <c r="I45" s="14">
        <v>640000</v>
      </c>
      <c r="J45" s="356">
        <f>I45/'- 44 -'!J45</f>
        <v>0.040760436900933034</v>
      </c>
    </row>
    <row r="46" spans="1:10" ht="12.75">
      <c r="A46" s="15">
        <v>40</v>
      </c>
      <c r="B46" s="16" t="s">
        <v>156</v>
      </c>
      <c r="C46" s="16">
        <v>15100</v>
      </c>
      <c r="D46" s="357">
        <f>C46/'- 44 -'!J46</f>
        <v>0.00033329139600535914</v>
      </c>
      <c r="E46" s="16">
        <v>16657000</v>
      </c>
      <c r="F46" s="357">
        <f>E46/'- 44 -'!J46</f>
        <v>0.3676579326663091</v>
      </c>
      <c r="G46" s="16">
        <v>179800</v>
      </c>
      <c r="H46" s="357">
        <f>G46/'- 44 -'!J46</f>
        <v>0.0039685955630307</v>
      </c>
      <c r="I46" s="16">
        <v>374600</v>
      </c>
      <c r="J46" s="357">
        <f>I46/'- 44 -'!J46</f>
        <v>0.008268275294278645</v>
      </c>
    </row>
    <row r="47" spans="1:10" ht="12.75">
      <c r="A47" s="13">
        <v>41</v>
      </c>
      <c r="B47" s="14" t="s">
        <v>157</v>
      </c>
      <c r="C47" s="14">
        <v>0</v>
      </c>
      <c r="D47" s="356">
        <f>C47/'- 44 -'!J47</f>
        <v>0</v>
      </c>
      <c r="E47" s="14">
        <v>4714984</v>
      </c>
      <c r="F47" s="356">
        <f>E47/'- 44 -'!J47</f>
        <v>0.38037438970476717</v>
      </c>
      <c r="G47" s="14">
        <v>19800</v>
      </c>
      <c r="H47" s="356">
        <f>G47/'- 44 -'!J47</f>
        <v>0.0015973358374396158</v>
      </c>
      <c r="I47" s="14">
        <v>663820</v>
      </c>
      <c r="J47" s="356">
        <f>I47/'- 44 -'!J47</f>
        <v>0.053552700788341706</v>
      </c>
    </row>
    <row r="48" spans="1:10" ht="12.75">
      <c r="A48" s="15">
        <v>42</v>
      </c>
      <c r="B48" s="16" t="s">
        <v>158</v>
      </c>
      <c r="C48" s="16">
        <v>0</v>
      </c>
      <c r="D48" s="357">
        <f>C48/'- 44 -'!J48</f>
        <v>0</v>
      </c>
      <c r="E48" s="16">
        <v>3080226</v>
      </c>
      <c r="F48" s="357">
        <f>E48/'- 44 -'!J48</f>
        <v>0.3866022527467769</v>
      </c>
      <c r="G48" s="16">
        <v>20000</v>
      </c>
      <c r="H48" s="357">
        <f>G48/'- 44 -'!J48</f>
        <v>0.0025102200471444425</v>
      </c>
      <c r="I48" s="16">
        <v>0</v>
      </c>
      <c r="J48" s="357">
        <f>I48/'- 44 -'!J48</f>
        <v>0</v>
      </c>
    </row>
    <row r="49" spans="1:10" ht="12.75">
      <c r="A49" s="13">
        <v>43</v>
      </c>
      <c r="B49" s="14" t="s">
        <v>159</v>
      </c>
      <c r="C49" s="14">
        <v>0</v>
      </c>
      <c r="D49" s="356">
        <f>C49/'- 44 -'!J49</f>
        <v>0</v>
      </c>
      <c r="E49" s="14">
        <v>2758333</v>
      </c>
      <c r="F49" s="356">
        <f>E49/'- 44 -'!J49</f>
        <v>0.4411334641860623</v>
      </c>
      <c r="G49" s="14">
        <v>6000</v>
      </c>
      <c r="H49" s="356">
        <f>G49/'- 44 -'!J49</f>
        <v>0.0009595653552766739</v>
      </c>
      <c r="I49" s="14">
        <v>0</v>
      </c>
      <c r="J49" s="356">
        <f>I49/'- 44 -'!J49</f>
        <v>0</v>
      </c>
    </row>
    <row r="50" spans="1:10" ht="12.75">
      <c r="A50" s="15">
        <v>44</v>
      </c>
      <c r="B50" s="16" t="s">
        <v>160</v>
      </c>
      <c r="C50" s="16">
        <v>0</v>
      </c>
      <c r="D50" s="357">
        <f>C50/'- 44 -'!J50</f>
        <v>0</v>
      </c>
      <c r="E50" s="16">
        <v>3383514</v>
      </c>
      <c r="F50" s="357">
        <f>E50/'- 44 -'!J50</f>
        <v>0.3657897263188484</v>
      </c>
      <c r="G50" s="16">
        <v>23000</v>
      </c>
      <c r="H50" s="357">
        <f>G50/'- 44 -'!J50</f>
        <v>0.002486516593498213</v>
      </c>
      <c r="I50" s="16">
        <v>0</v>
      </c>
      <c r="J50" s="357">
        <f>I50/'- 44 -'!J50</f>
        <v>0</v>
      </c>
    </row>
    <row r="51" spans="1:10" ht="12.75">
      <c r="A51" s="13">
        <v>45</v>
      </c>
      <c r="B51" s="14" t="s">
        <v>161</v>
      </c>
      <c r="C51" s="14">
        <v>0</v>
      </c>
      <c r="D51" s="356">
        <f>C51/'- 44 -'!J51</f>
        <v>0</v>
      </c>
      <c r="E51" s="14">
        <v>2898371</v>
      </c>
      <c r="F51" s="356">
        <f>E51/'- 44 -'!J51</f>
        <v>0.24262546077659508</v>
      </c>
      <c r="G51" s="14">
        <v>15000</v>
      </c>
      <c r="H51" s="356">
        <f>G51/'- 44 -'!J51</f>
        <v>0.0012556646170034569</v>
      </c>
      <c r="I51" s="14">
        <v>40000</v>
      </c>
      <c r="J51" s="356">
        <f>I51/'- 44 -'!J51</f>
        <v>0.0033484389786758847</v>
      </c>
    </row>
    <row r="52" spans="1:10" ht="12.75">
      <c r="A52" s="15">
        <v>46</v>
      </c>
      <c r="B52" s="16" t="s">
        <v>162</v>
      </c>
      <c r="C52" s="16">
        <v>0</v>
      </c>
      <c r="D52" s="357">
        <f>C52/'- 44 -'!J52</f>
        <v>0</v>
      </c>
      <c r="E52" s="16">
        <v>2843511</v>
      </c>
      <c r="F52" s="357">
        <f>E52/'- 44 -'!J52</f>
        <v>0.2707985273416887</v>
      </c>
      <c r="G52" s="16">
        <v>148563</v>
      </c>
      <c r="H52" s="357">
        <f>G52/'- 44 -'!J52</f>
        <v>0.014148227883578892</v>
      </c>
      <c r="I52" s="16">
        <v>0</v>
      </c>
      <c r="J52" s="357">
        <f>I52/'- 44 -'!J52</f>
        <v>0</v>
      </c>
    </row>
    <row r="53" spans="1:10" ht="12.75">
      <c r="A53" s="13">
        <v>47</v>
      </c>
      <c r="B53" s="14" t="s">
        <v>163</v>
      </c>
      <c r="C53" s="14">
        <v>0</v>
      </c>
      <c r="D53" s="356">
        <f>C53/'- 44 -'!J53</f>
        <v>0</v>
      </c>
      <c r="E53" s="14">
        <v>3018788</v>
      </c>
      <c r="F53" s="356">
        <f>E53/'- 44 -'!J53</f>
        <v>0.3286619199863779</v>
      </c>
      <c r="G53" s="14">
        <v>29000</v>
      </c>
      <c r="H53" s="356">
        <f>G53/'- 44 -'!J53</f>
        <v>0.0031572921581790305</v>
      </c>
      <c r="I53" s="14">
        <v>0</v>
      </c>
      <c r="J53" s="356">
        <f>I53/'- 44 -'!J53</f>
        <v>0</v>
      </c>
    </row>
    <row r="54" spans="1:10" ht="12.75">
      <c r="A54" s="15">
        <v>48</v>
      </c>
      <c r="B54" s="16" t="s">
        <v>164</v>
      </c>
      <c r="C54" s="16">
        <v>9053674</v>
      </c>
      <c r="D54" s="357">
        <f>C54/'- 44 -'!J54</f>
        <v>0.15245257866219172</v>
      </c>
      <c r="E54" s="16">
        <v>1238656</v>
      </c>
      <c r="F54" s="357">
        <f>E54/'- 44 -'!J54</f>
        <v>0.0208574222216744</v>
      </c>
      <c r="G54" s="16">
        <v>73500</v>
      </c>
      <c r="H54" s="357">
        <f>G54/'- 44 -'!J54</f>
        <v>0.0012376483327841373</v>
      </c>
      <c r="I54" s="16">
        <v>18583976</v>
      </c>
      <c r="J54" s="357">
        <f>I54/'- 44 -'!J54</f>
        <v>0.31293097840680845</v>
      </c>
    </row>
    <row r="55" spans="1:10" ht="12.75">
      <c r="A55" s="13">
        <v>49</v>
      </c>
      <c r="B55" s="14" t="s">
        <v>165</v>
      </c>
      <c r="C55" s="14">
        <v>3084000</v>
      </c>
      <c r="D55" s="356">
        <f>C55/'- 44 -'!J55</f>
        <v>0.08611772740120323</v>
      </c>
      <c r="E55" s="14">
        <v>9866732</v>
      </c>
      <c r="F55" s="356">
        <f>E55/'- 44 -'!J55</f>
        <v>0.27551898077714937</v>
      </c>
      <c r="G55" s="14">
        <v>202000</v>
      </c>
      <c r="H55" s="356">
        <f>G55/'- 44 -'!J55</f>
        <v>0.005640655296706567</v>
      </c>
      <c r="I55" s="14">
        <v>0</v>
      </c>
      <c r="J55" s="356">
        <f>I55/'- 44 -'!J55</f>
        <v>0</v>
      </c>
    </row>
    <row r="56" spans="1:10" ht="12.75">
      <c r="A56" s="15">
        <v>50</v>
      </c>
      <c r="B56" s="16" t="s">
        <v>355</v>
      </c>
      <c r="C56" s="16">
        <v>0</v>
      </c>
      <c r="D56" s="357">
        <f>C56/'- 44 -'!J56</f>
        <v>0</v>
      </c>
      <c r="E56" s="16">
        <v>5465804</v>
      </c>
      <c r="F56" s="357">
        <f>E56/'- 44 -'!J56</f>
        <v>0.37288625401655057</v>
      </c>
      <c r="G56" s="16">
        <v>30000</v>
      </c>
      <c r="H56" s="357">
        <f>G56/'- 44 -'!J56</f>
        <v>0.002046649975099092</v>
      </c>
      <c r="I56" s="16">
        <v>35000</v>
      </c>
      <c r="J56" s="357">
        <f>I56/'- 44 -'!J56</f>
        <v>0.002387758304282274</v>
      </c>
    </row>
    <row r="57" spans="1:10" ht="12.75">
      <c r="A57" s="13">
        <v>2264</v>
      </c>
      <c r="B57" s="14" t="s">
        <v>166</v>
      </c>
      <c r="C57" s="14">
        <v>0</v>
      </c>
      <c r="D57" s="356">
        <f>C57/'- 44 -'!J57</f>
        <v>0</v>
      </c>
      <c r="E57" s="14">
        <v>484214</v>
      </c>
      <c r="F57" s="356">
        <f>E57/'- 44 -'!J57</f>
        <v>0.25348319924030527</v>
      </c>
      <c r="G57" s="14">
        <v>0</v>
      </c>
      <c r="H57" s="356">
        <f>G57/'- 44 -'!J57</f>
        <v>0</v>
      </c>
      <c r="I57" s="14">
        <v>0</v>
      </c>
      <c r="J57" s="356">
        <f>I57/'- 44 -'!J57</f>
        <v>0</v>
      </c>
    </row>
    <row r="58" spans="1:10" ht="12.75">
      <c r="A58" s="15">
        <v>2309</v>
      </c>
      <c r="B58" s="16" t="s">
        <v>167</v>
      </c>
      <c r="C58" s="16">
        <v>875</v>
      </c>
      <c r="D58" s="357">
        <f>C58/'- 44 -'!J58</f>
        <v>0.00043666008432779546</v>
      </c>
      <c r="E58" s="16">
        <v>578010</v>
      </c>
      <c r="F58" s="357">
        <f>E58/'- 44 -'!J58</f>
        <v>0.28845016610549606</v>
      </c>
      <c r="G58" s="16">
        <v>0</v>
      </c>
      <c r="H58" s="357">
        <f>G58/'- 44 -'!J58</f>
        <v>0</v>
      </c>
      <c r="I58" s="16">
        <v>0</v>
      </c>
      <c r="J58" s="357">
        <f>I58/'- 44 -'!J58</f>
        <v>0</v>
      </c>
    </row>
    <row r="59" spans="1:10" ht="12.75">
      <c r="A59" s="13">
        <v>2312</v>
      </c>
      <c r="B59" s="14" t="s">
        <v>168</v>
      </c>
      <c r="C59" s="14">
        <v>0</v>
      </c>
      <c r="D59" s="356">
        <f>C59/'- 44 -'!J59</f>
        <v>0</v>
      </c>
      <c r="E59" s="14">
        <v>100000</v>
      </c>
      <c r="F59" s="356">
        <f>E59/'- 44 -'!J59</f>
        <v>0.06624876942910786</v>
      </c>
      <c r="G59" s="14">
        <v>0</v>
      </c>
      <c r="H59" s="356">
        <f>G59/'- 44 -'!J59</f>
        <v>0</v>
      </c>
      <c r="I59" s="14">
        <v>6000</v>
      </c>
      <c r="J59" s="356">
        <f>I59/'- 44 -'!J59</f>
        <v>0.003974926165746471</v>
      </c>
    </row>
    <row r="60" spans="1:10" ht="12.75">
      <c r="A60" s="15">
        <v>2355</v>
      </c>
      <c r="B60" s="16" t="s">
        <v>169</v>
      </c>
      <c r="C60" s="16">
        <v>34162</v>
      </c>
      <c r="D60" s="357">
        <f>C60/'- 44 -'!J60</f>
        <v>0.0013896514371657034</v>
      </c>
      <c r="E60" s="16">
        <v>7734844</v>
      </c>
      <c r="F60" s="357">
        <f>E60/'- 44 -'!J60</f>
        <v>0.31464015809532575</v>
      </c>
      <c r="G60" s="16">
        <v>100000</v>
      </c>
      <c r="H60" s="357">
        <f>G60/'- 44 -'!J60</f>
        <v>0.004067828104811496</v>
      </c>
      <c r="I60" s="16">
        <v>401964</v>
      </c>
      <c r="J60" s="357">
        <f>I60/'- 44 -'!J60</f>
        <v>0.016351204563224482</v>
      </c>
    </row>
    <row r="61" spans="1:10" ht="12.75">
      <c r="A61" s="13">
        <v>2439</v>
      </c>
      <c r="B61" s="14" t="s">
        <v>170</v>
      </c>
      <c r="C61" s="14">
        <v>0</v>
      </c>
      <c r="D61" s="356">
        <f>C61/'- 44 -'!J61</f>
        <v>0</v>
      </c>
      <c r="E61" s="14">
        <v>217000</v>
      </c>
      <c r="F61" s="356">
        <f>E61/'- 44 -'!J61</f>
        <v>0.17013349599245453</v>
      </c>
      <c r="G61" s="14">
        <v>5600</v>
      </c>
      <c r="H61" s="356">
        <f>G61/'- 44 -'!J61</f>
        <v>0.004390541832063343</v>
      </c>
      <c r="I61" s="14">
        <v>85685</v>
      </c>
      <c r="J61" s="356">
        <f>I61/'- 44 -'!J61</f>
        <v>0.06717921015720492</v>
      </c>
    </row>
    <row r="62" spans="1:10" ht="12.75">
      <c r="A62" s="15">
        <v>2460</v>
      </c>
      <c r="B62" s="16" t="s">
        <v>171</v>
      </c>
      <c r="C62" s="16">
        <v>0</v>
      </c>
      <c r="D62" s="357">
        <f>C62/'- 44 -'!J62</f>
        <v>0</v>
      </c>
      <c r="E62" s="16">
        <v>898940</v>
      </c>
      <c r="F62" s="357">
        <f>E62/'- 44 -'!J62</f>
        <v>0.30772780395027005</v>
      </c>
      <c r="G62" s="16">
        <v>8000</v>
      </c>
      <c r="H62" s="357">
        <f>G62/'- 44 -'!J62</f>
        <v>0.002738583700360603</v>
      </c>
      <c r="I62" s="16">
        <v>0</v>
      </c>
      <c r="J62" s="357">
        <f>I62/'- 44 -'!J62</f>
        <v>0</v>
      </c>
    </row>
    <row r="63" spans="1:10" ht="12.75">
      <c r="A63" s="13">
        <v>3000</v>
      </c>
      <c r="B63" s="14" t="s">
        <v>381</v>
      </c>
      <c r="C63" s="14">
        <v>0</v>
      </c>
      <c r="D63" s="356">
        <f>C63/'- 44 -'!J63</f>
        <v>0</v>
      </c>
      <c r="E63" s="14">
        <v>0</v>
      </c>
      <c r="F63" s="356">
        <f>E63/'- 44 -'!J63</f>
        <v>0</v>
      </c>
      <c r="G63" s="14">
        <v>2921500</v>
      </c>
      <c r="H63" s="356">
        <f>G63/'- 44 -'!J63</f>
        <v>0.5524635164175176</v>
      </c>
      <c r="I63" s="14">
        <v>0</v>
      </c>
      <c r="J63" s="356">
        <f>I63/'- 44 -'!J63</f>
        <v>0</v>
      </c>
    </row>
    <row r="64" spans="1:10" ht="4.5" customHeight="1">
      <c r="A64" s="17"/>
      <c r="B64" s="17"/>
      <c r="C64" s="17"/>
      <c r="D64" s="197"/>
      <c r="E64" s="17"/>
      <c r="F64" s="197"/>
      <c r="G64" s="17"/>
      <c r="H64" s="197"/>
      <c r="I64" s="17"/>
      <c r="J64" s="197"/>
    </row>
    <row r="65" spans="1:10" ht="12.75">
      <c r="A65" s="19"/>
      <c r="B65" s="20" t="s">
        <v>172</v>
      </c>
      <c r="C65" s="20">
        <f>SUM(C11:C63)</f>
        <v>12750928</v>
      </c>
      <c r="D65" s="102">
        <f>C65/'- 44 -'!$J65</f>
        <v>0.009738786862769003</v>
      </c>
      <c r="E65" s="20">
        <f>SUM(E11:E63)</f>
        <v>470774912</v>
      </c>
      <c r="F65" s="102">
        <f>E65/'- 44 -'!$J65</f>
        <v>0.35956414531607683</v>
      </c>
      <c r="G65" s="20">
        <f>SUM(G11:G63)</f>
        <v>11831494</v>
      </c>
      <c r="H65" s="102">
        <f>G65/'- 44 -'!$J65</f>
        <v>0.009036549993391091</v>
      </c>
      <c r="I65" s="20">
        <f>SUM(I11:I63)</f>
        <v>24886827</v>
      </c>
      <c r="J65" s="102">
        <f>I65/'- 44 -'!$J65</f>
        <v>0.019007832515688654</v>
      </c>
    </row>
    <row r="66" spans="1:10" ht="4.5" customHeight="1">
      <c r="A66" s="17"/>
      <c r="B66" s="17"/>
      <c r="C66" s="17"/>
      <c r="D66" s="197"/>
      <c r="E66" s="17"/>
      <c r="F66" s="197"/>
      <c r="G66" s="17"/>
      <c r="H66" s="197"/>
      <c r="I66" s="17"/>
      <c r="J66" s="197"/>
    </row>
    <row r="67" spans="1:10" ht="12.75">
      <c r="A67" s="15">
        <v>2155</v>
      </c>
      <c r="B67" s="16" t="s">
        <v>173</v>
      </c>
      <c r="C67" s="16">
        <v>0</v>
      </c>
      <c r="D67" s="357">
        <f>C67/'- 44 -'!J67</f>
        <v>0</v>
      </c>
      <c r="E67" s="16">
        <v>0</v>
      </c>
      <c r="F67" s="357">
        <f>E67/'- 44 -'!J67</f>
        <v>0</v>
      </c>
      <c r="G67" s="16">
        <v>214790</v>
      </c>
      <c r="H67" s="357">
        <f>G67/'- 44 -'!J67</f>
        <v>0.15411129678353028</v>
      </c>
      <c r="I67" s="16">
        <v>98600</v>
      </c>
      <c r="J67" s="357">
        <f>I67/'- 44 -'!J67</f>
        <v>0.07074525752062985</v>
      </c>
    </row>
    <row r="68" spans="1:10" ht="12.75">
      <c r="A68" s="13">
        <v>2408</v>
      </c>
      <c r="B68" s="14" t="s">
        <v>175</v>
      </c>
      <c r="C68" s="14">
        <v>0</v>
      </c>
      <c r="D68" s="356">
        <f>C68/'- 44 -'!J68</f>
        <v>0</v>
      </c>
      <c r="E68" s="14">
        <v>1800220</v>
      </c>
      <c r="F68" s="356">
        <f>E68/'- 44 -'!J68</f>
        <v>0.7678137682040258</v>
      </c>
      <c r="G68" s="14">
        <v>40000</v>
      </c>
      <c r="H68" s="356">
        <f>G68/'- 44 -'!J68</f>
        <v>0.017060443017054044</v>
      </c>
      <c r="I68" s="14">
        <v>0</v>
      </c>
      <c r="J68" s="356">
        <f>I68/'- 44 -'!J68</f>
        <v>0</v>
      </c>
    </row>
    <row r="69" ht="6.75" customHeight="1"/>
    <row r="70" spans="1:10" ht="12" customHeight="1">
      <c r="A70" s="6"/>
      <c r="B70" s="6"/>
      <c r="C70" s="17"/>
      <c r="D70" s="17"/>
      <c r="E70" s="17"/>
      <c r="F70" s="17"/>
      <c r="G70" s="17"/>
      <c r="H70" s="17"/>
      <c r="I70" s="17"/>
      <c r="J70" s="17"/>
    </row>
    <row r="71" spans="1:10" ht="12" customHeight="1">
      <c r="A71" s="6"/>
      <c r="B71" s="6"/>
      <c r="C71" s="17"/>
      <c r="D71" s="17"/>
      <c r="E71" s="17"/>
      <c r="F71" s="17"/>
      <c r="G71" s="17"/>
      <c r="H71" s="17"/>
      <c r="I71" s="17"/>
      <c r="J71" s="17"/>
    </row>
    <row r="72" spans="1:10" ht="12" customHeight="1">
      <c r="A72" s="6"/>
      <c r="B72" s="6"/>
      <c r="C72" s="17"/>
      <c r="D72" s="17"/>
      <c r="E72" s="17"/>
      <c r="F72" s="17"/>
      <c r="G72" s="17"/>
      <c r="H72" s="17"/>
      <c r="I72" s="17"/>
      <c r="J72" s="17"/>
    </row>
    <row r="73" spans="1:10" ht="12" customHeight="1">
      <c r="A73" s="6"/>
      <c r="B73" s="6"/>
      <c r="C73" s="17"/>
      <c r="D73" s="17"/>
      <c r="E73" s="17"/>
      <c r="F73" s="17"/>
      <c r="G73" s="17"/>
      <c r="H73" s="17"/>
      <c r="I73" s="17"/>
      <c r="J73" s="17"/>
    </row>
    <row r="74" spans="1:10" ht="12" customHeight="1">
      <c r="A74" s="6"/>
      <c r="B74" s="6"/>
      <c r="C74" s="17"/>
      <c r="D74" s="17"/>
      <c r="E74" s="17"/>
      <c r="F74" s="17"/>
      <c r="G74" s="17"/>
      <c r="H74" s="17"/>
      <c r="I74" s="17"/>
      <c r="J74"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4.83203125" style="82" customWidth="1"/>
    <col min="10" max="10" width="19.83203125" style="82" customWidth="1"/>
    <col min="11" max="16384" width="15.83203125" style="82" customWidth="1"/>
  </cols>
  <sheetData>
    <row r="1" spans="1:2" ht="6.75" customHeight="1">
      <c r="A1" s="17"/>
      <c r="B1" s="80"/>
    </row>
    <row r="2" spans="1:10" ht="12.75">
      <c r="A2" s="11"/>
      <c r="B2" s="105"/>
      <c r="C2" s="106" t="str">
        <f>REVYEAR</f>
        <v>ANALYSIS OF OPERATING FUND REVENUE: 2001/2002 BUDGET</v>
      </c>
      <c r="D2" s="106"/>
      <c r="E2" s="106"/>
      <c r="F2" s="106"/>
      <c r="G2" s="106"/>
      <c r="H2" s="286"/>
      <c r="I2" s="286"/>
      <c r="J2" s="107" t="s">
        <v>5</v>
      </c>
    </row>
    <row r="3" spans="1:2" ht="12.75">
      <c r="A3" s="12"/>
      <c r="B3" s="108"/>
    </row>
    <row r="4" spans="1:10" ht="12.75">
      <c r="A4" s="10"/>
      <c r="C4" s="152"/>
      <c r="D4" s="141"/>
      <c r="E4" s="141"/>
      <c r="F4" s="141"/>
      <c r="G4" s="141"/>
      <c r="H4" s="141"/>
      <c r="I4" s="141"/>
      <c r="J4" s="141"/>
    </row>
    <row r="5" spans="1:10" ht="12.75">
      <c r="A5" s="10"/>
      <c r="C5" s="56"/>
      <c r="D5" s="141"/>
      <c r="E5" s="141"/>
      <c r="F5" s="141"/>
      <c r="G5" s="141"/>
      <c r="H5" s="141"/>
      <c r="I5" s="141"/>
      <c r="J5" s="141"/>
    </row>
    <row r="6" spans="1:10" ht="12.75">
      <c r="A6" s="10"/>
      <c r="C6" s="67" t="s">
        <v>188</v>
      </c>
      <c r="D6" s="66"/>
      <c r="E6" s="183"/>
      <c r="F6" s="183"/>
      <c r="G6" s="67" t="s">
        <v>71</v>
      </c>
      <c r="H6" s="66"/>
      <c r="I6" s="141"/>
      <c r="J6" s="143" t="s">
        <v>71</v>
      </c>
    </row>
    <row r="7" spans="1:10" ht="12.75">
      <c r="A7" s="17"/>
      <c r="C7" s="177" t="s">
        <v>202</v>
      </c>
      <c r="D7" s="179"/>
      <c r="E7" s="184"/>
      <c r="F7" s="184"/>
      <c r="G7" s="177" t="s">
        <v>203</v>
      </c>
      <c r="H7" s="179"/>
      <c r="I7" s="141"/>
      <c r="J7" s="145" t="s">
        <v>204</v>
      </c>
    </row>
    <row r="8" spans="1:10" ht="12.75">
      <c r="A8" s="94"/>
      <c r="B8" s="45"/>
      <c r="C8" s="68" t="s">
        <v>228</v>
      </c>
      <c r="D8" s="70"/>
      <c r="E8" s="69" t="s">
        <v>59</v>
      </c>
      <c r="F8" s="69"/>
      <c r="G8" s="68" t="s">
        <v>229</v>
      </c>
      <c r="H8" s="70"/>
      <c r="I8" s="141"/>
      <c r="J8" s="185" t="s">
        <v>224</v>
      </c>
    </row>
    <row r="9" spans="1:10" ht="12.75">
      <c r="A9" s="51" t="s">
        <v>105</v>
      </c>
      <c r="B9" s="52" t="s">
        <v>106</v>
      </c>
      <c r="C9" s="153" t="s">
        <v>229</v>
      </c>
      <c r="D9" s="153" t="s">
        <v>108</v>
      </c>
      <c r="E9" s="186" t="s">
        <v>229</v>
      </c>
      <c r="F9" s="186" t="s">
        <v>108</v>
      </c>
      <c r="G9" s="153" t="s">
        <v>229</v>
      </c>
      <c r="H9" s="186" t="s">
        <v>108</v>
      </c>
      <c r="I9" s="141"/>
      <c r="J9" s="186" t="s">
        <v>229</v>
      </c>
    </row>
    <row r="10" spans="1:10" ht="4.5" customHeight="1">
      <c r="A10" s="77"/>
      <c r="B10" s="77"/>
      <c r="C10" s="147"/>
      <c r="D10" s="147"/>
      <c r="E10" s="147"/>
      <c r="F10" s="147"/>
      <c r="G10" s="147"/>
      <c r="H10" s="163"/>
      <c r="I10" s="80"/>
      <c r="J10" s="147"/>
    </row>
    <row r="11" spans="1:10" ht="12.75">
      <c r="A11" s="13">
        <v>1</v>
      </c>
      <c r="B11" s="14" t="s">
        <v>121</v>
      </c>
      <c r="C11" s="14">
        <v>681400</v>
      </c>
      <c r="D11" s="356">
        <f>C11/J11</f>
        <v>0.00282019264556337</v>
      </c>
      <c r="E11" s="14">
        <v>1090000</v>
      </c>
      <c r="F11" s="356">
        <f>E11/J11</f>
        <v>0.004511314915855699</v>
      </c>
      <c r="G11" s="14">
        <f>SUM('- 43 -'!C11,'- 43 -'!E11,'- 43 -'!G11,'- 43 -'!I11,C11,E11)</f>
        <v>107843600</v>
      </c>
      <c r="H11" s="356">
        <f>G11/J11</f>
        <v>0.44634535895373917</v>
      </c>
      <c r="J11" s="14">
        <f>SUM('- 42 -'!G11,G11)</f>
        <v>241614700</v>
      </c>
    </row>
    <row r="12" spans="1:10" ht="12.75">
      <c r="A12" s="15">
        <v>2</v>
      </c>
      <c r="B12" s="16" t="s">
        <v>122</v>
      </c>
      <c r="C12" s="16">
        <v>1044300</v>
      </c>
      <c r="D12" s="357">
        <f aca="true" t="shared" si="0" ref="D12:D63">C12/J12</f>
        <v>0.01730999725357326</v>
      </c>
      <c r="E12" s="16">
        <v>514400</v>
      </c>
      <c r="F12" s="357">
        <f aca="true" t="shared" si="1" ref="F12:F63">E12/J12</f>
        <v>0.00852653699821707</v>
      </c>
      <c r="G12" s="16">
        <f>SUM('- 43 -'!C12,'- 43 -'!E12,'- 43 -'!G12,'- 43 -'!I12,C12,E12)</f>
        <v>27714343</v>
      </c>
      <c r="H12" s="357">
        <f>G12/J12</f>
        <v>0.4593844692277959</v>
      </c>
      <c r="J12" s="16">
        <f>SUM('- 42 -'!G12,G12)</f>
        <v>60329299</v>
      </c>
    </row>
    <row r="13" spans="1:10" ht="12.75">
      <c r="A13" s="13">
        <v>3</v>
      </c>
      <c r="B13" s="14" t="s">
        <v>123</v>
      </c>
      <c r="C13" s="14">
        <v>144000</v>
      </c>
      <c r="D13" s="356">
        <f t="shared" si="0"/>
        <v>0.0032163563872973757</v>
      </c>
      <c r="E13" s="14">
        <v>69000</v>
      </c>
      <c r="F13" s="356">
        <f t="shared" si="1"/>
        <v>0.001541170768913326</v>
      </c>
      <c r="G13" s="14">
        <f>SUM('- 43 -'!C13,'- 43 -'!E13,'- 43 -'!G13,'- 43 -'!I13,C13,E13)</f>
        <v>22800549</v>
      </c>
      <c r="H13" s="356">
        <f aca="true" t="shared" si="2" ref="H13:H63">G13/J13</f>
        <v>0.5092686903474777</v>
      </c>
      <c r="J13" s="14">
        <f>SUM('- 42 -'!G13,G13)</f>
        <v>44771158</v>
      </c>
    </row>
    <row r="14" spans="1:10" ht="12.75">
      <c r="A14" s="15">
        <v>4</v>
      </c>
      <c r="B14" s="16" t="s">
        <v>124</v>
      </c>
      <c r="C14" s="16">
        <v>712000</v>
      </c>
      <c r="D14" s="357">
        <f t="shared" si="0"/>
        <v>0.016995530581249294</v>
      </c>
      <c r="E14" s="16">
        <v>57600</v>
      </c>
      <c r="F14" s="357">
        <f t="shared" si="1"/>
        <v>0.0013749193279212913</v>
      </c>
      <c r="G14" s="16">
        <f>SUM('- 43 -'!C14,'- 43 -'!E14,'- 43 -'!G14,'- 43 -'!I14,C14,E14)</f>
        <v>18875479</v>
      </c>
      <c r="H14" s="357">
        <f t="shared" si="2"/>
        <v>0.45056008508459106</v>
      </c>
      <c r="J14" s="16">
        <f>SUM('- 42 -'!G14,G14)</f>
        <v>41893367</v>
      </c>
    </row>
    <row r="15" spans="1:10" ht="12.75">
      <c r="A15" s="13">
        <v>5</v>
      </c>
      <c r="B15" s="14" t="s">
        <v>125</v>
      </c>
      <c r="C15" s="14">
        <v>940916</v>
      </c>
      <c r="D15" s="356">
        <f t="shared" si="0"/>
        <v>0.01797603868605473</v>
      </c>
      <c r="E15" s="14">
        <v>156308</v>
      </c>
      <c r="F15" s="356">
        <f t="shared" si="1"/>
        <v>0.002986237512105058</v>
      </c>
      <c r="G15" s="14">
        <f>SUM('- 43 -'!C15,'- 43 -'!E15,'- 43 -'!G15,'- 43 -'!I15,C15,E15)</f>
        <v>28009067</v>
      </c>
      <c r="H15" s="356">
        <f t="shared" si="2"/>
        <v>0.5351084177039171</v>
      </c>
      <c r="J15" s="14">
        <f>SUM('- 42 -'!G15,G15)</f>
        <v>52342789</v>
      </c>
    </row>
    <row r="16" spans="1:10" ht="12.75">
      <c r="A16" s="15">
        <v>6</v>
      </c>
      <c r="B16" s="16" t="s">
        <v>126</v>
      </c>
      <c r="C16" s="16">
        <v>197000</v>
      </c>
      <c r="D16" s="357">
        <f t="shared" si="0"/>
        <v>0.00335925604721934</v>
      </c>
      <c r="E16" s="16">
        <v>477000</v>
      </c>
      <c r="F16" s="357">
        <f t="shared" si="1"/>
        <v>0.008133833170170687</v>
      </c>
      <c r="G16" s="16">
        <f>SUM('- 43 -'!C16,'- 43 -'!E16,'- 43 -'!G16,'- 43 -'!I16,C16,E16)</f>
        <v>22621768</v>
      </c>
      <c r="H16" s="357">
        <f t="shared" si="2"/>
        <v>0.38574777133397437</v>
      </c>
      <c r="J16" s="16">
        <f>SUM('- 42 -'!G16,G16)</f>
        <v>58643937</v>
      </c>
    </row>
    <row r="17" spans="1:10" ht="12.75">
      <c r="A17" s="13">
        <v>9</v>
      </c>
      <c r="B17" s="14" t="s">
        <v>127</v>
      </c>
      <c r="C17" s="14">
        <v>375000</v>
      </c>
      <c r="D17" s="356">
        <f t="shared" si="0"/>
        <v>0.004543753419250177</v>
      </c>
      <c r="E17" s="14">
        <v>120000</v>
      </c>
      <c r="F17" s="356">
        <f t="shared" si="1"/>
        <v>0.0014540010941600566</v>
      </c>
      <c r="G17" s="14">
        <f>SUM('- 43 -'!C17,'- 43 -'!E17,'- 43 -'!G17,'- 43 -'!I17,C17,E17)</f>
        <v>30805540</v>
      </c>
      <c r="H17" s="356">
        <f t="shared" si="2"/>
        <v>0.37326074055159497</v>
      </c>
      <c r="J17" s="14">
        <f>SUM('- 42 -'!G17,G17)</f>
        <v>82530887</v>
      </c>
    </row>
    <row r="18" spans="1:10" ht="12.75">
      <c r="A18" s="15">
        <v>10</v>
      </c>
      <c r="B18" s="16" t="s">
        <v>128</v>
      </c>
      <c r="C18" s="16">
        <v>502000</v>
      </c>
      <c r="D18" s="357">
        <f t="shared" si="0"/>
        <v>0.008112605550735216</v>
      </c>
      <c r="E18" s="16">
        <v>82000</v>
      </c>
      <c r="F18" s="357">
        <f t="shared" si="1"/>
        <v>0.0013251666437455933</v>
      </c>
      <c r="G18" s="16">
        <f>SUM('- 43 -'!C18,'- 43 -'!E18,'- 43 -'!G18,'- 43 -'!I18,C18,E18)</f>
        <v>25695013</v>
      </c>
      <c r="H18" s="357">
        <f t="shared" si="2"/>
        <v>0.41524602607572425</v>
      </c>
      <c r="J18" s="16">
        <f>SUM('- 42 -'!G18,G18)</f>
        <v>61879010</v>
      </c>
    </row>
    <row r="19" spans="1:10" ht="12.75">
      <c r="A19" s="13">
        <v>11</v>
      </c>
      <c r="B19" s="14" t="s">
        <v>129</v>
      </c>
      <c r="C19" s="14">
        <v>424000</v>
      </c>
      <c r="D19" s="356">
        <f t="shared" si="0"/>
        <v>0.013007167163848248</v>
      </c>
      <c r="E19" s="14">
        <v>94500</v>
      </c>
      <c r="F19" s="356">
        <f t="shared" si="1"/>
        <v>0.002899003058923725</v>
      </c>
      <c r="G19" s="14">
        <f>SUM('- 43 -'!C19,'- 43 -'!E19,'- 43 -'!G19,'- 43 -'!I19,C19,E19)</f>
        <v>13738108</v>
      </c>
      <c r="H19" s="356">
        <f t="shared" si="2"/>
        <v>0.42144780016745503</v>
      </c>
      <c r="J19" s="14">
        <f>SUM('- 42 -'!G19,G19)</f>
        <v>32597413</v>
      </c>
    </row>
    <row r="20" spans="1:10" ht="12.75">
      <c r="A20" s="15">
        <v>12</v>
      </c>
      <c r="B20" s="16" t="s">
        <v>130</v>
      </c>
      <c r="C20" s="16">
        <v>332000</v>
      </c>
      <c r="D20" s="357">
        <f t="shared" si="0"/>
        <v>0.006392043430777597</v>
      </c>
      <c r="E20" s="16">
        <v>193014</v>
      </c>
      <c r="F20" s="357">
        <f t="shared" si="1"/>
        <v>0.0037161261167111656</v>
      </c>
      <c r="G20" s="16">
        <f>SUM('- 43 -'!C20,'- 43 -'!E20,'- 43 -'!G20,'- 43 -'!I20,C20,E20)</f>
        <v>20261408</v>
      </c>
      <c r="H20" s="357">
        <f t="shared" si="2"/>
        <v>0.3900957828454959</v>
      </c>
      <c r="J20" s="16">
        <f>SUM('- 42 -'!G20,G20)</f>
        <v>51939572</v>
      </c>
    </row>
    <row r="21" spans="1:10" ht="12.75">
      <c r="A21" s="13">
        <v>13</v>
      </c>
      <c r="B21" s="14" t="s">
        <v>131</v>
      </c>
      <c r="C21" s="14">
        <v>136191</v>
      </c>
      <c r="D21" s="356">
        <f t="shared" si="0"/>
        <v>0.006239474486078662</v>
      </c>
      <c r="E21" s="14">
        <v>104000</v>
      </c>
      <c r="F21" s="356">
        <f t="shared" si="1"/>
        <v>0.004764671281892201</v>
      </c>
      <c r="G21" s="14">
        <f>SUM('- 43 -'!C21,'- 43 -'!E21,'- 43 -'!G21,'- 43 -'!I21,C21,E21)</f>
        <v>8758922</v>
      </c>
      <c r="H21" s="356">
        <f t="shared" si="2"/>
        <v>0.4012825395551327</v>
      </c>
      <c r="J21" s="14">
        <f>SUM('- 42 -'!G21,G21)</f>
        <v>21827319</v>
      </c>
    </row>
    <row r="22" spans="1:10" ht="12.75">
      <c r="A22" s="15">
        <v>14</v>
      </c>
      <c r="B22" s="16" t="s">
        <v>132</v>
      </c>
      <c r="C22" s="16">
        <v>22500</v>
      </c>
      <c r="D22" s="357">
        <f t="shared" si="0"/>
        <v>0.0009388480292953967</v>
      </c>
      <c r="E22" s="16">
        <v>25000</v>
      </c>
      <c r="F22" s="357">
        <f t="shared" si="1"/>
        <v>0.001043164476994885</v>
      </c>
      <c r="G22" s="16">
        <f>SUM('- 43 -'!C22,'- 43 -'!E22,'- 43 -'!G22,'- 43 -'!I22,C22,E22)</f>
        <v>8104023</v>
      </c>
      <c r="H22" s="357">
        <f t="shared" si="2"/>
        <v>0.3381531565739808</v>
      </c>
      <c r="J22" s="16">
        <f>SUM('- 42 -'!G22,G22)</f>
        <v>23965540</v>
      </c>
    </row>
    <row r="23" spans="1:10" ht="12.75">
      <c r="A23" s="13">
        <v>15</v>
      </c>
      <c r="B23" s="14" t="s">
        <v>133</v>
      </c>
      <c r="C23" s="14">
        <v>334500</v>
      </c>
      <c r="D23" s="356">
        <f t="shared" si="0"/>
        <v>0.010171487323225176</v>
      </c>
      <c r="E23" s="14">
        <v>44500</v>
      </c>
      <c r="F23" s="356">
        <f t="shared" si="1"/>
        <v>0.001353157506378237</v>
      </c>
      <c r="G23" s="14">
        <f>SUM('- 43 -'!C23,'- 43 -'!E23,'- 43 -'!G23,'- 43 -'!I23,C23,E23)</f>
        <v>7963200</v>
      </c>
      <c r="H23" s="356">
        <f t="shared" si="2"/>
        <v>0.2421452551638467</v>
      </c>
      <c r="J23" s="14">
        <f>SUM('- 42 -'!G23,G23)</f>
        <v>32886046</v>
      </c>
    </row>
    <row r="24" spans="1:10" ht="12.75">
      <c r="A24" s="15">
        <v>16</v>
      </c>
      <c r="B24" s="16" t="s">
        <v>134</v>
      </c>
      <c r="C24" s="16">
        <v>27000</v>
      </c>
      <c r="D24" s="357">
        <f t="shared" si="0"/>
        <v>0.004447950088069412</v>
      </c>
      <c r="E24" s="16">
        <v>19400</v>
      </c>
      <c r="F24" s="357">
        <f t="shared" si="1"/>
        <v>0.0031959345077239476</v>
      </c>
      <c r="G24" s="16">
        <f>SUM('- 43 -'!C24,'- 43 -'!E24,'- 43 -'!G24,'- 43 -'!I24,C24,E24)</f>
        <v>2506437</v>
      </c>
      <c r="H24" s="357">
        <f t="shared" si="2"/>
        <v>0.41290765462557155</v>
      </c>
      <c r="J24" s="16">
        <f>SUM('- 42 -'!G24,G24)</f>
        <v>6070212</v>
      </c>
    </row>
    <row r="25" spans="1:10" ht="12.75">
      <c r="A25" s="13">
        <v>17</v>
      </c>
      <c r="B25" s="14" t="s">
        <v>135</v>
      </c>
      <c r="C25" s="14">
        <v>20000</v>
      </c>
      <c r="D25" s="356">
        <f t="shared" si="0"/>
        <v>0.004693484926638484</v>
      </c>
      <c r="E25" s="14">
        <v>3000</v>
      </c>
      <c r="F25" s="356">
        <f t="shared" si="1"/>
        <v>0.0007040227389957726</v>
      </c>
      <c r="G25" s="14">
        <f>SUM('- 43 -'!C25,'- 43 -'!E25,'- 43 -'!G25,'- 43 -'!I25,C25,E25)</f>
        <v>1692983</v>
      </c>
      <c r="H25" s="356">
        <f t="shared" si="2"/>
        <v>0.39729950957776</v>
      </c>
      <c r="J25" s="14">
        <f>SUM('- 42 -'!G25,G25)</f>
        <v>4261226</v>
      </c>
    </row>
    <row r="26" spans="1:10" ht="12.75">
      <c r="A26" s="15">
        <v>18</v>
      </c>
      <c r="B26" s="16" t="s">
        <v>136</v>
      </c>
      <c r="C26" s="16">
        <v>104000</v>
      </c>
      <c r="D26" s="357">
        <f t="shared" si="0"/>
        <v>0.011050826256465663</v>
      </c>
      <c r="E26" s="16">
        <v>0</v>
      </c>
      <c r="F26" s="357">
        <f t="shared" si="1"/>
        <v>0</v>
      </c>
      <c r="G26" s="16">
        <f>SUM('- 43 -'!C26,'- 43 -'!E26,'- 43 -'!G26,'- 43 -'!I26,C26,E26)</f>
        <v>3373000</v>
      </c>
      <c r="H26" s="357">
        <f t="shared" si="2"/>
        <v>0.3584080477217181</v>
      </c>
      <c r="J26" s="16">
        <f>SUM('- 42 -'!G26,G26)</f>
        <v>9411061</v>
      </c>
    </row>
    <row r="27" spans="1:10" ht="12.75">
      <c r="A27" s="13">
        <v>19</v>
      </c>
      <c r="B27" s="14" t="s">
        <v>137</v>
      </c>
      <c r="C27" s="14">
        <v>16500</v>
      </c>
      <c r="D27" s="356">
        <f t="shared" si="0"/>
        <v>0.001325886938004741</v>
      </c>
      <c r="E27" s="14">
        <v>0</v>
      </c>
      <c r="F27" s="356">
        <f t="shared" si="1"/>
        <v>0</v>
      </c>
      <c r="G27" s="14">
        <f>SUM('- 43 -'!C27,'- 43 -'!E27,'- 43 -'!G27,'- 43 -'!I27,C27,E27)</f>
        <v>4305800</v>
      </c>
      <c r="H27" s="356">
        <f t="shared" si="2"/>
        <v>0.3460002410703524</v>
      </c>
      <c r="J27" s="14">
        <f>SUM('- 42 -'!G27,G27)</f>
        <v>12444500</v>
      </c>
    </row>
    <row r="28" spans="1:10" ht="12.75">
      <c r="A28" s="15">
        <v>20</v>
      </c>
      <c r="B28" s="16" t="s">
        <v>138</v>
      </c>
      <c r="C28" s="16">
        <v>0</v>
      </c>
      <c r="D28" s="357">
        <f t="shared" si="0"/>
        <v>0</v>
      </c>
      <c r="E28" s="16">
        <v>6000</v>
      </c>
      <c r="F28" s="357">
        <f t="shared" si="1"/>
        <v>0.0007440303653672714</v>
      </c>
      <c r="G28" s="16">
        <f>SUM('- 43 -'!C28,'- 43 -'!E28,'- 43 -'!G28,'- 43 -'!I28,C28,E28)</f>
        <v>3354733</v>
      </c>
      <c r="H28" s="357">
        <f t="shared" si="2"/>
        <v>0.4160038699499404</v>
      </c>
      <c r="J28" s="16">
        <f>SUM('- 42 -'!G28,G28)</f>
        <v>8064187</v>
      </c>
    </row>
    <row r="29" spans="1:10" ht="12.75">
      <c r="A29" s="13">
        <v>21</v>
      </c>
      <c r="B29" s="14" t="s">
        <v>139</v>
      </c>
      <c r="C29" s="14">
        <v>84000</v>
      </c>
      <c r="D29" s="356">
        <f t="shared" si="0"/>
        <v>0.0036521739130434784</v>
      </c>
      <c r="E29" s="14">
        <v>49467</v>
      </c>
      <c r="F29" s="356">
        <f t="shared" si="1"/>
        <v>0.002150739130434783</v>
      </c>
      <c r="G29" s="14">
        <f>SUM('- 43 -'!C29,'- 43 -'!E29,'- 43 -'!G29,'- 43 -'!I29,C29,E29)</f>
        <v>8160967</v>
      </c>
      <c r="H29" s="356">
        <f t="shared" si="2"/>
        <v>0.35482465217391307</v>
      </c>
      <c r="J29" s="14">
        <f>SUM('- 42 -'!G29,G29)</f>
        <v>23000000</v>
      </c>
    </row>
    <row r="30" spans="1:10" ht="12.75">
      <c r="A30" s="15">
        <v>22</v>
      </c>
      <c r="B30" s="16" t="s">
        <v>140</v>
      </c>
      <c r="C30" s="16">
        <v>95500</v>
      </c>
      <c r="D30" s="357">
        <f t="shared" si="0"/>
        <v>0.00772848622099926</v>
      </c>
      <c r="E30" s="16">
        <v>10000</v>
      </c>
      <c r="F30" s="357">
        <f t="shared" si="1"/>
        <v>0.0008092655728795037</v>
      </c>
      <c r="G30" s="16">
        <f>SUM('- 43 -'!C30,'- 43 -'!E30,'- 43 -'!G30,'- 43 -'!I30,C30,E30)</f>
        <v>5545057</v>
      </c>
      <c r="H30" s="357">
        <f t="shared" si="2"/>
        <v>0.4487423729754502</v>
      </c>
      <c r="J30" s="16">
        <f>SUM('- 42 -'!G30,G30)</f>
        <v>12356883</v>
      </c>
    </row>
    <row r="31" spans="1:10" ht="12.75">
      <c r="A31" s="13">
        <v>23</v>
      </c>
      <c r="B31" s="14" t="s">
        <v>141</v>
      </c>
      <c r="C31" s="14">
        <v>3000</v>
      </c>
      <c r="D31" s="356">
        <f t="shared" si="0"/>
        <v>0.0002958525029318983</v>
      </c>
      <c r="E31" s="14">
        <v>15000</v>
      </c>
      <c r="F31" s="356">
        <f t="shared" si="1"/>
        <v>0.0014792625146594915</v>
      </c>
      <c r="G31" s="14">
        <f>SUM('- 43 -'!C31,'- 43 -'!E31,'- 43 -'!G31,'- 43 -'!I31,C31,E31)</f>
        <v>2937117</v>
      </c>
      <c r="H31" s="356">
        <f t="shared" si="2"/>
        <v>0.2896511386179428</v>
      </c>
      <c r="J31" s="14">
        <f>SUM('- 42 -'!G31,G31)</f>
        <v>10140188</v>
      </c>
    </row>
    <row r="32" spans="1:10" ht="12.75">
      <c r="A32" s="15">
        <v>24</v>
      </c>
      <c r="B32" s="16" t="s">
        <v>142</v>
      </c>
      <c r="C32" s="16">
        <v>67000</v>
      </c>
      <c r="D32" s="357">
        <f t="shared" si="0"/>
        <v>0.002959018651622015</v>
      </c>
      <c r="E32" s="16">
        <v>27000</v>
      </c>
      <c r="F32" s="357">
        <f t="shared" si="1"/>
        <v>0.0011924403521461852</v>
      </c>
      <c r="G32" s="16">
        <f>SUM('- 43 -'!C32,'- 43 -'!E32,'- 43 -'!G32,'- 43 -'!I32,C32,E32)</f>
        <v>8326406</v>
      </c>
      <c r="H32" s="357">
        <f t="shared" si="2"/>
        <v>0.3677312038056336</v>
      </c>
      <c r="J32" s="16">
        <f>SUM('- 42 -'!G32,G32)</f>
        <v>22642642</v>
      </c>
    </row>
    <row r="33" spans="1:10" ht="12.75">
      <c r="A33" s="13">
        <v>25</v>
      </c>
      <c r="B33" s="14" t="s">
        <v>143</v>
      </c>
      <c r="C33" s="14">
        <v>12000</v>
      </c>
      <c r="D33" s="356">
        <f t="shared" si="0"/>
        <v>0.001145781176419365</v>
      </c>
      <c r="E33" s="14">
        <v>20500</v>
      </c>
      <c r="F33" s="356">
        <f t="shared" si="1"/>
        <v>0.001957376176383082</v>
      </c>
      <c r="G33" s="14">
        <f>SUM('- 43 -'!C33,'- 43 -'!E33,'- 43 -'!G33,'- 43 -'!I33,C33,E33)</f>
        <v>3876683</v>
      </c>
      <c r="H33" s="356">
        <f t="shared" si="2"/>
        <v>0.37015253402874615</v>
      </c>
      <c r="J33" s="14">
        <f>SUM('- 42 -'!G33,G33)</f>
        <v>10473204</v>
      </c>
    </row>
    <row r="34" spans="1:10" ht="12.75">
      <c r="A34" s="15">
        <v>26</v>
      </c>
      <c r="B34" s="16" t="s">
        <v>144</v>
      </c>
      <c r="C34" s="16">
        <v>0</v>
      </c>
      <c r="D34" s="357">
        <f t="shared" si="0"/>
        <v>0</v>
      </c>
      <c r="E34" s="16">
        <v>75000</v>
      </c>
      <c r="F34" s="357">
        <f t="shared" si="1"/>
        <v>0.004658199343852251</v>
      </c>
      <c r="G34" s="16">
        <f>SUM('- 43 -'!C34,'- 43 -'!E34,'- 43 -'!G34,'- 43 -'!I34,C34,E34)</f>
        <v>4521000</v>
      </c>
      <c r="H34" s="357">
        <f t="shared" si="2"/>
        <v>0.28079625644741374</v>
      </c>
      <c r="J34" s="16">
        <f>SUM('- 42 -'!G34,G34)</f>
        <v>16100642</v>
      </c>
    </row>
    <row r="35" spans="1:10" ht="12.75">
      <c r="A35" s="13">
        <v>28</v>
      </c>
      <c r="B35" s="14" t="s">
        <v>145</v>
      </c>
      <c r="C35" s="14">
        <v>0</v>
      </c>
      <c r="D35" s="356">
        <f t="shared" si="0"/>
        <v>0</v>
      </c>
      <c r="E35" s="14">
        <v>12000</v>
      </c>
      <c r="F35" s="356">
        <f t="shared" si="1"/>
        <v>0.0019354726327395519</v>
      </c>
      <c r="G35" s="14">
        <f>SUM('- 43 -'!C35,'- 43 -'!E35,'- 43 -'!G35,'- 43 -'!I35,C35,E35)</f>
        <v>1944823</v>
      </c>
      <c r="H35" s="356">
        <f t="shared" si="2"/>
        <v>0.31367930766853613</v>
      </c>
      <c r="J35" s="14">
        <f>SUM('- 42 -'!G35,G35)</f>
        <v>6200036</v>
      </c>
    </row>
    <row r="36" spans="1:10" ht="12.75">
      <c r="A36" s="15">
        <v>30</v>
      </c>
      <c r="B36" s="16" t="s">
        <v>146</v>
      </c>
      <c r="C36" s="16">
        <v>5500</v>
      </c>
      <c r="D36" s="357">
        <f t="shared" si="0"/>
        <v>0.0005879131051603378</v>
      </c>
      <c r="E36" s="16">
        <v>15000</v>
      </c>
      <c r="F36" s="357">
        <f t="shared" si="1"/>
        <v>0.0016033993777100123</v>
      </c>
      <c r="G36" s="16">
        <f>SUM('- 43 -'!C36,'- 43 -'!E36,'- 43 -'!G36,'- 43 -'!I36,C36,E36)</f>
        <v>3104986</v>
      </c>
      <c r="H36" s="357">
        <f t="shared" si="2"/>
        <v>0.33190217467988664</v>
      </c>
      <c r="J36" s="16">
        <f>SUM('- 42 -'!G36,G36)</f>
        <v>9355124</v>
      </c>
    </row>
    <row r="37" spans="1:10" ht="12.75">
      <c r="A37" s="13">
        <v>31</v>
      </c>
      <c r="B37" s="14" t="s">
        <v>147</v>
      </c>
      <c r="C37" s="14">
        <v>43800</v>
      </c>
      <c r="D37" s="356">
        <f t="shared" si="0"/>
        <v>0.0040067239780658395</v>
      </c>
      <c r="E37" s="14">
        <v>70500</v>
      </c>
      <c r="F37" s="356">
        <f t="shared" si="1"/>
        <v>0.006449179005790905</v>
      </c>
      <c r="G37" s="14">
        <f>SUM('- 43 -'!C37,'- 43 -'!E37,'- 43 -'!G37,'- 43 -'!I37,C37,E37)</f>
        <v>3825346</v>
      </c>
      <c r="H37" s="356">
        <f t="shared" si="2"/>
        <v>0.34993391649767686</v>
      </c>
      <c r="J37" s="14">
        <f>SUM('- 42 -'!G37,G37)</f>
        <v>10931624</v>
      </c>
    </row>
    <row r="38" spans="1:10" ht="12.75">
      <c r="A38" s="15">
        <v>32</v>
      </c>
      <c r="B38" s="16" t="s">
        <v>148</v>
      </c>
      <c r="C38" s="16">
        <v>36500</v>
      </c>
      <c r="D38" s="357">
        <f t="shared" si="0"/>
        <v>0.005469801227423395</v>
      </c>
      <c r="E38" s="16">
        <v>20000</v>
      </c>
      <c r="F38" s="357">
        <f t="shared" si="1"/>
        <v>0.0029971513574922714</v>
      </c>
      <c r="G38" s="16">
        <f>SUM('- 43 -'!C38,'- 43 -'!E38,'- 43 -'!G38,'- 43 -'!I38,C38,E38)</f>
        <v>1946069</v>
      </c>
      <c r="H38" s="357">
        <f t="shared" si="2"/>
        <v>0.2916331672561814</v>
      </c>
      <c r="J38" s="16">
        <f>SUM('- 42 -'!G38,G38)</f>
        <v>6673003</v>
      </c>
    </row>
    <row r="39" spans="1:10" ht="12.75">
      <c r="A39" s="13">
        <v>33</v>
      </c>
      <c r="B39" s="14" t="s">
        <v>149</v>
      </c>
      <c r="C39" s="14">
        <v>209460</v>
      </c>
      <c r="D39" s="356">
        <f t="shared" si="0"/>
        <v>0.01613393585385578</v>
      </c>
      <c r="E39" s="14">
        <v>42000</v>
      </c>
      <c r="F39" s="356">
        <f t="shared" si="1"/>
        <v>0.003235106014809237</v>
      </c>
      <c r="G39" s="14">
        <f>SUM('- 43 -'!C39,'- 43 -'!E39,'- 43 -'!G39,'- 43 -'!I39,C39,E39)</f>
        <v>4517038</v>
      </c>
      <c r="H39" s="356">
        <f t="shared" si="2"/>
        <v>0.34793087626004493</v>
      </c>
      <c r="J39" s="14">
        <f>SUM('- 42 -'!G39,G39)</f>
        <v>12982573</v>
      </c>
    </row>
    <row r="40" spans="1:10" ht="12.75">
      <c r="A40" s="15">
        <v>34</v>
      </c>
      <c r="B40" s="16" t="s">
        <v>150</v>
      </c>
      <c r="C40" s="16">
        <v>0</v>
      </c>
      <c r="D40" s="357">
        <f t="shared" si="0"/>
        <v>0</v>
      </c>
      <c r="E40" s="16">
        <v>24000</v>
      </c>
      <c r="F40" s="357">
        <f t="shared" si="1"/>
        <v>0.004358861429070882</v>
      </c>
      <c r="G40" s="16">
        <f>SUM('- 43 -'!C40,'- 43 -'!E40,'- 43 -'!G40,'- 43 -'!I40,C40,E40)</f>
        <v>1312747</v>
      </c>
      <c r="H40" s="357">
        <f t="shared" si="2"/>
        <v>0.23842009435118802</v>
      </c>
      <c r="J40" s="16">
        <f>SUM('- 42 -'!G40,G40)</f>
        <v>5506025</v>
      </c>
    </row>
    <row r="41" spans="1:10" ht="12.75">
      <c r="A41" s="13">
        <v>35</v>
      </c>
      <c r="B41" s="14" t="s">
        <v>151</v>
      </c>
      <c r="C41" s="14">
        <v>214201</v>
      </c>
      <c r="D41" s="356">
        <f t="shared" si="0"/>
        <v>0.01518809502824781</v>
      </c>
      <c r="E41" s="14">
        <v>170667</v>
      </c>
      <c r="F41" s="356">
        <f t="shared" si="1"/>
        <v>0.012101281572849655</v>
      </c>
      <c r="G41" s="14">
        <f>SUM('- 43 -'!C41,'- 43 -'!E41,'- 43 -'!G41,'- 43 -'!I41,C41,E41)</f>
        <v>5125122</v>
      </c>
      <c r="H41" s="356">
        <f t="shared" si="2"/>
        <v>0.36340091767715127</v>
      </c>
      <c r="J41" s="14">
        <f>SUM('- 42 -'!G41,G41)</f>
        <v>14103217</v>
      </c>
    </row>
    <row r="42" spans="1:10" ht="12.75">
      <c r="A42" s="15">
        <v>36</v>
      </c>
      <c r="B42" s="16" t="s">
        <v>152</v>
      </c>
      <c r="C42" s="16">
        <v>5000</v>
      </c>
      <c r="D42" s="357">
        <f t="shared" si="0"/>
        <v>0.0006635761712451211</v>
      </c>
      <c r="E42" s="16">
        <v>52000</v>
      </c>
      <c r="F42" s="357">
        <f t="shared" si="1"/>
        <v>0.006901192180949259</v>
      </c>
      <c r="G42" s="16">
        <f>SUM('- 43 -'!C42,'- 43 -'!E42,'- 43 -'!G42,'- 43 -'!I42,C42,E42)</f>
        <v>2811472</v>
      </c>
      <c r="H42" s="357">
        <f t="shared" si="2"/>
        <v>0.3731251650645726</v>
      </c>
      <c r="J42" s="16">
        <f>SUM('- 42 -'!G42,G42)</f>
        <v>7534930</v>
      </c>
    </row>
    <row r="43" spans="1:10" ht="12.75">
      <c r="A43" s="13">
        <v>37</v>
      </c>
      <c r="B43" s="14" t="s">
        <v>153</v>
      </c>
      <c r="C43" s="14">
        <v>8700</v>
      </c>
      <c r="D43" s="356">
        <f t="shared" si="0"/>
        <v>0.0012788218141131069</v>
      </c>
      <c r="E43" s="14">
        <v>18000</v>
      </c>
      <c r="F43" s="356">
        <f t="shared" si="1"/>
        <v>0.0026458382360960834</v>
      </c>
      <c r="G43" s="14">
        <f>SUM('- 43 -'!C43,'- 43 -'!E43,'- 43 -'!G43,'- 43 -'!I43,C43,E43)</f>
        <v>2585714</v>
      </c>
      <c r="H43" s="356">
        <f t="shared" si="2"/>
        <v>0.380076720489386</v>
      </c>
      <c r="J43" s="14">
        <f>SUM('- 42 -'!G43,G43)</f>
        <v>6803137</v>
      </c>
    </row>
    <row r="44" spans="1:10" ht="12.75">
      <c r="A44" s="15">
        <v>38</v>
      </c>
      <c r="B44" s="16" t="s">
        <v>154</v>
      </c>
      <c r="C44" s="16">
        <v>46900</v>
      </c>
      <c r="D44" s="357">
        <f t="shared" si="0"/>
        <v>0.0051169992607081665</v>
      </c>
      <c r="E44" s="16">
        <v>15000</v>
      </c>
      <c r="F44" s="357">
        <f t="shared" si="1"/>
        <v>0.001636566927731823</v>
      </c>
      <c r="G44" s="16">
        <f>SUM('- 43 -'!C44,'- 43 -'!E44,'- 43 -'!G44,'- 43 -'!I44,C44,E44)</f>
        <v>3749649</v>
      </c>
      <c r="H44" s="357">
        <f t="shared" si="2"/>
        <v>0.4091034362668468</v>
      </c>
      <c r="J44" s="16">
        <f>SUM('- 42 -'!G44,G44)</f>
        <v>9165528</v>
      </c>
    </row>
    <row r="45" spans="1:10" ht="12.75">
      <c r="A45" s="13">
        <v>39</v>
      </c>
      <c r="B45" s="14" t="s">
        <v>155</v>
      </c>
      <c r="C45" s="14">
        <v>0</v>
      </c>
      <c r="D45" s="356">
        <f t="shared" si="0"/>
        <v>0</v>
      </c>
      <c r="E45" s="14">
        <v>62300</v>
      </c>
      <c r="F45" s="356">
        <f t="shared" si="1"/>
        <v>0.0039677737795751995</v>
      </c>
      <c r="G45" s="14">
        <f>SUM('- 43 -'!C45,'- 43 -'!E45,'- 43 -'!G45,'- 43 -'!I45,C45,E45)</f>
        <v>6029470</v>
      </c>
      <c r="H45" s="356">
        <f t="shared" si="2"/>
        <v>0.3840059866891698</v>
      </c>
      <c r="J45" s="14">
        <f>SUM('- 42 -'!G45,G45)</f>
        <v>15701500</v>
      </c>
    </row>
    <row r="46" spans="1:10" ht="12.75">
      <c r="A46" s="15">
        <v>40</v>
      </c>
      <c r="B46" s="16" t="s">
        <v>156</v>
      </c>
      <c r="C46" s="16">
        <v>428500</v>
      </c>
      <c r="D46" s="357">
        <f t="shared" si="0"/>
        <v>0.009457971072072609</v>
      </c>
      <c r="E46" s="16">
        <v>95600</v>
      </c>
      <c r="F46" s="357">
        <f t="shared" si="1"/>
        <v>0.002110109765437903</v>
      </c>
      <c r="G46" s="16">
        <f>SUM('- 43 -'!C46,'- 43 -'!E46,'- 43 -'!G46,'- 43 -'!I46,C46,E46)</f>
        <v>17750600</v>
      </c>
      <c r="H46" s="357">
        <f t="shared" si="2"/>
        <v>0.3917961757571343</v>
      </c>
      <c r="J46" s="16">
        <f>SUM('- 42 -'!G46,G46)</f>
        <v>45305700</v>
      </c>
    </row>
    <row r="47" spans="1:10" ht="12.75">
      <c r="A47" s="13">
        <v>41</v>
      </c>
      <c r="B47" s="14" t="s">
        <v>157</v>
      </c>
      <c r="C47" s="14">
        <v>22600</v>
      </c>
      <c r="D47" s="356">
        <f t="shared" si="0"/>
        <v>0.0018232217134411777</v>
      </c>
      <c r="E47" s="14">
        <v>42500</v>
      </c>
      <c r="F47" s="356">
        <f t="shared" si="1"/>
        <v>0.0034286249035951353</v>
      </c>
      <c r="G47" s="14">
        <f>SUM('- 43 -'!C47,'- 43 -'!E47,'- 43 -'!G47,'- 43 -'!I47,C47,E47)</f>
        <v>5463704</v>
      </c>
      <c r="H47" s="356">
        <f t="shared" si="2"/>
        <v>0.4407762729475848</v>
      </c>
      <c r="J47" s="14">
        <f>SUM('- 42 -'!G47,G47)</f>
        <v>12395640</v>
      </c>
    </row>
    <row r="48" spans="1:10" ht="12.75">
      <c r="A48" s="15">
        <v>42</v>
      </c>
      <c r="B48" s="16" t="s">
        <v>158</v>
      </c>
      <c r="C48" s="16">
        <v>0</v>
      </c>
      <c r="D48" s="357">
        <f t="shared" si="0"/>
        <v>0</v>
      </c>
      <c r="E48" s="16">
        <v>48462</v>
      </c>
      <c r="F48" s="357">
        <f t="shared" si="1"/>
        <v>0.006082514196235699</v>
      </c>
      <c r="G48" s="16">
        <f>SUM('- 43 -'!C48,'- 43 -'!E48,'- 43 -'!G48,'- 43 -'!I48,C48,E48)</f>
        <v>3148688</v>
      </c>
      <c r="H48" s="357">
        <f t="shared" si="2"/>
        <v>0.39519498699015704</v>
      </c>
      <c r="J48" s="16">
        <f>SUM('- 42 -'!G48,G48)</f>
        <v>7967429</v>
      </c>
    </row>
    <row r="49" spans="1:10" ht="12.75">
      <c r="A49" s="13">
        <v>43</v>
      </c>
      <c r="B49" s="14" t="s">
        <v>159</v>
      </c>
      <c r="C49" s="14">
        <v>0</v>
      </c>
      <c r="D49" s="356">
        <f t="shared" si="0"/>
        <v>0</v>
      </c>
      <c r="E49" s="14">
        <v>25000</v>
      </c>
      <c r="F49" s="356">
        <f t="shared" si="1"/>
        <v>0.003998188980319475</v>
      </c>
      <c r="G49" s="14">
        <f>SUM('- 43 -'!C49,'- 43 -'!E49,'- 43 -'!G49,'- 43 -'!I49,C49,E49)</f>
        <v>2789333</v>
      </c>
      <c r="H49" s="356">
        <f t="shared" si="2"/>
        <v>0.44609121852165845</v>
      </c>
      <c r="J49" s="14">
        <f>SUM('- 42 -'!G49,G49)</f>
        <v>6252831</v>
      </c>
    </row>
    <row r="50" spans="1:10" ht="12.75">
      <c r="A50" s="15">
        <v>44</v>
      </c>
      <c r="B50" s="16" t="s">
        <v>160</v>
      </c>
      <c r="C50" s="16">
        <v>0</v>
      </c>
      <c r="D50" s="357">
        <f t="shared" si="0"/>
        <v>0</v>
      </c>
      <c r="E50" s="16">
        <v>20100</v>
      </c>
      <c r="F50" s="357">
        <f t="shared" si="1"/>
        <v>0.002172999283883221</v>
      </c>
      <c r="G50" s="16">
        <f>SUM('- 43 -'!C50,'- 43 -'!E50,'- 43 -'!G50,'- 43 -'!I50,C50,E50)</f>
        <v>3426614</v>
      </c>
      <c r="H50" s="357">
        <f t="shared" si="2"/>
        <v>0.3704492421962298</v>
      </c>
      <c r="J50" s="16">
        <f>SUM('- 42 -'!G50,G50)</f>
        <v>9249888</v>
      </c>
    </row>
    <row r="51" spans="1:10" ht="12.75">
      <c r="A51" s="13">
        <v>45</v>
      </c>
      <c r="B51" s="14" t="s">
        <v>161</v>
      </c>
      <c r="C51" s="14">
        <v>90652</v>
      </c>
      <c r="D51" s="356">
        <f t="shared" si="0"/>
        <v>0.0075885672573731576</v>
      </c>
      <c r="E51" s="14">
        <v>53000</v>
      </c>
      <c r="F51" s="356">
        <f t="shared" si="1"/>
        <v>0.004436681646745547</v>
      </c>
      <c r="G51" s="14">
        <f>SUM('- 43 -'!C51,'- 43 -'!E51,'- 43 -'!G51,'- 43 -'!I51,C51,E51)</f>
        <v>3097023</v>
      </c>
      <c r="H51" s="356">
        <f t="shared" si="2"/>
        <v>0.2592548132763931</v>
      </c>
      <c r="J51" s="14">
        <f>SUM('- 42 -'!G51,G51)</f>
        <v>11945865</v>
      </c>
    </row>
    <row r="52" spans="1:10" ht="12.75">
      <c r="A52" s="15">
        <v>46</v>
      </c>
      <c r="B52" s="16" t="s">
        <v>162</v>
      </c>
      <c r="C52" s="16">
        <v>1022724</v>
      </c>
      <c r="D52" s="357">
        <f t="shared" si="0"/>
        <v>0.09739795382433943</v>
      </c>
      <c r="E52" s="16">
        <v>83259</v>
      </c>
      <c r="F52" s="357">
        <f t="shared" si="1"/>
        <v>0.007929075916337815</v>
      </c>
      <c r="G52" s="16">
        <f>SUM('- 43 -'!C52,'- 43 -'!E52,'- 43 -'!G52,'- 43 -'!I52,C52,E52)</f>
        <v>4098057</v>
      </c>
      <c r="H52" s="357">
        <f t="shared" si="2"/>
        <v>0.39027378496594484</v>
      </c>
      <c r="J52" s="16">
        <f>SUM('- 42 -'!G52,G52)</f>
        <v>10500467</v>
      </c>
    </row>
    <row r="53" spans="1:10" ht="12.75">
      <c r="A53" s="13">
        <v>47</v>
      </c>
      <c r="B53" s="14" t="s">
        <v>163</v>
      </c>
      <c r="C53" s="14">
        <v>86550</v>
      </c>
      <c r="D53" s="356">
        <f t="shared" si="0"/>
        <v>0.009422884010013625</v>
      </c>
      <c r="E53" s="14">
        <v>32000</v>
      </c>
      <c r="F53" s="356">
        <f t="shared" si="1"/>
        <v>0.0034839085883354823</v>
      </c>
      <c r="G53" s="14">
        <f>SUM('- 43 -'!C53,'- 43 -'!E53,'- 43 -'!G53,'- 43 -'!I53,C53,E53)</f>
        <v>3166338</v>
      </c>
      <c r="H53" s="356">
        <f t="shared" si="2"/>
        <v>0.34472600474290604</v>
      </c>
      <c r="J53" s="14">
        <f>SUM('- 42 -'!G53,G53)</f>
        <v>9185086</v>
      </c>
    </row>
    <row r="54" spans="1:10" ht="12.75">
      <c r="A54" s="15">
        <v>48</v>
      </c>
      <c r="B54" s="16" t="s">
        <v>164</v>
      </c>
      <c r="C54" s="16">
        <v>1473358</v>
      </c>
      <c r="D54" s="357">
        <f t="shared" si="0"/>
        <v>0.024809511187675798</v>
      </c>
      <c r="E54" s="16">
        <v>981373</v>
      </c>
      <c r="F54" s="357">
        <f t="shared" si="1"/>
        <v>0.01652509737808663</v>
      </c>
      <c r="G54" s="16">
        <f>SUM('- 43 -'!C54,'- 43 -'!E54,'- 43 -'!G54,'- 43 -'!I54,C54,E54)</f>
        <v>31404537</v>
      </c>
      <c r="H54" s="357">
        <f t="shared" si="2"/>
        <v>0.5288132361892212</v>
      </c>
      <c r="J54" s="16">
        <f>SUM('- 42 -'!G54,G54)</f>
        <v>59386821</v>
      </c>
    </row>
    <row r="55" spans="1:10" ht="12.75">
      <c r="A55" s="13">
        <v>49</v>
      </c>
      <c r="B55" s="14" t="s">
        <v>165</v>
      </c>
      <c r="C55" s="14">
        <v>32000</v>
      </c>
      <c r="D55" s="356">
        <f t="shared" si="0"/>
        <v>0.0008935691559139115</v>
      </c>
      <c r="E55" s="14">
        <v>0</v>
      </c>
      <c r="F55" s="356">
        <f t="shared" si="1"/>
        <v>0</v>
      </c>
      <c r="G55" s="14">
        <f>SUM('- 43 -'!C55,'- 43 -'!E55,'- 43 -'!G55,'- 43 -'!I55,C55,E55)</f>
        <v>13184732</v>
      </c>
      <c r="H55" s="356">
        <f t="shared" si="2"/>
        <v>0.36817093263097306</v>
      </c>
      <c r="J55" s="14">
        <f>SUM('- 42 -'!G55,G55)</f>
        <v>35811442</v>
      </c>
    </row>
    <row r="56" spans="1:10" ht="12.75">
      <c r="A56" s="15">
        <v>50</v>
      </c>
      <c r="B56" s="16" t="s">
        <v>355</v>
      </c>
      <c r="C56" s="16">
        <v>22444</v>
      </c>
      <c r="D56" s="357">
        <f t="shared" si="0"/>
        <v>0.0015311670680374673</v>
      </c>
      <c r="E56" s="16">
        <v>35000</v>
      </c>
      <c r="F56" s="357">
        <f t="shared" si="1"/>
        <v>0.002387758304282274</v>
      </c>
      <c r="G56" s="16">
        <f>SUM('- 43 -'!C56,'- 43 -'!E56,'- 43 -'!G56,'- 43 -'!I56,C56,E56)</f>
        <v>5588248</v>
      </c>
      <c r="H56" s="357">
        <f t="shared" si="2"/>
        <v>0.38123958766825167</v>
      </c>
      <c r="J56" s="16">
        <f>SUM('- 42 -'!G56,G56)</f>
        <v>14658100</v>
      </c>
    </row>
    <row r="57" spans="1:10" ht="12.75">
      <c r="A57" s="13">
        <v>2264</v>
      </c>
      <c r="B57" s="14" t="s">
        <v>166</v>
      </c>
      <c r="C57" s="14">
        <v>90515</v>
      </c>
      <c r="D57" s="356">
        <f t="shared" si="0"/>
        <v>0.04738407352789517</v>
      </c>
      <c r="E57" s="14">
        <v>0</v>
      </c>
      <c r="F57" s="356">
        <f t="shared" si="1"/>
        <v>0</v>
      </c>
      <c r="G57" s="14">
        <f>SUM('- 43 -'!C57,'- 43 -'!E57,'- 43 -'!G57,'- 43 -'!I57,C57,E57)</f>
        <v>574729</v>
      </c>
      <c r="H57" s="356">
        <f t="shared" si="2"/>
        <v>0.30086727276820047</v>
      </c>
      <c r="J57" s="14">
        <f>SUM('- 42 -'!G57,G57)</f>
        <v>1910241</v>
      </c>
    </row>
    <row r="58" spans="1:10" ht="12.75">
      <c r="A58" s="15">
        <v>2309</v>
      </c>
      <c r="B58" s="16" t="s">
        <v>167</v>
      </c>
      <c r="C58" s="16">
        <v>0</v>
      </c>
      <c r="D58" s="357">
        <f t="shared" si="0"/>
        <v>0</v>
      </c>
      <c r="E58" s="16">
        <v>14300</v>
      </c>
      <c r="F58" s="357">
        <f t="shared" si="1"/>
        <v>0.007136273378157114</v>
      </c>
      <c r="G58" s="16">
        <f>SUM('- 43 -'!C58,'- 43 -'!E58,'- 43 -'!G58,'- 43 -'!I58,C58,E58)</f>
        <v>593185</v>
      </c>
      <c r="H58" s="357">
        <f t="shared" si="2"/>
        <v>0.296023099567981</v>
      </c>
      <c r="J58" s="16">
        <f>SUM('- 42 -'!G58,G58)</f>
        <v>2003847</v>
      </c>
    </row>
    <row r="59" spans="1:10" ht="12.75">
      <c r="A59" s="13">
        <v>2312</v>
      </c>
      <c r="B59" s="14" t="s">
        <v>168</v>
      </c>
      <c r="C59" s="14">
        <v>0</v>
      </c>
      <c r="D59" s="356">
        <f t="shared" si="0"/>
        <v>0</v>
      </c>
      <c r="E59" s="14">
        <v>80000</v>
      </c>
      <c r="F59" s="356">
        <f t="shared" si="1"/>
        <v>0.05299901554328628</v>
      </c>
      <c r="G59" s="14">
        <f>SUM('- 43 -'!C59,'- 43 -'!E59,'- 43 -'!G59,'- 43 -'!I59,C59,E59)</f>
        <v>186000</v>
      </c>
      <c r="H59" s="356">
        <f t="shared" si="2"/>
        <v>0.12322271113814061</v>
      </c>
      <c r="J59" s="14">
        <f>SUM('- 42 -'!G59,G59)</f>
        <v>1509462</v>
      </c>
    </row>
    <row r="60" spans="1:10" ht="12.75">
      <c r="A60" s="15">
        <v>2355</v>
      </c>
      <c r="B60" s="16" t="s">
        <v>169</v>
      </c>
      <c r="C60" s="16">
        <v>45200</v>
      </c>
      <c r="D60" s="357">
        <f t="shared" si="0"/>
        <v>0.0018386583033747964</v>
      </c>
      <c r="E60" s="16">
        <v>209800</v>
      </c>
      <c r="F60" s="357">
        <f t="shared" si="1"/>
        <v>0.008534303363894519</v>
      </c>
      <c r="G60" s="16">
        <f>SUM('- 43 -'!C60,'- 43 -'!E60,'- 43 -'!G60,'- 43 -'!I60,C60,E60)</f>
        <v>8525970</v>
      </c>
      <c r="H60" s="357">
        <f t="shared" si="2"/>
        <v>0.3468218038677967</v>
      </c>
      <c r="J60" s="16">
        <f>SUM('- 42 -'!G60,G60)</f>
        <v>24583143</v>
      </c>
    </row>
    <row r="61" spans="1:10" ht="12.75">
      <c r="A61" s="13">
        <v>2439</v>
      </c>
      <c r="B61" s="14" t="s">
        <v>170</v>
      </c>
      <c r="C61" s="14">
        <v>600</v>
      </c>
      <c r="D61" s="356">
        <f t="shared" si="0"/>
        <v>0.00047041519629250104</v>
      </c>
      <c r="E61" s="14">
        <v>0</v>
      </c>
      <c r="F61" s="356">
        <f t="shared" si="1"/>
        <v>0</v>
      </c>
      <c r="G61" s="14">
        <f>SUM('- 43 -'!C61,'- 43 -'!E61,'- 43 -'!G61,'- 43 -'!I61,C61,E61)</f>
        <v>308885</v>
      </c>
      <c r="H61" s="356">
        <f t="shared" si="2"/>
        <v>0.2421736631780153</v>
      </c>
      <c r="J61" s="14">
        <f>SUM('- 42 -'!G61,G61)</f>
        <v>1275469</v>
      </c>
    </row>
    <row r="62" spans="1:10" ht="12.75">
      <c r="A62" s="15">
        <v>2460</v>
      </c>
      <c r="B62" s="16" t="s">
        <v>171</v>
      </c>
      <c r="C62" s="16">
        <v>0</v>
      </c>
      <c r="D62" s="357">
        <f t="shared" si="0"/>
        <v>0</v>
      </c>
      <c r="E62" s="16">
        <v>25300</v>
      </c>
      <c r="F62" s="357">
        <f t="shared" si="1"/>
        <v>0.008660770952390408</v>
      </c>
      <c r="G62" s="16">
        <f>SUM('- 43 -'!C62,'- 43 -'!E62,'- 43 -'!G62,'- 43 -'!I62,C62,E62)</f>
        <v>932240</v>
      </c>
      <c r="H62" s="357">
        <f t="shared" si="2"/>
        <v>0.31912715860302104</v>
      </c>
      <c r="J62" s="16">
        <f>SUM('- 42 -'!G62,G62)</f>
        <v>2921218</v>
      </c>
    </row>
    <row r="63" spans="1:10" ht="12.75">
      <c r="A63" s="13">
        <v>3000</v>
      </c>
      <c r="B63" s="14" t="s">
        <v>381</v>
      </c>
      <c r="C63" s="14">
        <v>1523937</v>
      </c>
      <c r="D63" s="356">
        <f t="shared" si="0"/>
        <v>0.28818059004578556</v>
      </c>
      <c r="E63" s="14">
        <v>52895</v>
      </c>
      <c r="F63" s="356">
        <f t="shared" si="1"/>
        <v>0.010002586924834706</v>
      </c>
      <c r="G63" s="14">
        <f>SUM('- 43 -'!C63,'- 43 -'!E63,'- 43 -'!G63,'- 43 -'!I63,C63,E63)</f>
        <v>4498332</v>
      </c>
      <c r="H63" s="356">
        <f t="shared" si="2"/>
        <v>0.8506466933881378</v>
      </c>
      <c r="J63" s="14">
        <f>SUM('- 42 -'!G63,G63)</f>
        <v>5288132</v>
      </c>
    </row>
    <row r="64" spans="1:10" ht="4.5" customHeight="1">
      <c r="A64" s="17"/>
      <c r="B64" s="17"/>
      <c r="C64" s="17"/>
      <c r="D64" s="197"/>
      <c r="E64" s="17"/>
      <c r="F64" s="197"/>
      <c r="G64" s="17"/>
      <c r="H64" s="197"/>
      <c r="J64" s="17"/>
    </row>
    <row r="65" spans="1:10" ht="12.75">
      <c r="A65" s="19"/>
      <c r="B65" s="20" t="s">
        <v>172</v>
      </c>
      <c r="C65" s="20">
        <f>SUM(C11:C63)</f>
        <v>11683948</v>
      </c>
      <c r="D65" s="102">
        <f>C65/$J65</f>
        <v>0.008923858662497048</v>
      </c>
      <c r="E65" s="20">
        <f>SUM(E11:E63)</f>
        <v>5552745</v>
      </c>
      <c r="F65" s="102">
        <f>E65/$J65</f>
        <v>0.00424102465783716</v>
      </c>
      <c r="G65" s="20">
        <f>SUM(G11:G63)</f>
        <v>537480854</v>
      </c>
      <c r="H65" s="102">
        <f>G65/$J65</f>
        <v>0.41051219800825983</v>
      </c>
      <c r="J65" s="20">
        <f>SUM(J11:J63)</f>
        <v>1309293260</v>
      </c>
    </row>
    <row r="66" spans="1:10" ht="4.5" customHeight="1">
      <c r="A66" s="17"/>
      <c r="B66" s="17"/>
      <c r="C66" s="17"/>
      <c r="D66" s="197"/>
      <c r="E66" s="17"/>
      <c r="F66" s="197"/>
      <c r="G66" s="17"/>
      <c r="H66" s="197"/>
      <c r="J66" s="17"/>
    </row>
    <row r="67" spans="1:10" ht="12.75">
      <c r="A67" s="15">
        <v>2155</v>
      </c>
      <c r="B67" s="16" t="s">
        <v>173</v>
      </c>
      <c r="C67" s="16">
        <v>0</v>
      </c>
      <c r="D67" s="357">
        <f>C67/J67</f>
        <v>0</v>
      </c>
      <c r="E67" s="16">
        <v>825463</v>
      </c>
      <c r="F67" s="357">
        <f>E67/J67</f>
        <v>0.5922676725025525</v>
      </c>
      <c r="G67" s="16">
        <f>SUM('- 43 -'!C67,'- 43 -'!E67,'- 43 -'!G67,'- 43 -'!I67,C67,E67)</f>
        <v>1138853</v>
      </c>
      <c r="H67" s="357">
        <f>G67/J67</f>
        <v>0.8171242268067126</v>
      </c>
      <c r="J67" s="16">
        <f>SUM('- 42 -'!G67,G67)</f>
        <v>1393733</v>
      </c>
    </row>
    <row r="68" spans="1:10" ht="12.75">
      <c r="A68" s="13">
        <v>2408</v>
      </c>
      <c r="B68" s="14" t="s">
        <v>175</v>
      </c>
      <c r="C68" s="14">
        <v>0</v>
      </c>
      <c r="D68" s="356">
        <f>C68/J68</f>
        <v>0</v>
      </c>
      <c r="E68" s="14">
        <v>40124</v>
      </c>
      <c r="F68" s="356">
        <f>E68/J68</f>
        <v>0.01711333039040691</v>
      </c>
      <c r="G68" s="14">
        <f>SUM('- 43 -'!C68,'- 43 -'!E68,'- 43 -'!G68,'- 43 -'!I68,C68,E68)</f>
        <v>1880344</v>
      </c>
      <c r="H68" s="356">
        <f>G68/J68</f>
        <v>0.8019875416114868</v>
      </c>
      <c r="J68" s="14">
        <f>SUM('- 42 -'!G68,G68)</f>
        <v>2344605</v>
      </c>
    </row>
    <row r="69" ht="6.75" customHeight="1"/>
    <row r="70" spans="1:10" ht="12" customHeight="1">
      <c r="A70" s="6"/>
      <c r="B70" s="6"/>
      <c r="C70" s="17"/>
      <c r="D70" s="17"/>
      <c r="E70" s="17"/>
      <c r="F70" s="17"/>
      <c r="G70" s="17"/>
      <c r="H70" s="17"/>
      <c r="I70" s="17"/>
      <c r="J70" s="188"/>
    </row>
    <row r="71" spans="1:10" ht="12" customHeight="1">
      <c r="A71" s="6"/>
      <c r="B71" s="6"/>
      <c r="C71" s="17"/>
      <c r="D71" s="17"/>
      <c r="E71" s="17"/>
      <c r="F71" s="17"/>
      <c r="G71" s="17"/>
      <c r="H71" s="17"/>
      <c r="I71" s="17"/>
      <c r="J71" s="17"/>
    </row>
    <row r="72" spans="1:10" ht="12" customHeight="1">
      <c r="A72" s="6"/>
      <c r="B72" s="6"/>
      <c r="C72" s="17"/>
      <c r="D72" s="17"/>
      <c r="E72" s="17"/>
      <c r="F72" s="17"/>
      <c r="G72" s="17"/>
      <c r="H72" s="17"/>
      <c r="I72" s="17"/>
      <c r="J72" s="17"/>
    </row>
    <row r="73" spans="1:10" ht="12" customHeight="1">
      <c r="A73" s="6"/>
      <c r="B73" s="6"/>
      <c r="C73" s="17"/>
      <c r="D73" s="17"/>
      <c r="E73" s="17"/>
      <c r="F73" s="17"/>
      <c r="G73" s="17"/>
      <c r="H73" s="17"/>
      <c r="I73" s="17"/>
      <c r="J73" s="17"/>
    </row>
    <row r="74" spans="1:10" ht="12" customHeight="1">
      <c r="A74" s="6"/>
      <c r="B74" s="6"/>
      <c r="C74" s="17"/>
      <c r="D74" s="17"/>
      <c r="E74" s="17"/>
      <c r="F74" s="17"/>
      <c r="G74" s="17"/>
      <c r="H74" s="17"/>
      <c r="I74" s="17"/>
      <c r="J74" s="1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74"/>
  <sheetViews>
    <sheetView showGridLines="0" showZeros="0" workbookViewId="0" topLeftCell="A1">
      <selection activeCell="A1" sqref="A1"/>
    </sheetView>
  </sheetViews>
  <sheetFormatPr defaultColWidth="12.83203125" defaultRowHeight="12"/>
  <cols>
    <col min="1" max="1" width="6.83203125" style="17" customWidth="1"/>
    <col min="2" max="2" width="30.83203125" style="17" customWidth="1"/>
    <col min="3" max="9" width="14.83203125" style="17" customWidth="1"/>
    <col min="10" max="16384" width="12.83203125" style="17" customWidth="1"/>
  </cols>
  <sheetData>
    <row r="1" spans="2:9" ht="6.75" customHeight="1">
      <c r="B1" s="21"/>
      <c r="C1" s="22"/>
      <c r="D1" s="22"/>
      <c r="E1" s="22"/>
      <c r="F1" s="22"/>
      <c r="G1" s="22"/>
      <c r="H1" s="22"/>
      <c r="I1" s="22"/>
    </row>
    <row r="2" spans="1:9" ht="12.75">
      <c r="A2" s="8"/>
      <c r="B2" s="23"/>
      <c r="C2" s="24" t="s">
        <v>313</v>
      </c>
      <c r="D2" s="24"/>
      <c r="E2" s="24"/>
      <c r="F2" s="24"/>
      <c r="G2" s="24"/>
      <c r="H2" s="24"/>
      <c r="I2" s="26" t="s">
        <v>314</v>
      </c>
    </row>
    <row r="3" spans="1:9" ht="12.75">
      <c r="A3" s="9"/>
      <c r="B3" s="27"/>
      <c r="C3" s="273" t="str">
        <f>"ESTIMATE SEPTEMBER 30, "&amp;REPLACE(REPLACE(YEAR,1,22,""),5,5,"")</f>
        <v>ESTIMATE SEPTEMBER 30, 2001</v>
      </c>
      <c r="D3" s="28"/>
      <c r="E3" s="273"/>
      <c r="F3" s="28"/>
      <c r="G3" s="273"/>
      <c r="H3" s="28"/>
      <c r="I3" s="29"/>
    </row>
    <row r="4" spans="1:9" ht="12.75">
      <c r="A4" s="10"/>
      <c r="C4" s="22"/>
      <c r="D4" s="22"/>
      <c r="E4" s="22"/>
      <c r="F4" s="22"/>
      <c r="G4" s="22"/>
      <c r="H4" s="274"/>
      <c r="I4" s="22"/>
    </row>
    <row r="5" spans="1:9" ht="12.75">
      <c r="A5" s="10"/>
      <c r="C5" s="22"/>
      <c r="D5" s="22"/>
      <c r="E5" s="22"/>
      <c r="F5" s="22"/>
      <c r="G5" s="22"/>
      <c r="H5" s="22"/>
      <c r="I5" s="22"/>
    </row>
    <row r="6" spans="1:9" ht="12.75">
      <c r="A6" s="10"/>
      <c r="C6" s="275" t="s">
        <v>64</v>
      </c>
      <c r="D6" s="276"/>
      <c r="E6" s="276"/>
      <c r="F6" s="276"/>
      <c r="G6" s="276"/>
      <c r="H6" s="276"/>
      <c r="I6" s="277"/>
    </row>
    <row r="7" spans="3:9" ht="16.5">
      <c r="C7" s="278" t="s">
        <v>418</v>
      </c>
      <c r="D7" s="279"/>
      <c r="E7" s="279"/>
      <c r="F7" s="280" t="s">
        <v>419</v>
      </c>
      <c r="G7" s="279"/>
      <c r="H7" s="279"/>
      <c r="I7" s="53"/>
    </row>
    <row r="8" spans="1:9" ht="12.75">
      <c r="A8" s="44"/>
      <c r="B8" s="45"/>
      <c r="C8" s="281" t="s">
        <v>89</v>
      </c>
      <c r="D8" s="282" t="s">
        <v>3</v>
      </c>
      <c r="E8" s="281" t="s">
        <v>90</v>
      </c>
      <c r="F8" s="283" t="s">
        <v>89</v>
      </c>
      <c r="G8" s="282" t="s">
        <v>3</v>
      </c>
      <c r="H8" s="281" t="s">
        <v>90</v>
      </c>
      <c r="I8" s="380" t="s">
        <v>59</v>
      </c>
    </row>
    <row r="9" spans="1:9" ht="12.75">
      <c r="A9" s="51" t="s">
        <v>105</v>
      </c>
      <c r="B9" s="52" t="s">
        <v>106</v>
      </c>
      <c r="C9" s="284" t="s">
        <v>110</v>
      </c>
      <c r="D9" s="284" t="s">
        <v>41</v>
      </c>
      <c r="E9" s="284" t="s">
        <v>111</v>
      </c>
      <c r="F9" s="285" t="s">
        <v>110</v>
      </c>
      <c r="G9" s="284" t="s">
        <v>41</v>
      </c>
      <c r="H9" s="284" t="s">
        <v>111</v>
      </c>
      <c r="I9" s="254" t="s">
        <v>112</v>
      </c>
    </row>
    <row r="10" spans="1:9" ht="4.5" customHeight="1">
      <c r="A10" s="77"/>
      <c r="B10" s="77"/>
      <c r="C10" s="104"/>
      <c r="D10" s="104"/>
      <c r="E10" s="104"/>
      <c r="F10" s="104"/>
      <c r="G10" s="104"/>
      <c r="H10" s="104"/>
      <c r="I10" s="104"/>
    </row>
    <row r="11" spans="1:9" ht="12.75">
      <c r="A11" s="13">
        <v>1</v>
      </c>
      <c r="B11" s="14" t="s">
        <v>121</v>
      </c>
      <c r="C11" s="344">
        <v>23127</v>
      </c>
      <c r="D11" s="344">
        <v>0</v>
      </c>
      <c r="E11" s="350">
        <v>755</v>
      </c>
      <c r="F11" s="348">
        <v>3284</v>
      </c>
      <c r="G11" s="344">
        <v>0</v>
      </c>
      <c r="H11" s="344">
        <v>1615</v>
      </c>
      <c r="I11" s="344">
        <v>305</v>
      </c>
    </row>
    <row r="12" spans="1:9" ht="12.75">
      <c r="A12" s="15">
        <v>2</v>
      </c>
      <c r="B12" s="16" t="s">
        <v>122</v>
      </c>
      <c r="C12" s="345">
        <v>6303.7</v>
      </c>
      <c r="D12" s="345">
        <v>0</v>
      </c>
      <c r="E12" s="351">
        <v>674</v>
      </c>
      <c r="F12" s="349">
        <v>1010.7</v>
      </c>
      <c r="G12" s="345">
        <v>0</v>
      </c>
      <c r="H12" s="345">
        <v>410</v>
      </c>
      <c r="I12" s="345">
        <v>0</v>
      </c>
    </row>
    <row r="13" spans="1:9" ht="12.75">
      <c r="A13" s="13">
        <v>3</v>
      </c>
      <c r="B13" s="14" t="s">
        <v>123</v>
      </c>
      <c r="C13" s="344">
        <v>3416</v>
      </c>
      <c r="D13" s="344">
        <v>0</v>
      </c>
      <c r="E13" s="350">
        <v>173</v>
      </c>
      <c r="F13" s="348">
        <v>1407</v>
      </c>
      <c r="G13" s="344">
        <v>0</v>
      </c>
      <c r="H13" s="344">
        <v>859</v>
      </c>
      <c r="I13" s="344">
        <v>0</v>
      </c>
    </row>
    <row r="14" spans="1:9" ht="12.75">
      <c r="A14" s="15">
        <v>4</v>
      </c>
      <c r="B14" s="16" t="s">
        <v>124</v>
      </c>
      <c r="C14" s="345">
        <v>3739.4</v>
      </c>
      <c r="D14" s="345">
        <v>484.5</v>
      </c>
      <c r="E14" s="351">
        <v>1413</v>
      </c>
      <c r="F14" s="349">
        <v>0</v>
      </c>
      <c r="G14" s="345">
        <v>0</v>
      </c>
      <c r="H14" s="345">
        <v>0</v>
      </c>
      <c r="I14" s="345">
        <v>0</v>
      </c>
    </row>
    <row r="15" spans="1:9" ht="12.75">
      <c r="A15" s="13">
        <v>5</v>
      </c>
      <c r="B15" s="14" t="s">
        <v>125</v>
      </c>
      <c r="C15" s="344">
        <v>5319.7</v>
      </c>
      <c r="D15" s="344">
        <v>0</v>
      </c>
      <c r="E15" s="350">
        <v>757</v>
      </c>
      <c r="F15" s="348">
        <v>855</v>
      </c>
      <c r="G15" s="344">
        <v>0</v>
      </c>
      <c r="H15" s="344">
        <v>163</v>
      </c>
      <c r="I15" s="344">
        <v>0</v>
      </c>
    </row>
    <row r="16" spans="1:9" ht="12.75">
      <c r="A16" s="15">
        <v>6</v>
      </c>
      <c r="B16" s="16" t="s">
        <v>126</v>
      </c>
      <c r="C16" s="345">
        <v>6920</v>
      </c>
      <c r="D16" s="345">
        <v>0</v>
      </c>
      <c r="E16" s="351">
        <v>1843</v>
      </c>
      <c r="F16" s="349">
        <v>0</v>
      </c>
      <c r="G16" s="345">
        <v>0</v>
      </c>
      <c r="H16" s="345">
        <v>0</v>
      </c>
      <c r="I16" s="345">
        <v>0</v>
      </c>
    </row>
    <row r="17" spans="1:9" ht="12.75">
      <c r="A17" s="13">
        <v>9</v>
      </c>
      <c r="B17" s="14" t="s">
        <v>127</v>
      </c>
      <c r="C17" s="344">
        <v>7492</v>
      </c>
      <c r="D17" s="344">
        <v>0</v>
      </c>
      <c r="E17" s="350">
        <v>0</v>
      </c>
      <c r="F17" s="348">
        <v>2816</v>
      </c>
      <c r="G17" s="344">
        <v>0</v>
      </c>
      <c r="H17" s="344">
        <v>1204</v>
      </c>
      <c r="I17" s="344">
        <v>701.5</v>
      </c>
    </row>
    <row r="18" spans="1:9" ht="12.75">
      <c r="A18" s="15">
        <v>10</v>
      </c>
      <c r="B18" s="16" t="s">
        <v>128</v>
      </c>
      <c r="C18" s="345">
        <v>4563.5</v>
      </c>
      <c r="D18" s="345">
        <v>0</v>
      </c>
      <c r="E18" s="351">
        <v>191.5</v>
      </c>
      <c r="F18" s="349">
        <v>2833.5</v>
      </c>
      <c r="G18" s="345">
        <v>0</v>
      </c>
      <c r="H18" s="345">
        <v>700</v>
      </c>
      <c r="I18" s="345">
        <v>206.5</v>
      </c>
    </row>
    <row r="19" spans="1:9" ht="12.75">
      <c r="A19" s="13">
        <v>11</v>
      </c>
      <c r="B19" s="14" t="s">
        <v>129</v>
      </c>
      <c r="C19" s="344">
        <v>3104</v>
      </c>
      <c r="D19" s="344">
        <v>0</v>
      </c>
      <c r="E19" s="350">
        <v>179</v>
      </c>
      <c r="F19" s="348">
        <v>904.5</v>
      </c>
      <c r="G19" s="344">
        <v>0</v>
      </c>
      <c r="H19" s="344">
        <v>59</v>
      </c>
      <c r="I19" s="344">
        <v>117.5</v>
      </c>
    </row>
    <row r="20" spans="1:9" ht="12.75">
      <c r="A20" s="15">
        <v>12</v>
      </c>
      <c r="B20" s="16" t="s">
        <v>130</v>
      </c>
      <c r="C20" s="345">
        <v>5073.1</v>
      </c>
      <c r="D20" s="345">
        <v>0</v>
      </c>
      <c r="E20" s="351">
        <v>1105</v>
      </c>
      <c r="F20" s="349">
        <v>1025</v>
      </c>
      <c r="G20" s="345">
        <v>0</v>
      </c>
      <c r="H20" s="345">
        <v>205</v>
      </c>
      <c r="I20" s="345">
        <v>143</v>
      </c>
    </row>
    <row r="21" spans="1:9" ht="12.75">
      <c r="A21" s="13">
        <v>13</v>
      </c>
      <c r="B21" s="14" t="s">
        <v>131</v>
      </c>
      <c r="C21" s="344">
        <v>1778</v>
      </c>
      <c r="D21" s="344">
        <v>0</v>
      </c>
      <c r="E21" s="350">
        <v>0</v>
      </c>
      <c r="F21" s="348">
        <v>626</v>
      </c>
      <c r="G21" s="344">
        <v>0</v>
      </c>
      <c r="H21" s="344">
        <v>279.5</v>
      </c>
      <c r="I21" s="344">
        <v>0</v>
      </c>
    </row>
    <row r="22" spans="1:9" ht="12.75">
      <c r="A22" s="15">
        <v>14</v>
      </c>
      <c r="B22" s="16" t="s">
        <v>132</v>
      </c>
      <c r="C22" s="345">
        <v>1547</v>
      </c>
      <c r="D22" s="345">
        <v>0</v>
      </c>
      <c r="E22" s="351">
        <v>643</v>
      </c>
      <c r="F22" s="349">
        <v>787</v>
      </c>
      <c r="G22" s="345">
        <v>0</v>
      </c>
      <c r="H22" s="345">
        <v>442</v>
      </c>
      <c r="I22" s="345">
        <v>0</v>
      </c>
    </row>
    <row r="23" spans="1:9" ht="12.75">
      <c r="A23" s="13">
        <v>15</v>
      </c>
      <c r="B23" s="14" t="s">
        <v>133</v>
      </c>
      <c r="C23" s="344">
        <v>5949</v>
      </c>
      <c r="D23" s="344">
        <v>0</v>
      </c>
      <c r="E23" s="350">
        <v>0</v>
      </c>
      <c r="F23" s="348">
        <v>0</v>
      </c>
      <c r="G23" s="344">
        <v>0</v>
      </c>
      <c r="H23" s="344">
        <v>0</v>
      </c>
      <c r="I23" s="344">
        <v>0</v>
      </c>
    </row>
    <row r="24" spans="1:9" ht="12.75">
      <c r="A24" s="15">
        <v>16</v>
      </c>
      <c r="B24" s="16" t="s">
        <v>134</v>
      </c>
      <c r="C24" s="345">
        <v>789.5</v>
      </c>
      <c r="D24" s="345">
        <v>0</v>
      </c>
      <c r="E24" s="351">
        <v>0</v>
      </c>
      <c r="F24" s="349">
        <v>0</v>
      </c>
      <c r="G24" s="345">
        <v>0</v>
      </c>
      <c r="H24" s="345">
        <v>0</v>
      </c>
      <c r="I24" s="345">
        <v>0</v>
      </c>
    </row>
    <row r="25" spans="1:9" ht="12.75">
      <c r="A25" s="13">
        <v>17</v>
      </c>
      <c r="B25" s="14" t="s">
        <v>135</v>
      </c>
      <c r="C25" s="344">
        <v>31</v>
      </c>
      <c r="D25" s="344">
        <v>187</v>
      </c>
      <c r="E25" s="350">
        <v>286</v>
      </c>
      <c r="F25" s="348">
        <v>0</v>
      </c>
      <c r="G25" s="344">
        <v>0</v>
      </c>
      <c r="H25" s="344">
        <v>0</v>
      </c>
      <c r="I25" s="344">
        <v>0</v>
      </c>
    </row>
    <row r="26" spans="1:9" ht="12.75">
      <c r="A26" s="15">
        <v>18</v>
      </c>
      <c r="B26" s="16" t="s">
        <v>136</v>
      </c>
      <c r="C26" s="345">
        <v>1291.5</v>
      </c>
      <c r="D26" s="345">
        <v>0</v>
      </c>
      <c r="E26" s="351">
        <v>0</v>
      </c>
      <c r="F26" s="349">
        <v>0</v>
      </c>
      <c r="G26" s="345">
        <v>0</v>
      </c>
      <c r="H26" s="345">
        <v>0</v>
      </c>
      <c r="I26" s="345">
        <v>0</v>
      </c>
    </row>
    <row r="27" spans="1:9" ht="12.75">
      <c r="A27" s="13">
        <v>19</v>
      </c>
      <c r="B27" s="14" t="s">
        <v>137</v>
      </c>
      <c r="C27" s="344">
        <v>1784.5</v>
      </c>
      <c r="D27" s="344">
        <v>0</v>
      </c>
      <c r="E27" s="350">
        <v>0</v>
      </c>
      <c r="F27" s="348">
        <v>0</v>
      </c>
      <c r="G27" s="344">
        <v>0</v>
      </c>
      <c r="H27" s="344">
        <v>0</v>
      </c>
      <c r="I27" s="344">
        <v>0</v>
      </c>
    </row>
    <row r="28" spans="1:9" ht="12.75">
      <c r="A28" s="15">
        <v>20</v>
      </c>
      <c r="B28" s="16" t="s">
        <v>138</v>
      </c>
      <c r="C28" s="345">
        <v>467</v>
      </c>
      <c r="D28" s="345">
        <v>0</v>
      </c>
      <c r="E28" s="351">
        <v>114</v>
      </c>
      <c r="F28" s="349">
        <v>299</v>
      </c>
      <c r="G28" s="345">
        <v>0</v>
      </c>
      <c r="H28" s="345">
        <v>107</v>
      </c>
      <c r="I28" s="345">
        <v>0</v>
      </c>
    </row>
    <row r="29" spans="1:9" ht="12.75">
      <c r="A29" s="13">
        <v>21</v>
      </c>
      <c r="B29" s="14" t="s">
        <v>139</v>
      </c>
      <c r="C29" s="344">
        <v>3402.7</v>
      </c>
      <c r="D29" s="344">
        <v>0</v>
      </c>
      <c r="E29" s="350">
        <v>0</v>
      </c>
      <c r="F29" s="348">
        <v>0</v>
      </c>
      <c r="G29" s="344">
        <v>0</v>
      </c>
      <c r="H29" s="344">
        <v>0</v>
      </c>
      <c r="I29" s="344">
        <v>0</v>
      </c>
    </row>
    <row r="30" spans="1:9" ht="12.75">
      <c r="A30" s="15">
        <v>22</v>
      </c>
      <c r="B30" s="16" t="s">
        <v>140</v>
      </c>
      <c r="C30" s="345">
        <v>1670.5</v>
      </c>
      <c r="D30" s="345">
        <v>0</v>
      </c>
      <c r="E30" s="351">
        <v>0</v>
      </c>
      <c r="F30" s="349">
        <v>0</v>
      </c>
      <c r="G30" s="345">
        <v>0</v>
      </c>
      <c r="H30" s="345">
        <v>0</v>
      </c>
      <c r="I30" s="345">
        <v>0</v>
      </c>
    </row>
    <row r="31" spans="1:9" ht="12.75">
      <c r="A31" s="13">
        <v>23</v>
      </c>
      <c r="B31" s="14" t="s">
        <v>141</v>
      </c>
      <c r="C31" s="344">
        <v>1395.5</v>
      </c>
      <c r="D31" s="344">
        <v>0</v>
      </c>
      <c r="E31" s="350">
        <v>0</v>
      </c>
      <c r="F31" s="348">
        <v>0</v>
      </c>
      <c r="G31" s="344">
        <v>0</v>
      </c>
      <c r="H31" s="344">
        <v>0</v>
      </c>
      <c r="I31" s="344">
        <v>0</v>
      </c>
    </row>
    <row r="32" spans="1:9" ht="12.75">
      <c r="A32" s="15">
        <v>24</v>
      </c>
      <c r="B32" s="16" t="s">
        <v>142</v>
      </c>
      <c r="C32" s="345">
        <v>2913.5</v>
      </c>
      <c r="D32" s="345">
        <v>0</v>
      </c>
      <c r="E32" s="351">
        <v>0</v>
      </c>
      <c r="F32" s="349">
        <v>249</v>
      </c>
      <c r="G32" s="345">
        <v>0</v>
      </c>
      <c r="H32" s="345">
        <v>237</v>
      </c>
      <c r="I32" s="345">
        <v>0</v>
      </c>
    </row>
    <row r="33" spans="1:9" ht="12.75">
      <c r="A33" s="13">
        <v>25</v>
      </c>
      <c r="B33" s="14" t="s">
        <v>143</v>
      </c>
      <c r="C33" s="344">
        <v>1467.5</v>
      </c>
      <c r="D33" s="344">
        <v>0</v>
      </c>
      <c r="E33" s="350">
        <v>0</v>
      </c>
      <c r="F33" s="348">
        <v>0</v>
      </c>
      <c r="G33" s="344">
        <v>0</v>
      </c>
      <c r="H33" s="344">
        <v>0</v>
      </c>
      <c r="I33" s="344">
        <v>0</v>
      </c>
    </row>
    <row r="34" spans="1:9" ht="12.75">
      <c r="A34" s="15">
        <v>26</v>
      </c>
      <c r="B34" s="16" t="s">
        <v>144</v>
      </c>
      <c r="C34" s="345">
        <v>2701.5</v>
      </c>
      <c r="D34" s="345">
        <v>0</v>
      </c>
      <c r="E34" s="351">
        <v>0</v>
      </c>
      <c r="F34" s="349">
        <v>0</v>
      </c>
      <c r="G34" s="345">
        <v>0</v>
      </c>
      <c r="H34" s="345">
        <v>0</v>
      </c>
      <c r="I34" s="345">
        <v>0</v>
      </c>
    </row>
    <row r="35" spans="1:9" ht="12.75">
      <c r="A35" s="13">
        <v>28</v>
      </c>
      <c r="B35" s="14" t="s">
        <v>145</v>
      </c>
      <c r="C35" s="344">
        <v>381.5</v>
      </c>
      <c r="D35" s="344">
        <v>0</v>
      </c>
      <c r="E35" s="350">
        <v>60.5</v>
      </c>
      <c r="F35" s="348">
        <v>176</v>
      </c>
      <c r="G35" s="344">
        <v>223.5</v>
      </c>
      <c r="H35" s="344">
        <v>0</v>
      </c>
      <c r="I35" s="344">
        <v>0</v>
      </c>
    </row>
    <row r="36" spans="1:9" ht="12.75">
      <c r="A36" s="15">
        <v>30</v>
      </c>
      <c r="B36" s="16" t="s">
        <v>146</v>
      </c>
      <c r="C36" s="345">
        <v>1310</v>
      </c>
      <c r="D36" s="345">
        <v>0</v>
      </c>
      <c r="E36" s="351">
        <v>0</v>
      </c>
      <c r="F36" s="349">
        <v>0</v>
      </c>
      <c r="G36" s="345">
        <v>0</v>
      </c>
      <c r="H36" s="345">
        <v>0</v>
      </c>
      <c r="I36" s="345">
        <v>0</v>
      </c>
    </row>
    <row r="37" spans="1:9" ht="12.75">
      <c r="A37" s="13">
        <v>31</v>
      </c>
      <c r="B37" s="14" t="s">
        <v>147</v>
      </c>
      <c r="C37" s="344">
        <v>1609</v>
      </c>
      <c r="D37" s="344">
        <v>0</v>
      </c>
      <c r="E37" s="350">
        <v>0</v>
      </c>
      <c r="F37" s="348">
        <v>0</v>
      </c>
      <c r="G37" s="344">
        <v>0</v>
      </c>
      <c r="H37" s="344">
        <v>0</v>
      </c>
      <c r="I37" s="344">
        <v>0</v>
      </c>
    </row>
    <row r="38" spans="1:9" ht="12.75">
      <c r="A38" s="15">
        <v>32</v>
      </c>
      <c r="B38" s="16" t="s">
        <v>148</v>
      </c>
      <c r="C38" s="345">
        <v>770.5</v>
      </c>
      <c r="D38" s="345">
        <v>45.5</v>
      </c>
      <c r="E38" s="351">
        <v>0</v>
      </c>
      <c r="F38" s="349">
        <v>0</v>
      </c>
      <c r="G38" s="345">
        <v>0</v>
      </c>
      <c r="H38" s="345">
        <v>0</v>
      </c>
      <c r="I38" s="345">
        <v>0</v>
      </c>
    </row>
    <row r="39" spans="1:9" ht="12.75">
      <c r="A39" s="13">
        <v>33</v>
      </c>
      <c r="B39" s="14" t="s">
        <v>149</v>
      </c>
      <c r="C39" s="344">
        <v>1239</v>
      </c>
      <c r="D39" s="344">
        <v>0</v>
      </c>
      <c r="E39" s="350">
        <v>107</v>
      </c>
      <c r="F39" s="348">
        <v>220</v>
      </c>
      <c r="G39" s="344">
        <v>0</v>
      </c>
      <c r="H39" s="344">
        <v>40</v>
      </c>
      <c r="I39" s="344">
        <v>113</v>
      </c>
    </row>
    <row r="40" spans="1:9" ht="12.75">
      <c r="A40" s="15">
        <v>34</v>
      </c>
      <c r="B40" s="16" t="s">
        <v>150</v>
      </c>
      <c r="C40" s="345">
        <v>736.5</v>
      </c>
      <c r="D40" s="345">
        <v>0</v>
      </c>
      <c r="E40" s="351">
        <v>0</v>
      </c>
      <c r="F40" s="349">
        <v>0</v>
      </c>
      <c r="G40" s="345">
        <v>0</v>
      </c>
      <c r="H40" s="345">
        <v>0</v>
      </c>
      <c r="I40" s="345">
        <v>0</v>
      </c>
    </row>
    <row r="41" spans="1:9" ht="12.75">
      <c r="A41" s="13">
        <v>35</v>
      </c>
      <c r="B41" s="14" t="s">
        <v>151</v>
      </c>
      <c r="C41" s="344">
        <v>1487.6</v>
      </c>
      <c r="D41" s="344">
        <v>0</v>
      </c>
      <c r="E41" s="350">
        <v>0</v>
      </c>
      <c r="F41" s="348">
        <v>176.5</v>
      </c>
      <c r="G41" s="344">
        <v>0</v>
      </c>
      <c r="H41" s="344">
        <v>100</v>
      </c>
      <c r="I41" s="344">
        <v>0</v>
      </c>
    </row>
    <row r="42" spans="1:9" ht="12.75">
      <c r="A42" s="15">
        <v>36</v>
      </c>
      <c r="B42" s="16" t="s">
        <v>152</v>
      </c>
      <c r="C42" s="345">
        <v>1053</v>
      </c>
      <c r="D42" s="345">
        <v>0</v>
      </c>
      <c r="E42" s="351">
        <v>0</v>
      </c>
      <c r="F42" s="349">
        <v>0</v>
      </c>
      <c r="G42" s="345">
        <v>0</v>
      </c>
      <c r="H42" s="345">
        <v>0</v>
      </c>
      <c r="I42" s="345">
        <v>0</v>
      </c>
    </row>
    <row r="43" spans="1:9" ht="12.75">
      <c r="A43" s="13">
        <v>37</v>
      </c>
      <c r="B43" s="14" t="s">
        <v>153</v>
      </c>
      <c r="C43" s="344">
        <v>930.3</v>
      </c>
      <c r="D43" s="344">
        <v>0</v>
      </c>
      <c r="E43" s="350">
        <v>0</v>
      </c>
      <c r="F43" s="348">
        <v>0</v>
      </c>
      <c r="G43" s="344">
        <v>0</v>
      </c>
      <c r="H43" s="344">
        <v>0</v>
      </c>
      <c r="I43" s="344">
        <v>0</v>
      </c>
    </row>
    <row r="44" spans="1:9" ht="12.75">
      <c r="A44" s="15">
        <v>38</v>
      </c>
      <c r="B44" s="16" t="s">
        <v>154</v>
      </c>
      <c r="C44" s="345">
        <v>1240.8</v>
      </c>
      <c r="D44" s="345">
        <v>0</v>
      </c>
      <c r="E44" s="351">
        <v>0</v>
      </c>
      <c r="F44" s="349">
        <v>0</v>
      </c>
      <c r="G44" s="345">
        <v>0</v>
      </c>
      <c r="H44" s="345">
        <v>0</v>
      </c>
      <c r="I44" s="345">
        <v>0</v>
      </c>
    </row>
    <row r="45" spans="1:9" ht="12.75">
      <c r="A45" s="13">
        <v>39</v>
      </c>
      <c r="B45" s="14" t="s">
        <v>155</v>
      </c>
      <c r="C45" s="344">
        <v>2131</v>
      </c>
      <c r="D45" s="344">
        <v>0</v>
      </c>
      <c r="E45" s="350">
        <v>0</v>
      </c>
      <c r="F45" s="348">
        <v>0</v>
      </c>
      <c r="G45" s="344">
        <v>0</v>
      </c>
      <c r="H45" s="344">
        <v>0</v>
      </c>
      <c r="I45" s="344">
        <v>0</v>
      </c>
    </row>
    <row r="46" spans="1:9" ht="12.75">
      <c r="A46" s="15">
        <v>40</v>
      </c>
      <c r="B46" s="16" t="s">
        <v>156</v>
      </c>
      <c r="C46" s="345">
        <v>5750.5</v>
      </c>
      <c r="D46" s="345">
        <v>0</v>
      </c>
      <c r="E46" s="351">
        <v>0</v>
      </c>
      <c r="F46" s="349">
        <v>771</v>
      </c>
      <c r="G46" s="345">
        <v>0</v>
      </c>
      <c r="H46" s="345">
        <v>426.5</v>
      </c>
      <c r="I46" s="345">
        <v>0</v>
      </c>
    </row>
    <row r="47" spans="1:9" ht="12.75">
      <c r="A47" s="13">
        <v>41</v>
      </c>
      <c r="B47" s="14" t="s">
        <v>157</v>
      </c>
      <c r="C47" s="344">
        <v>1605.5</v>
      </c>
      <c r="D47" s="344">
        <v>0</v>
      </c>
      <c r="E47" s="350">
        <v>0</v>
      </c>
      <c r="F47" s="348">
        <v>0</v>
      </c>
      <c r="G47" s="344">
        <v>0</v>
      </c>
      <c r="H47" s="344">
        <v>0</v>
      </c>
      <c r="I47" s="344">
        <v>0</v>
      </c>
    </row>
    <row r="48" spans="1:9" ht="12.75">
      <c r="A48" s="15">
        <v>42</v>
      </c>
      <c r="B48" s="16" t="s">
        <v>158</v>
      </c>
      <c r="C48" s="345">
        <v>1095</v>
      </c>
      <c r="D48" s="345">
        <v>0</v>
      </c>
      <c r="E48" s="351">
        <v>0</v>
      </c>
      <c r="F48" s="349">
        <v>0</v>
      </c>
      <c r="G48" s="345">
        <v>0</v>
      </c>
      <c r="H48" s="345">
        <v>0</v>
      </c>
      <c r="I48" s="345">
        <v>0</v>
      </c>
    </row>
    <row r="49" spans="1:9" ht="12.75">
      <c r="A49" s="13">
        <v>43</v>
      </c>
      <c r="B49" s="14" t="s">
        <v>159</v>
      </c>
      <c r="C49" s="344">
        <v>792.5</v>
      </c>
      <c r="D49" s="344">
        <v>0</v>
      </c>
      <c r="E49" s="350">
        <v>0</v>
      </c>
      <c r="F49" s="348">
        <v>0</v>
      </c>
      <c r="G49" s="344">
        <v>0</v>
      </c>
      <c r="H49" s="344">
        <v>0</v>
      </c>
      <c r="I49" s="344">
        <v>0</v>
      </c>
    </row>
    <row r="50" spans="1:9" ht="12.75">
      <c r="A50" s="15">
        <v>44</v>
      </c>
      <c r="B50" s="16" t="s">
        <v>160</v>
      </c>
      <c r="C50" s="345">
        <v>1254.5</v>
      </c>
      <c r="D50" s="345">
        <v>0</v>
      </c>
      <c r="E50" s="351">
        <v>0</v>
      </c>
      <c r="F50" s="349">
        <v>0</v>
      </c>
      <c r="G50" s="345">
        <v>0</v>
      </c>
      <c r="H50" s="345">
        <v>0</v>
      </c>
      <c r="I50" s="345">
        <v>0</v>
      </c>
    </row>
    <row r="51" spans="1:9" ht="12.75">
      <c r="A51" s="13">
        <v>45</v>
      </c>
      <c r="B51" s="14" t="s">
        <v>161</v>
      </c>
      <c r="C51" s="344">
        <v>1291</v>
      </c>
      <c r="D51" s="344">
        <v>0</v>
      </c>
      <c r="E51" s="350">
        <v>0</v>
      </c>
      <c r="F51" s="348">
        <v>0</v>
      </c>
      <c r="G51" s="344">
        <v>0</v>
      </c>
      <c r="H51" s="344">
        <v>603.5</v>
      </c>
      <c r="I51" s="344">
        <v>0</v>
      </c>
    </row>
    <row r="52" spans="1:9" ht="12.75">
      <c r="A52" s="15">
        <v>46</v>
      </c>
      <c r="B52" s="16" t="s">
        <v>162</v>
      </c>
      <c r="C52" s="345">
        <v>1081</v>
      </c>
      <c r="D52" s="345">
        <v>0</v>
      </c>
      <c r="E52" s="351">
        <v>0</v>
      </c>
      <c r="F52" s="349">
        <v>319</v>
      </c>
      <c r="G52" s="345">
        <v>0</v>
      </c>
      <c r="H52" s="345">
        <v>97.5</v>
      </c>
      <c r="I52" s="345">
        <v>0</v>
      </c>
    </row>
    <row r="53" spans="1:9" ht="12.75">
      <c r="A53" s="13">
        <v>47</v>
      </c>
      <c r="B53" s="14" t="s">
        <v>163</v>
      </c>
      <c r="C53" s="344">
        <v>897</v>
      </c>
      <c r="D53" s="344">
        <v>0</v>
      </c>
      <c r="E53" s="350">
        <v>0</v>
      </c>
      <c r="F53" s="348">
        <v>448</v>
      </c>
      <c r="G53" s="344">
        <v>0</v>
      </c>
      <c r="H53" s="344">
        <v>100.5</v>
      </c>
      <c r="I53" s="344">
        <v>0</v>
      </c>
    </row>
    <row r="54" spans="1:9" ht="12.75">
      <c r="A54" s="15">
        <v>48</v>
      </c>
      <c r="B54" s="16" t="s">
        <v>164</v>
      </c>
      <c r="C54" s="345">
        <v>5186.8</v>
      </c>
      <c r="D54" s="345">
        <v>0</v>
      </c>
      <c r="E54" s="351">
        <v>0</v>
      </c>
      <c r="F54" s="349">
        <v>0</v>
      </c>
      <c r="G54" s="345">
        <v>0</v>
      </c>
      <c r="H54" s="345">
        <v>0</v>
      </c>
      <c r="I54" s="345">
        <v>0</v>
      </c>
    </row>
    <row r="55" spans="1:9" ht="12.75">
      <c r="A55" s="13">
        <v>49</v>
      </c>
      <c r="B55" s="14" t="s">
        <v>165</v>
      </c>
      <c r="C55" s="344">
        <v>0</v>
      </c>
      <c r="D55" s="344">
        <v>4248.5</v>
      </c>
      <c r="E55" s="350">
        <v>0</v>
      </c>
      <c r="F55" s="348">
        <v>0</v>
      </c>
      <c r="G55" s="344">
        <v>0</v>
      </c>
      <c r="H55" s="344">
        <v>0</v>
      </c>
      <c r="I55" s="344">
        <v>0</v>
      </c>
    </row>
    <row r="56" spans="1:9" ht="12.75">
      <c r="A56" s="15">
        <v>50</v>
      </c>
      <c r="B56" s="16" t="s">
        <v>355</v>
      </c>
      <c r="C56" s="345">
        <v>1808</v>
      </c>
      <c r="D56" s="345">
        <v>0</v>
      </c>
      <c r="E56" s="351">
        <v>0</v>
      </c>
      <c r="F56" s="349">
        <v>0</v>
      </c>
      <c r="G56" s="345">
        <v>0</v>
      </c>
      <c r="H56" s="345">
        <v>0</v>
      </c>
      <c r="I56" s="345">
        <v>0</v>
      </c>
    </row>
    <row r="57" spans="1:9" ht="12.75">
      <c r="A57" s="13">
        <v>2264</v>
      </c>
      <c r="B57" s="14" t="s">
        <v>166</v>
      </c>
      <c r="C57" s="344">
        <v>183.5</v>
      </c>
      <c r="D57" s="344">
        <v>0</v>
      </c>
      <c r="E57" s="350">
        <v>0</v>
      </c>
      <c r="F57" s="348">
        <v>0</v>
      </c>
      <c r="G57" s="344">
        <v>0</v>
      </c>
      <c r="H57" s="344">
        <v>0</v>
      </c>
      <c r="I57" s="344">
        <v>0</v>
      </c>
    </row>
    <row r="58" spans="1:9" ht="12.75">
      <c r="A58" s="15">
        <v>2309</v>
      </c>
      <c r="B58" s="16" t="s">
        <v>167</v>
      </c>
      <c r="C58" s="345">
        <v>261</v>
      </c>
      <c r="D58" s="345">
        <v>0</v>
      </c>
      <c r="E58" s="351">
        <v>0</v>
      </c>
      <c r="F58" s="349">
        <v>0</v>
      </c>
      <c r="G58" s="345">
        <v>0</v>
      </c>
      <c r="H58" s="345">
        <v>0</v>
      </c>
      <c r="I58" s="345">
        <v>0</v>
      </c>
    </row>
    <row r="59" spans="1:9" ht="12.75">
      <c r="A59" s="13">
        <v>2312</v>
      </c>
      <c r="B59" s="14" t="s">
        <v>168</v>
      </c>
      <c r="C59" s="344">
        <v>184.5</v>
      </c>
      <c r="D59" s="344">
        <v>0</v>
      </c>
      <c r="E59" s="350">
        <v>0</v>
      </c>
      <c r="F59" s="348">
        <v>0</v>
      </c>
      <c r="G59" s="344">
        <v>0</v>
      </c>
      <c r="H59" s="344">
        <v>0</v>
      </c>
      <c r="I59" s="344">
        <v>0</v>
      </c>
    </row>
    <row r="60" spans="1:9" ht="12.75">
      <c r="A60" s="15">
        <v>2355</v>
      </c>
      <c r="B60" s="16" t="s">
        <v>169</v>
      </c>
      <c r="C60" s="345">
        <v>2864.1</v>
      </c>
      <c r="D60" s="345">
        <v>0</v>
      </c>
      <c r="E60" s="351">
        <v>0</v>
      </c>
      <c r="F60" s="349">
        <v>234</v>
      </c>
      <c r="G60" s="345">
        <v>0</v>
      </c>
      <c r="H60" s="345">
        <v>219</v>
      </c>
      <c r="I60" s="345">
        <v>0</v>
      </c>
    </row>
    <row r="61" spans="1:9" ht="12.75">
      <c r="A61" s="13">
        <v>2439</v>
      </c>
      <c r="B61" s="14" t="s">
        <v>170</v>
      </c>
      <c r="C61" s="344">
        <v>132.5</v>
      </c>
      <c r="D61" s="344">
        <v>0</v>
      </c>
      <c r="E61" s="350">
        <v>0</v>
      </c>
      <c r="F61" s="348">
        <v>0</v>
      </c>
      <c r="G61" s="344">
        <v>0</v>
      </c>
      <c r="H61" s="344">
        <v>0</v>
      </c>
      <c r="I61" s="344">
        <v>0</v>
      </c>
    </row>
    <row r="62" spans="1:9" ht="12.75">
      <c r="A62" s="15">
        <v>2460</v>
      </c>
      <c r="B62" s="16" t="s">
        <v>171</v>
      </c>
      <c r="C62" s="345">
        <v>309.8</v>
      </c>
      <c r="D62" s="345">
        <v>0</v>
      </c>
      <c r="E62" s="351">
        <v>0</v>
      </c>
      <c r="F62" s="349">
        <v>0</v>
      </c>
      <c r="G62" s="345">
        <v>0</v>
      </c>
      <c r="H62" s="345">
        <v>0</v>
      </c>
      <c r="I62" s="345">
        <v>0</v>
      </c>
    </row>
    <row r="63" spans="1:9" ht="12.75">
      <c r="A63" s="13">
        <v>3000</v>
      </c>
      <c r="B63" s="14" t="s">
        <v>381</v>
      </c>
      <c r="C63" s="344">
        <v>66.6</v>
      </c>
      <c r="D63" s="344">
        <v>0</v>
      </c>
      <c r="E63" s="350">
        <v>0</v>
      </c>
      <c r="F63" s="348">
        <v>0</v>
      </c>
      <c r="G63" s="344">
        <v>0</v>
      </c>
      <c r="H63" s="344">
        <v>0</v>
      </c>
      <c r="I63" s="344">
        <v>0</v>
      </c>
    </row>
    <row r="64" spans="3:9" ht="4.5" customHeight="1">
      <c r="C64" s="346"/>
      <c r="D64" s="346"/>
      <c r="E64" s="346"/>
      <c r="F64" s="346"/>
      <c r="G64" s="346"/>
      <c r="H64" s="346"/>
      <c r="I64" s="346"/>
    </row>
    <row r="65" spans="1:9" ht="12.75">
      <c r="A65" s="19"/>
      <c r="B65" s="20" t="s">
        <v>172</v>
      </c>
      <c r="C65" s="347">
        <f>SUM(C11:C63)</f>
        <v>133900.1</v>
      </c>
      <c r="D65" s="347">
        <f aca="true" t="shared" si="0" ref="D65:I65">SUM(D11:D63)</f>
        <v>4965.5</v>
      </c>
      <c r="E65" s="353">
        <f t="shared" si="0"/>
        <v>8301</v>
      </c>
      <c r="F65" s="352">
        <f t="shared" si="0"/>
        <v>18441.2</v>
      </c>
      <c r="G65" s="347">
        <f t="shared" si="0"/>
        <v>223.5</v>
      </c>
      <c r="H65" s="347">
        <f t="shared" si="0"/>
        <v>7867.5</v>
      </c>
      <c r="I65" s="347">
        <f t="shared" si="0"/>
        <v>1586.5</v>
      </c>
    </row>
    <row r="66" spans="3:9" ht="4.5" customHeight="1">
      <c r="C66" s="346"/>
      <c r="D66" s="346"/>
      <c r="E66" s="346"/>
      <c r="F66" s="346"/>
      <c r="G66" s="346"/>
      <c r="H66" s="346"/>
      <c r="I66" s="346"/>
    </row>
    <row r="67" spans="1:9" ht="12.75">
      <c r="A67" s="15">
        <v>2155</v>
      </c>
      <c r="B67" s="16" t="s">
        <v>173</v>
      </c>
      <c r="C67" s="345">
        <v>142</v>
      </c>
      <c r="D67" s="345">
        <v>0</v>
      </c>
      <c r="E67" s="351">
        <v>0</v>
      </c>
      <c r="F67" s="349">
        <v>0</v>
      </c>
      <c r="G67" s="345">
        <v>0</v>
      </c>
      <c r="H67" s="345">
        <v>0</v>
      </c>
      <c r="I67" s="345">
        <v>0</v>
      </c>
    </row>
    <row r="68" spans="1:9" ht="12.75">
      <c r="A68" s="13">
        <v>2408</v>
      </c>
      <c r="B68" s="14" t="s">
        <v>175</v>
      </c>
      <c r="C68" s="344">
        <v>267.5</v>
      </c>
      <c r="D68" s="344">
        <v>0</v>
      </c>
      <c r="E68" s="350">
        <v>0</v>
      </c>
      <c r="F68" s="348">
        <v>0</v>
      </c>
      <c r="G68" s="344">
        <v>0</v>
      </c>
      <c r="H68" s="344">
        <v>0</v>
      </c>
      <c r="I68" s="344">
        <v>0</v>
      </c>
    </row>
    <row r="69" spans="3:9" ht="6.75" customHeight="1">
      <c r="C69" s="104"/>
      <c r="D69" s="104"/>
      <c r="E69" s="104"/>
      <c r="F69" s="104"/>
      <c r="G69" s="104"/>
      <c r="H69" s="104"/>
      <c r="I69" s="104"/>
    </row>
    <row r="70" spans="1:9" ht="12" customHeight="1">
      <c r="A70" s="391" t="s">
        <v>369</v>
      </c>
      <c r="B70" s="55" t="s">
        <v>315</v>
      </c>
      <c r="D70" s="104"/>
      <c r="E70" s="104"/>
      <c r="F70" s="104"/>
      <c r="G70" s="104"/>
      <c r="H70" s="104"/>
      <c r="I70" s="104"/>
    </row>
    <row r="71" spans="1:9" ht="12" customHeight="1">
      <c r="A71" s="391" t="s">
        <v>370</v>
      </c>
      <c r="B71" s="55" t="s">
        <v>316</v>
      </c>
      <c r="D71" s="104"/>
      <c r="E71" s="104"/>
      <c r="F71" s="104"/>
      <c r="G71" s="104"/>
      <c r="H71" s="104"/>
      <c r="I71" s="104"/>
    </row>
    <row r="72" spans="1:2" ht="12" customHeight="1">
      <c r="A72" s="6"/>
      <c r="B72" s="6"/>
    </row>
    <row r="73" spans="1:2" ht="12" customHeight="1">
      <c r="A73" s="6"/>
      <c r="B73" s="6"/>
    </row>
    <row r="74" spans="1:2" ht="12" customHeight="1">
      <c r="A74" s="6"/>
      <c r="B74" s="6"/>
    </row>
    <row r="75" ht="12" customHeight="1"/>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7" width="15.83203125" style="82" customWidth="1"/>
    <col min="8" max="8" width="17.83203125" style="82" customWidth="1"/>
    <col min="9" max="16384" width="15.83203125" style="82" customWidth="1"/>
  </cols>
  <sheetData>
    <row r="1" spans="1:2" ht="6.75" customHeight="1">
      <c r="A1" s="17"/>
      <c r="B1" s="80"/>
    </row>
    <row r="2" spans="1:8" ht="12.75">
      <c r="A2" s="11"/>
      <c r="B2" s="105"/>
      <c r="C2" s="106" t="s">
        <v>177</v>
      </c>
      <c r="D2" s="106"/>
      <c r="E2" s="106"/>
      <c r="F2" s="106"/>
      <c r="G2" s="286"/>
      <c r="H2" s="107" t="s">
        <v>2</v>
      </c>
    </row>
    <row r="3" spans="1:8" ht="12.75">
      <c r="A3" s="12"/>
      <c r="B3" s="108"/>
      <c r="C3" s="387" t="str">
        <f>"CAPITAL FUND "&amp;REPLACE(YEAR,1,22,"")&amp;" BUDGET"</f>
        <v>CAPITAL FUND 2001/2002 BUDGET</v>
      </c>
      <c r="D3" s="169"/>
      <c r="E3" s="139"/>
      <c r="F3" s="139"/>
      <c r="G3" s="319"/>
      <c r="H3" s="175"/>
    </row>
    <row r="4" spans="1:8" ht="12.75">
      <c r="A4" s="10"/>
      <c r="C4" s="141"/>
      <c r="D4" s="180"/>
      <c r="E4" s="181"/>
      <c r="F4" s="141"/>
      <c r="G4" s="141"/>
      <c r="H4" s="141"/>
    </row>
    <row r="5" spans="1:8" ht="12.75">
      <c r="A5" s="10"/>
      <c r="C5" s="56"/>
      <c r="D5" s="141"/>
      <c r="E5" s="141"/>
      <c r="F5" s="141"/>
      <c r="G5" s="141"/>
      <c r="H5" s="141"/>
    </row>
    <row r="6" spans="1:8" ht="12.75">
      <c r="A6" s="10"/>
      <c r="C6" s="227" t="s">
        <v>190</v>
      </c>
      <c r="D6" s="126"/>
      <c r="E6" s="126"/>
      <c r="F6" s="126"/>
      <c r="G6" s="126"/>
      <c r="H6" s="127"/>
    </row>
    <row r="7" spans="1:8" ht="12.75">
      <c r="A7" s="17"/>
      <c r="C7" s="142"/>
      <c r="D7" s="142"/>
      <c r="E7" s="142"/>
      <c r="F7" s="158"/>
      <c r="G7" s="142" t="s">
        <v>206</v>
      </c>
      <c r="H7" s="158"/>
    </row>
    <row r="8" spans="1:8" ht="12.75">
      <c r="A8" s="94"/>
      <c r="B8" s="45"/>
      <c r="C8" s="144" t="s">
        <v>223</v>
      </c>
      <c r="D8" s="144" t="s">
        <v>233</v>
      </c>
      <c r="E8" s="144" t="s">
        <v>234</v>
      </c>
      <c r="F8" s="176"/>
      <c r="G8" s="144" t="s">
        <v>235</v>
      </c>
      <c r="H8" s="176"/>
    </row>
    <row r="9" spans="1:8" ht="12.75">
      <c r="A9" s="51" t="s">
        <v>105</v>
      </c>
      <c r="B9" s="52" t="s">
        <v>106</v>
      </c>
      <c r="C9" s="146" t="s">
        <v>225</v>
      </c>
      <c r="D9" s="146" t="s">
        <v>120</v>
      </c>
      <c r="E9" s="146" t="s">
        <v>236</v>
      </c>
      <c r="F9" s="146" t="s">
        <v>59</v>
      </c>
      <c r="G9" s="146" t="s">
        <v>238</v>
      </c>
      <c r="H9" s="146" t="s">
        <v>71</v>
      </c>
    </row>
    <row r="10" spans="1:8" ht="4.5" customHeight="1">
      <c r="A10" s="77"/>
      <c r="B10" s="77"/>
      <c r="C10" s="147"/>
      <c r="D10" s="147"/>
      <c r="E10" s="147"/>
      <c r="F10" s="147"/>
      <c r="G10" s="147"/>
      <c r="H10" s="147"/>
    </row>
    <row r="11" spans="1:8" ht="12.75">
      <c r="A11" s="13">
        <v>1</v>
      </c>
      <c r="B11" s="14" t="s">
        <v>121</v>
      </c>
      <c r="C11" s="14">
        <v>11198283</v>
      </c>
      <c r="D11" s="14">
        <v>89500</v>
      </c>
      <c r="E11" s="14">
        <v>0</v>
      </c>
      <c r="F11" s="14">
        <v>0</v>
      </c>
      <c r="G11" s="14">
        <v>0</v>
      </c>
      <c r="H11" s="14">
        <f>SUM(C11:G11)</f>
        <v>11287783</v>
      </c>
    </row>
    <row r="12" spans="1:8" ht="12.75">
      <c r="A12" s="15">
        <v>2</v>
      </c>
      <c r="B12" s="16" t="s">
        <v>122</v>
      </c>
      <c r="C12" s="16">
        <v>859023</v>
      </c>
      <c r="D12" s="16">
        <v>80000</v>
      </c>
      <c r="E12" s="16">
        <v>0</v>
      </c>
      <c r="F12" s="16">
        <v>0</v>
      </c>
      <c r="G12" s="16">
        <v>0</v>
      </c>
      <c r="H12" s="16">
        <f aca="true" t="shared" si="0" ref="H12:H63">SUM(C12:G12)</f>
        <v>939023</v>
      </c>
    </row>
    <row r="13" spans="1:8" ht="12.75">
      <c r="A13" s="13">
        <v>3</v>
      </c>
      <c r="B13" s="14" t="s">
        <v>123</v>
      </c>
      <c r="C13" s="14">
        <v>1579825</v>
      </c>
      <c r="D13" s="14">
        <v>93000</v>
      </c>
      <c r="E13" s="14">
        <v>0</v>
      </c>
      <c r="F13" s="14">
        <v>0</v>
      </c>
      <c r="G13" s="14">
        <v>85227</v>
      </c>
      <c r="H13" s="14">
        <f t="shared" si="0"/>
        <v>1758052</v>
      </c>
    </row>
    <row r="14" spans="1:8" ht="12.75">
      <c r="A14" s="15">
        <v>4</v>
      </c>
      <c r="B14" s="16" t="s">
        <v>124</v>
      </c>
      <c r="C14" s="16">
        <v>0</v>
      </c>
      <c r="D14" s="16">
        <v>75000</v>
      </c>
      <c r="E14" s="16">
        <v>0</v>
      </c>
      <c r="F14" s="16">
        <v>0</v>
      </c>
      <c r="G14" s="16">
        <v>0</v>
      </c>
      <c r="H14" s="16">
        <f t="shared" si="0"/>
        <v>75000</v>
      </c>
    </row>
    <row r="15" spans="1:8" ht="12.75">
      <c r="A15" s="13">
        <v>5</v>
      </c>
      <c r="B15" s="14" t="s">
        <v>125</v>
      </c>
      <c r="C15" s="14">
        <v>2133570</v>
      </c>
      <c r="D15" s="14">
        <v>208150</v>
      </c>
      <c r="E15" s="14">
        <v>0</v>
      </c>
      <c r="F15" s="14">
        <v>0</v>
      </c>
      <c r="G15" s="14">
        <v>37180</v>
      </c>
      <c r="H15" s="14">
        <f t="shared" si="0"/>
        <v>2378900</v>
      </c>
    </row>
    <row r="16" spans="1:8" ht="12.75">
      <c r="A16" s="15">
        <v>6</v>
      </c>
      <c r="B16" s="16" t="s">
        <v>126</v>
      </c>
      <c r="C16" s="16">
        <v>3495098</v>
      </c>
      <c r="D16" s="16">
        <v>203000</v>
      </c>
      <c r="E16" s="16">
        <v>0</v>
      </c>
      <c r="F16" s="16">
        <v>0</v>
      </c>
      <c r="G16" s="16">
        <v>0</v>
      </c>
      <c r="H16" s="16">
        <f t="shared" si="0"/>
        <v>3698098</v>
      </c>
    </row>
    <row r="17" spans="1:8" ht="12.75">
      <c r="A17" s="13">
        <v>9</v>
      </c>
      <c r="B17" s="14" t="s">
        <v>127</v>
      </c>
      <c r="C17" s="14">
        <v>2941691</v>
      </c>
      <c r="D17" s="14">
        <v>642830</v>
      </c>
      <c r="E17" s="14">
        <v>2250000</v>
      </c>
      <c r="F17" s="14">
        <v>0</v>
      </c>
      <c r="G17" s="14">
        <v>0</v>
      </c>
      <c r="H17" s="14">
        <f t="shared" si="0"/>
        <v>5834521</v>
      </c>
    </row>
    <row r="18" spans="1:8" ht="12.75">
      <c r="A18" s="15">
        <v>10</v>
      </c>
      <c r="B18" s="16" t="s">
        <v>128</v>
      </c>
      <c r="C18" s="16">
        <v>2710318</v>
      </c>
      <c r="D18" s="16">
        <v>427005</v>
      </c>
      <c r="E18" s="16">
        <v>0</v>
      </c>
      <c r="F18" s="16">
        <v>0</v>
      </c>
      <c r="G18" s="16">
        <v>0</v>
      </c>
      <c r="H18" s="16">
        <f t="shared" si="0"/>
        <v>3137323</v>
      </c>
    </row>
    <row r="19" spans="1:8" ht="12.75">
      <c r="A19" s="13">
        <v>11</v>
      </c>
      <c r="B19" s="14" t="s">
        <v>129</v>
      </c>
      <c r="C19" s="14">
        <v>1125308</v>
      </c>
      <c r="D19" s="14">
        <v>529598</v>
      </c>
      <c r="E19" s="14">
        <v>0</v>
      </c>
      <c r="F19" s="14">
        <v>0</v>
      </c>
      <c r="G19" s="14">
        <v>0</v>
      </c>
      <c r="H19" s="14">
        <f t="shared" si="0"/>
        <v>1654906</v>
      </c>
    </row>
    <row r="20" spans="1:8" ht="12.75">
      <c r="A20" s="15">
        <v>12</v>
      </c>
      <c r="B20" s="16" t="s">
        <v>130</v>
      </c>
      <c r="C20" s="16">
        <v>2170514</v>
      </c>
      <c r="D20" s="16">
        <v>871947</v>
      </c>
      <c r="E20" s="16">
        <v>0</v>
      </c>
      <c r="F20" s="16">
        <v>0</v>
      </c>
      <c r="G20" s="16">
        <v>0</v>
      </c>
      <c r="H20" s="16">
        <f t="shared" si="0"/>
        <v>3042461</v>
      </c>
    </row>
    <row r="21" spans="1:8" ht="12.75">
      <c r="A21" s="13">
        <v>13</v>
      </c>
      <c r="B21" s="14" t="s">
        <v>131</v>
      </c>
      <c r="C21" s="14">
        <v>0</v>
      </c>
      <c r="D21" s="14">
        <v>218000</v>
      </c>
      <c r="E21" s="14">
        <v>0</v>
      </c>
      <c r="F21" s="14">
        <v>0</v>
      </c>
      <c r="G21" s="14">
        <v>0</v>
      </c>
      <c r="H21" s="14">
        <f t="shared" si="0"/>
        <v>218000</v>
      </c>
    </row>
    <row r="22" spans="1:8" ht="12.75">
      <c r="A22" s="15">
        <v>14</v>
      </c>
      <c r="B22" s="16" t="s">
        <v>132</v>
      </c>
      <c r="C22" s="16">
        <v>2967341</v>
      </c>
      <c r="D22" s="16">
        <v>439920</v>
      </c>
      <c r="E22" s="16">
        <v>0</v>
      </c>
      <c r="F22" s="16">
        <v>1000</v>
      </c>
      <c r="G22" s="16">
        <v>0</v>
      </c>
      <c r="H22" s="16">
        <f t="shared" si="0"/>
        <v>3408261</v>
      </c>
    </row>
    <row r="23" spans="1:8" ht="12.75">
      <c r="A23" s="13">
        <v>15</v>
      </c>
      <c r="B23" s="14" t="s">
        <v>133</v>
      </c>
      <c r="C23" s="14">
        <v>0</v>
      </c>
      <c r="D23" s="14">
        <v>484264</v>
      </c>
      <c r="E23" s="14">
        <v>0</v>
      </c>
      <c r="F23" s="14">
        <v>0</v>
      </c>
      <c r="G23" s="14">
        <v>0</v>
      </c>
      <c r="H23" s="14">
        <f t="shared" si="0"/>
        <v>484264</v>
      </c>
    </row>
    <row r="24" spans="1:8" ht="12.75">
      <c r="A24" s="15">
        <v>16</v>
      </c>
      <c r="B24" s="16" t="s">
        <v>134</v>
      </c>
      <c r="C24" s="16">
        <v>0</v>
      </c>
      <c r="D24" s="16">
        <v>105000</v>
      </c>
      <c r="E24" s="16">
        <v>0</v>
      </c>
      <c r="F24" s="16">
        <v>0</v>
      </c>
      <c r="G24" s="16">
        <v>0</v>
      </c>
      <c r="H24" s="16">
        <f t="shared" si="0"/>
        <v>105000</v>
      </c>
    </row>
    <row r="25" spans="1:8" ht="12.75">
      <c r="A25" s="13">
        <v>17</v>
      </c>
      <c r="B25" s="14" t="s">
        <v>135</v>
      </c>
      <c r="C25" s="14">
        <v>0</v>
      </c>
      <c r="D25" s="14">
        <v>71000</v>
      </c>
      <c r="E25" s="14">
        <v>0</v>
      </c>
      <c r="F25" s="14">
        <v>0</v>
      </c>
      <c r="G25" s="14">
        <v>0</v>
      </c>
      <c r="H25" s="14">
        <f t="shared" si="0"/>
        <v>71000</v>
      </c>
    </row>
    <row r="26" spans="1:8" ht="12.75">
      <c r="A26" s="15">
        <v>18</v>
      </c>
      <c r="B26" s="16" t="s">
        <v>136</v>
      </c>
      <c r="C26" s="16">
        <v>295588.96</v>
      </c>
      <c r="D26" s="16">
        <v>115000</v>
      </c>
      <c r="E26" s="16">
        <v>0</v>
      </c>
      <c r="F26" s="16">
        <v>0</v>
      </c>
      <c r="G26" s="16">
        <v>0</v>
      </c>
      <c r="H26" s="16">
        <f t="shared" si="0"/>
        <v>410588.96</v>
      </c>
    </row>
    <row r="27" spans="1:8" ht="12.75">
      <c r="A27" s="13">
        <v>19</v>
      </c>
      <c r="B27" s="14" t="s">
        <v>137</v>
      </c>
      <c r="C27" s="14">
        <v>0</v>
      </c>
      <c r="D27" s="14">
        <v>177000</v>
      </c>
      <c r="E27" s="14">
        <v>0</v>
      </c>
      <c r="F27" s="14">
        <v>0</v>
      </c>
      <c r="G27" s="14">
        <v>0</v>
      </c>
      <c r="H27" s="14">
        <f t="shared" si="0"/>
        <v>177000</v>
      </c>
    </row>
    <row r="28" spans="1:8" ht="12.75">
      <c r="A28" s="15">
        <v>20</v>
      </c>
      <c r="B28" s="16" t="s">
        <v>138</v>
      </c>
      <c r="C28" s="16">
        <v>0</v>
      </c>
      <c r="D28" s="16">
        <v>90000</v>
      </c>
      <c r="E28" s="16">
        <v>0</v>
      </c>
      <c r="F28" s="16">
        <v>0</v>
      </c>
      <c r="G28" s="16">
        <v>0</v>
      </c>
      <c r="H28" s="16">
        <f t="shared" si="0"/>
        <v>90000</v>
      </c>
    </row>
    <row r="29" spans="1:8" ht="12.75">
      <c r="A29" s="13">
        <v>21</v>
      </c>
      <c r="B29" s="14" t="s">
        <v>139</v>
      </c>
      <c r="C29" s="14">
        <v>785739</v>
      </c>
      <c r="D29" s="14">
        <v>380000</v>
      </c>
      <c r="E29" s="14">
        <v>0</v>
      </c>
      <c r="F29" s="14">
        <v>0</v>
      </c>
      <c r="G29" s="14">
        <v>0</v>
      </c>
      <c r="H29" s="14">
        <f t="shared" si="0"/>
        <v>1165739</v>
      </c>
    </row>
    <row r="30" spans="1:8" ht="12.75">
      <c r="A30" s="15">
        <v>22</v>
      </c>
      <c r="B30" s="16" t="s">
        <v>140</v>
      </c>
      <c r="C30" s="16">
        <v>0</v>
      </c>
      <c r="D30" s="16">
        <v>284922</v>
      </c>
      <c r="E30" s="16">
        <v>0</v>
      </c>
      <c r="F30" s="16">
        <v>0</v>
      </c>
      <c r="G30" s="16">
        <v>0</v>
      </c>
      <c r="H30" s="16">
        <f t="shared" si="0"/>
        <v>284922</v>
      </c>
    </row>
    <row r="31" spans="1:8" ht="12.75">
      <c r="A31" s="13">
        <v>23</v>
      </c>
      <c r="B31" s="14" t="s">
        <v>141</v>
      </c>
      <c r="C31" s="14">
        <v>0</v>
      </c>
      <c r="D31" s="14">
        <v>219832</v>
      </c>
      <c r="E31" s="14">
        <v>0</v>
      </c>
      <c r="F31" s="14">
        <v>0</v>
      </c>
      <c r="G31" s="14">
        <v>0</v>
      </c>
      <c r="H31" s="14">
        <f t="shared" si="0"/>
        <v>219832</v>
      </c>
    </row>
    <row r="32" spans="1:8" ht="12.75">
      <c r="A32" s="15">
        <v>24</v>
      </c>
      <c r="B32" s="16" t="s">
        <v>142</v>
      </c>
      <c r="C32" s="16">
        <v>916936</v>
      </c>
      <c r="D32" s="16">
        <v>175000</v>
      </c>
      <c r="E32" s="16">
        <v>0</v>
      </c>
      <c r="F32" s="16">
        <v>0</v>
      </c>
      <c r="G32" s="16">
        <v>0</v>
      </c>
      <c r="H32" s="16">
        <f t="shared" si="0"/>
        <v>1091936</v>
      </c>
    </row>
    <row r="33" spans="1:8" ht="12.75">
      <c r="A33" s="13">
        <v>25</v>
      </c>
      <c r="B33" s="14" t="s">
        <v>143</v>
      </c>
      <c r="C33" s="14">
        <v>528701</v>
      </c>
      <c r="D33" s="14">
        <v>165230</v>
      </c>
      <c r="E33" s="14">
        <v>0</v>
      </c>
      <c r="F33" s="14">
        <v>0</v>
      </c>
      <c r="G33" s="14">
        <v>50000</v>
      </c>
      <c r="H33" s="14">
        <f t="shared" si="0"/>
        <v>743931</v>
      </c>
    </row>
    <row r="34" spans="1:8" ht="12.75">
      <c r="A34" s="15">
        <v>26</v>
      </c>
      <c r="B34" s="16" t="s">
        <v>144</v>
      </c>
      <c r="C34" s="16">
        <v>1600571</v>
      </c>
      <c r="D34" s="16">
        <v>310000</v>
      </c>
      <c r="E34" s="16">
        <v>0</v>
      </c>
      <c r="F34" s="16">
        <v>0</v>
      </c>
      <c r="G34" s="16">
        <v>0</v>
      </c>
      <c r="H34" s="16">
        <f t="shared" si="0"/>
        <v>1910571</v>
      </c>
    </row>
    <row r="35" spans="1:8" ht="12.75">
      <c r="A35" s="13">
        <v>28</v>
      </c>
      <c r="B35" s="14" t="s">
        <v>145</v>
      </c>
      <c r="C35" s="14">
        <v>0</v>
      </c>
      <c r="D35" s="14">
        <v>0</v>
      </c>
      <c r="E35" s="14">
        <v>0</v>
      </c>
      <c r="F35" s="14">
        <v>0</v>
      </c>
      <c r="G35" s="14">
        <v>0</v>
      </c>
      <c r="H35" s="14">
        <f t="shared" si="0"/>
        <v>0</v>
      </c>
    </row>
    <row r="36" spans="1:8" ht="12.75">
      <c r="A36" s="15">
        <v>30</v>
      </c>
      <c r="B36" s="16" t="s">
        <v>146</v>
      </c>
      <c r="C36" s="16">
        <v>403272</v>
      </c>
      <c r="D36" s="16">
        <v>235000</v>
      </c>
      <c r="E36" s="16">
        <v>225000</v>
      </c>
      <c r="F36" s="16">
        <v>9000</v>
      </c>
      <c r="G36" s="16">
        <v>210200</v>
      </c>
      <c r="H36" s="16">
        <f t="shared" si="0"/>
        <v>1082472</v>
      </c>
    </row>
    <row r="37" spans="1:8" ht="12.75">
      <c r="A37" s="13">
        <v>31</v>
      </c>
      <c r="B37" s="14" t="s">
        <v>147</v>
      </c>
      <c r="C37" s="14">
        <v>1008944</v>
      </c>
      <c r="D37" s="14">
        <v>181500</v>
      </c>
      <c r="E37" s="14">
        <v>0</v>
      </c>
      <c r="F37" s="14">
        <v>2000</v>
      </c>
      <c r="G37" s="14">
        <v>49000</v>
      </c>
      <c r="H37" s="14">
        <f t="shared" si="0"/>
        <v>1241444</v>
      </c>
    </row>
    <row r="38" spans="1:8" ht="12.75">
      <c r="A38" s="15">
        <v>32</v>
      </c>
      <c r="B38" s="16" t="s">
        <v>148</v>
      </c>
      <c r="C38" s="16">
        <v>479796</v>
      </c>
      <c r="D38" s="16">
        <v>144927</v>
      </c>
      <c r="E38" s="16">
        <v>0</v>
      </c>
      <c r="F38" s="16">
        <v>0</v>
      </c>
      <c r="G38" s="16">
        <v>0</v>
      </c>
      <c r="H38" s="16">
        <f t="shared" si="0"/>
        <v>624723</v>
      </c>
    </row>
    <row r="39" spans="1:8" ht="12.75">
      <c r="A39" s="13">
        <v>33</v>
      </c>
      <c r="B39" s="14" t="s">
        <v>149</v>
      </c>
      <c r="C39" s="14">
        <v>665232</v>
      </c>
      <c r="D39" s="14">
        <v>111750</v>
      </c>
      <c r="E39" s="14">
        <v>385000</v>
      </c>
      <c r="F39" s="14">
        <v>0</v>
      </c>
      <c r="G39" s="14">
        <v>80655</v>
      </c>
      <c r="H39" s="14">
        <f t="shared" si="0"/>
        <v>1242637</v>
      </c>
    </row>
    <row r="40" spans="1:8" ht="12.75">
      <c r="A40" s="15">
        <v>34</v>
      </c>
      <c r="B40" s="16" t="s">
        <v>150</v>
      </c>
      <c r="C40" s="16">
        <v>300000</v>
      </c>
      <c r="D40" s="16">
        <v>0</v>
      </c>
      <c r="E40" s="16">
        <v>300000</v>
      </c>
      <c r="F40" s="16">
        <v>850</v>
      </c>
      <c r="G40" s="16">
        <v>0</v>
      </c>
      <c r="H40" s="16">
        <f t="shared" si="0"/>
        <v>600850</v>
      </c>
    </row>
    <row r="41" spans="1:8" ht="12.75">
      <c r="A41" s="13">
        <v>35</v>
      </c>
      <c r="B41" s="14" t="s">
        <v>151</v>
      </c>
      <c r="C41" s="14">
        <v>287956</v>
      </c>
      <c r="D41" s="14">
        <v>225234</v>
      </c>
      <c r="E41" s="14">
        <v>0</v>
      </c>
      <c r="F41" s="14">
        <v>0</v>
      </c>
      <c r="G41" s="14">
        <v>223431</v>
      </c>
      <c r="H41" s="14">
        <f t="shared" si="0"/>
        <v>736621</v>
      </c>
    </row>
    <row r="42" spans="1:8" ht="12.75">
      <c r="A42" s="15">
        <v>36</v>
      </c>
      <c r="B42" s="16" t="s">
        <v>152</v>
      </c>
      <c r="C42" s="16">
        <v>477172</v>
      </c>
      <c r="D42" s="16">
        <v>149482</v>
      </c>
      <c r="E42" s="16">
        <v>0</v>
      </c>
      <c r="F42" s="16">
        <v>0</v>
      </c>
      <c r="G42" s="16">
        <v>0</v>
      </c>
      <c r="H42" s="16">
        <f t="shared" si="0"/>
        <v>626654</v>
      </c>
    </row>
    <row r="43" spans="1:8" ht="12.75">
      <c r="A43" s="13">
        <v>37</v>
      </c>
      <c r="B43" s="14" t="s">
        <v>153</v>
      </c>
      <c r="C43" s="14">
        <v>519733</v>
      </c>
      <c r="D43" s="14">
        <v>0</v>
      </c>
      <c r="E43" s="14">
        <v>0</v>
      </c>
      <c r="F43" s="14">
        <v>0</v>
      </c>
      <c r="G43" s="14">
        <v>63053</v>
      </c>
      <c r="H43" s="14">
        <f t="shared" si="0"/>
        <v>582786</v>
      </c>
    </row>
    <row r="44" spans="1:8" ht="12.75">
      <c r="A44" s="15">
        <v>38</v>
      </c>
      <c r="B44" s="16" t="s">
        <v>154</v>
      </c>
      <c r="C44" s="16">
        <v>634554</v>
      </c>
      <c r="D44" s="16">
        <v>274272</v>
      </c>
      <c r="E44" s="16">
        <v>0</v>
      </c>
      <c r="F44" s="16">
        <v>0</v>
      </c>
      <c r="G44" s="16">
        <v>0</v>
      </c>
      <c r="H44" s="16">
        <f t="shared" si="0"/>
        <v>908826</v>
      </c>
    </row>
    <row r="45" spans="1:8" ht="12.75">
      <c r="A45" s="13">
        <v>39</v>
      </c>
      <c r="B45" s="14" t="s">
        <v>155</v>
      </c>
      <c r="C45" s="14">
        <v>0</v>
      </c>
      <c r="D45" s="14">
        <v>202000</v>
      </c>
      <c r="E45" s="14">
        <v>0</v>
      </c>
      <c r="F45" s="14">
        <v>0</v>
      </c>
      <c r="G45" s="14">
        <v>0</v>
      </c>
      <c r="H45" s="14">
        <f t="shared" si="0"/>
        <v>202000</v>
      </c>
    </row>
    <row r="46" spans="1:8" ht="12.75">
      <c r="A46" s="15">
        <v>40</v>
      </c>
      <c r="B46" s="16" t="s">
        <v>156</v>
      </c>
      <c r="C46" s="16">
        <v>2387800</v>
      </c>
      <c r="D46" s="16">
        <v>279500</v>
      </c>
      <c r="E46" s="16">
        <v>0</v>
      </c>
      <c r="F46" s="16">
        <v>28000</v>
      </c>
      <c r="G46" s="16">
        <v>0</v>
      </c>
      <c r="H46" s="16">
        <f t="shared" si="0"/>
        <v>2695300</v>
      </c>
    </row>
    <row r="47" spans="1:8" ht="12.75">
      <c r="A47" s="13">
        <v>41</v>
      </c>
      <c r="B47" s="14" t="s">
        <v>157</v>
      </c>
      <c r="C47" s="14">
        <v>0</v>
      </c>
      <c r="D47" s="14">
        <v>180000</v>
      </c>
      <c r="E47" s="14">
        <v>0</v>
      </c>
      <c r="F47" s="14">
        <v>0</v>
      </c>
      <c r="G47" s="14">
        <v>0</v>
      </c>
      <c r="H47" s="14">
        <f t="shared" si="0"/>
        <v>180000</v>
      </c>
    </row>
    <row r="48" spans="1:8" ht="12.75">
      <c r="A48" s="15">
        <v>42</v>
      </c>
      <c r="B48" s="16" t="s">
        <v>158</v>
      </c>
      <c r="C48" s="16">
        <v>0</v>
      </c>
      <c r="D48" s="16">
        <v>137575</v>
      </c>
      <c r="E48" s="16">
        <v>0</v>
      </c>
      <c r="F48" s="16">
        <v>0</v>
      </c>
      <c r="G48" s="16">
        <v>0</v>
      </c>
      <c r="H48" s="16">
        <f t="shared" si="0"/>
        <v>137575</v>
      </c>
    </row>
    <row r="49" spans="1:8" ht="12.75">
      <c r="A49" s="13">
        <v>43</v>
      </c>
      <c r="B49" s="14" t="s">
        <v>159</v>
      </c>
      <c r="C49" s="14">
        <v>295918</v>
      </c>
      <c r="D49" s="14">
        <v>110000</v>
      </c>
      <c r="E49" s="14">
        <v>0</v>
      </c>
      <c r="F49" s="14">
        <v>0</v>
      </c>
      <c r="G49" s="14">
        <v>65000</v>
      </c>
      <c r="H49" s="14">
        <f t="shared" si="0"/>
        <v>470918</v>
      </c>
    </row>
    <row r="50" spans="1:8" ht="12.75">
      <c r="A50" s="15">
        <v>44</v>
      </c>
      <c r="B50" s="16" t="s">
        <v>160</v>
      </c>
      <c r="C50" s="16">
        <v>0</v>
      </c>
      <c r="D50" s="16">
        <v>165500</v>
      </c>
      <c r="E50" s="16">
        <v>0</v>
      </c>
      <c r="F50" s="16">
        <v>0</v>
      </c>
      <c r="G50" s="16">
        <v>0</v>
      </c>
      <c r="H50" s="16">
        <f t="shared" si="0"/>
        <v>165500</v>
      </c>
    </row>
    <row r="51" spans="1:8" ht="12.75">
      <c r="A51" s="13">
        <v>45</v>
      </c>
      <c r="B51" s="14" t="s">
        <v>161</v>
      </c>
      <c r="C51" s="14">
        <v>299895</v>
      </c>
      <c r="D51" s="14">
        <v>80000</v>
      </c>
      <c r="E51" s="14">
        <v>0</v>
      </c>
      <c r="F51" s="14">
        <v>0</v>
      </c>
      <c r="G51" s="14">
        <v>0</v>
      </c>
      <c r="H51" s="14">
        <f t="shared" si="0"/>
        <v>379895</v>
      </c>
    </row>
    <row r="52" spans="1:8" ht="12.75">
      <c r="A52" s="15">
        <v>46</v>
      </c>
      <c r="B52" s="16" t="s">
        <v>162</v>
      </c>
      <c r="C52" s="16">
        <v>188352</v>
      </c>
      <c r="D52" s="16">
        <v>0</v>
      </c>
      <c r="E52" s="16">
        <v>0</v>
      </c>
      <c r="F52" s="16">
        <v>0</v>
      </c>
      <c r="G52" s="16">
        <v>96473</v>
      </c>
      <c r="H52" s="16">
        <f t="shared" si="0"/>
        <v>284825</v>
      </c>
    </row>
    <row r="53" spans="1:8" ht="12.75">
      <c r="A53" s="13">
        <v>47</v>
      </c>
      <c r="B53" s="14" t="s">
        <v>163</v>
      </c>
      <c r="C53" s="14">
        <v>702929</v>
      </c>
      <c r="D53" s="14">
        <v>86000</v>
      </c>
      <c r="E53" s="14">
        <v>0</v>
      </c>
      <c r="F53" s="14">
        <v>0</v>
      </c>
      <c r="G53" s="14">
        <v>0</v>
      </c>
      <c r="H53" s="14">
        <f t="shared" si="0"/>
        <v>788929</v>
      </c>
    </row>
    <row r="54" spans="1:8" ht="12.75">
      <c r="A54" s="15">
        <v>48</v>
      </c>
      <c r="B54" s="16" t="s">
        <v>164</v>
      </c>
      <c r="C54" s="16">
        <v>832514</v>
      </c>
      <c r="D54" s="16">
        <v>285736</v>
      </c>
      <c r="E54" s="16">
        <v>0</v>
      </c>
      <c r="F54" s="16">
        <v>0</v>
      </c>
      <c r="G54" s="16">
        <v>0</v>
      </c>
      <c r="H54" s="16">
        <f t="shared" si="0"/>
        <v>1118250</v>
      </c>
    </row>
    <row r="55" spans="1:8" ht="12.75">
      <c r="A55" s="13">
        <v>49</v>
      </c>
      <c r="B55" s="14" t="s">
        <v>165</v>
      </c>
      <c r="C55" s="14">
        <v>2191314</v>
      </c>
      <c r="D55" s="14">
        <v>181202</v>
      </c>
      <c r="E55" s="14">
        <v>10115000</v>
      </c>
      <c r="F55" s="14">
        <v>0</v>
      </c>
      <c r="G55" s="14">
        <v>0</v>
      </c>
      <c r="H55" s="14">
        <f t="shared" si="0"/>
        <v>12487516</v>
      </c>
    </row>
    <row r="56" spans="1:8" ht="12.75">
      <c r="A56" s="15">
        <v>50</v>
      </c>
      <c r="B56" s="16" t="s">
        <v>355</v>
      </c>
      <c r="C56" s="16">
        <v>0</v>
      </c>
      <c r="D56" s="16">
        <v>266000</v>
      </c>
      <c r="E56" s="16">
        <v>0</v>
      </c>
      <c r="F56" s="16">
        <v>0</v>
      </c>
      <c r="G56" s="16">
        <v>0</v>
      </c>
      <c r="H56" s="16">
        <f t="shared" si="0"/>
        <v>266000</v>
      </c>
    </row>
    <row r="57" spans="1:8" ht="12.75">
      <c r="A57" s="13">
        <v>2264</v>
      </c>
      <c r="B57" s="14" t="s">
        <v>166</v>
      </c>
      <c r="C57" s="14">
        <v>39356</v>
      </c>
      <c r="D57" s="14">
        <v>0</v>
      </c>
      <c r="E57" s="14">
        <v>0</v>
      </c>
      <c r="F57" s="14">
        <v>0</v>
      </c>
      <c r="G57" s="14">
        <v>0</v>
      </c>
      <c r="H57" s="14">
        <f t="shared" si="0"/>
        <v>39356</v>
      </c>
    </row>
    <row r="58" spans="1:8" ht="12.75">
      <c r="A58" s="15">
        <v>2309</v>
      </c>
      <c r="B58" s="16" t="s">
        <v>167</v>
      </c>
      <c r="C58" s="16">
        <v>30460</v>
      </c>
      <c r="D58" s="16">
        <v>0</v>
      </c>
      <c r="E58" s="16">
        <v>0</v>
      </c>
      <c r="F58" s="16">
        <v>0</v>
      </c>
      <c r="G58" s="16">
        <v>0</v>
      </c>
      <c r="H58" s="16">
        <f t="shared" si="0"/>
        <v>30460</v>
      </c>
    </row>
    <row r="59" spans="1:8" ht="12.75">
      <c r="A59" s="13">
        <v>2312</v>
      </c>
      <c r="B59" s="14" t="s">
        <v>168</v>
      </c>
      <c r="C59" s="14">
        <v>19497</v>
      </c>
      <c r="D59" s="14">
        <v>0</v>
      </c>
      <c r="E59" s="14">
        <v>0</v>
      </c>
      <c r="F59" s="14">
        <v>0</v>
      </c>
      <c r="G59" s="14">
        <v>0</v>
      </c>
      <c r="H59" s="14">
        <f t="shared" si="0"/>
        <v>19497</v>
      </c>
    </row>
    <row r="60" spans="1:8" ht="12.75">
      <c r="A60" s="15">
        <v>2355</v>
      </c>
      <c r="B60" s="16" t="s">
        <v>169</v>
      </c>
      <c r="C60" s="16">
        <v>0</v>
      </c>
      <c r="D60" s="16">
        <v>71500</v>
      </c>
      <c r="E60" s="16">
        <v>0</v>
      </c>
      <c r="F60" s="16">
        <v>0</v>
      </c>
      <c r="G60" s="16">
        <v>0</v>
      </c>
      <c r="H60" s="16">
        <f t="shared" si="0"/>
        <v>71500</v>
      </c>
    </row>
    <row r="61" spans="1:8" ht="12.75">
      <c r="A61" s="13">
        <v>2439</v>
      </c>
      <c r="B61" s="14" t="s">
        <v>170</v>
      </c>
      <c r="C61" s="14">
        <v>29347</v>
      </c>
      <c r="D61" s="14">
        <v>0</v>
      </c>
      <c r="E61" s="14">
        <v>0</v>
      </c>
      <c r="F61" s="14">
        <v>0</v>
      </c>
      <c r="G61" s="14">
        <v>0</v>
      </c>
      <c r="H61" s="14">
        <f t="shared" si="0"/>
        <v>29347</v>
      </c>
    </row>
    <row r="62" spans="1:8" ht="12.75">
      <c r="A62" s="15">
        <v>2460</v>
      </c>
      <c r="B62" s="16" t="s">
        <v>171</v>
      </c>
      <c r="C62" s="16">
        <v>337548</v>
      </c>
      <c r="D62" s="16">
        <v>0</v>
      </c>
      <c r="E62" s="16">
        <v>0</v>
      </c>
      <c r="F62" s="16">
        <v>0</v>
      </c>
      <c r="G62" s="16">
        <v>0</v>
      </c>
      <c r="H62" s="16">
        <f t="shared" si="0"/>
        <v>337548</v>
      </c>
    </row>
    <row r="63" spans="1:8" ht="12.75">
      <c r="A63" s="13">
        <v>3000</v>
      </c>
      <c r="B63" s="14" t="s">
        <v>381</v>
      </c>
      <c r="C63" s="14">
        <v>729362</v>
      </c>
      <c r="D63" s="14">
        <v>62569</v>
      </c>
      <c r="E63" s="14">
        <v>0</v>
      </c>
      <c r="F63" s="14">
        <v>0</v>
      </c>
      <c r="G63" s="14">
        <v>0</v>
      </c>
      <c r="H63" s="14">
        <f t="shared" si="0"/>
        <v>791931</v>
      </c>
    </row>
    <row r="64" spans="1:8" ht="4.5" customHeight="1">
      <c r="A64" s="17"/>
      <c r="B64" s="17"/>
      <c r="C64" s="17"/>
      <c r="D64" s="17"/>
      <c r="E64" s="17"/>
      <c r="F64" s="17"/>
      <c r="G64" s="17"/>
      <c r="H64" s="17"/>
    </row>
    <row r="65" spans="1:8" ht="12.75">
      <c r="A65" s="19"/>
      <c r="B65" s="20" t="s">
        <v>172</v>
      </c>
      <c r="C65" s="20">
        <f aca="true" t="shared" si="1" ref="C65:H65">SUM(C11:C63)</f>
        <v>48169457.96</v>
      </c>
      <c r="D65" s="20">
        <f t="shared" si="1"/>
        <v>9884945</v>
      </c>
      <c r="E65" s="20">
        <f t="shared" si="1"/>
        <v>13275000</v>
      </c>
      <c r="F65" s="20">
        <f t="shared" si="1"/>
        <v>40850</v>
      </c>
      <c r="G65" s="20">
        <f t="shared" si="1"/>
        <v>960219</v>
      </c>
      <c r="H65" s="20">
        <f t="shared" si="1"/>
        <v>72330471.96000001</v>
      </c>
    </row>
    <row r="66" spans="1:8" ht="4.5" customHeight="1">
      <c r="A66" s="17"/>
      <c r="B66" s="17"/>
      <c r="C66" s="17"/>
      <c r="D66" s="17"/>
      <c r="E66" s="17"/>
      <c r="F66" s="17"/>
      <c r="G66" s="17"/>
      <c r="H66" s="17"/>
    </row>
    <row r="67" spans="1:8" ht="12.75">
      <c r="A67" s="15">
        <v>2155</v>
      </c>
      <c r="B67" s="16" t="s">
        <v>173</v>
      </c>
      <c r="C67" s="16">
        <v>0</v>
      </c>
      <c r="D67" s="16">
        <v>0</v>
      </c>
      <c r="E67" s="16">
        <v>0</v>
      </c>
      <c r="F67" s="16">
        <v>0</v>
      </c>
      <c r="G67" s="16">
        <v>0</v>
      </c>
      <c r="H67" s="16">
        <f>SUM(C67:G67)</f>
        <v>0</v>
      </c>
    </row>
    <row r="68" spans="1:8" ht="12.75">
      <c r="A68" s="13">
        <v>2408</v>
      </c>
      <c r="B68" s="14" t="s">
        <v>175</v>
      </c>
      <c r="C68" s="14">
        <v>0</v>
      </c>
      <c r="D68" s="14">
        <v>71000</v>
      </c>
      <c r="E68" s="14">
        <v>0</v>
      </c>
      <c r="F68" s="14">
        <v>0</v>
      </c>
      <c r="G68" s="14">
        <v>0</v>
      </c>
      <c r="H68" s="14">
        <f>SUM(C68:G68)</f>
        <v>71000</v>
      </c>
    </row>
    <row r="69" ht="6.75" customHeight="1"/>
    <row r="70" spans="1:8" ht="12" customHeight="1">
      <c r="A70" s="6"/>
      <c r="B70" s="6"/>
      <c r="C70" s="17"/>
      <c r="D70" s="17"/>
      <c r="E70" s="17"/>
      <c r="F70" s="17"/>
      <c r="G70" s="17"/>
      <c r="H70" s="17"/>
    </row>
    <row r="71" spans="1:8" ht="12" customHeight="1">
      <c r="A71" s="6"/>
      <c r="B71" s="6"/>
      <c r="C71" s="17"/>
      <c r="D71" s="17"/>
      <c r="E71" s="17"/>
      <c r="F71" s="17"/>
      <c r="G71" s="17"/>
      <c r="H71" s="17"/>
    </row>
    <row r="72" spans="1:8" ht="12" customHeight="1">
      <c r="A72" s="6"/>
      <c r="B72" s="6"/>
      <c r="C72" s="17"/>
      <c r="D72" s="17"/>
      <c r="E72" s="17"/>
      <c r="F72" s="17"/>
      <c r="G72" s="17"/>
      <c r="H72" s="17"/>
    </row>
    <row r="73" spans="1:8" ht="12" customHeight="1">
      <c r="A73" s="6"/>
      <c r="B73" s="6"/>
      <c r="C73" s="17"/>
      <c r="D73" s="17"/>
      <c r="E73" s="17"/>
      <c r="F73" s="17"/>
      <c r="G73" s="17"/>
      <c r="H73" s="17"/>
    </row>
    <row r="74" spans="1:8" ht="12" customHeight="1">
      <c r="A74" s="6"/>
      <c r="B74" s="6"/>
      <c r="C74" s="17"/>
      <c r="D74" s="17"/>
      <c r="E74" s="17"/>
      <c r="F74" s="17"/>
      <c r="G74" s="17"/>
      <c r="H74" s="1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G74"/>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3" width="18.83203125" style="82" customWidth="1"/>
    <col min="4" max="5" width="19.83203125" style="82" customWidth="1"/>
    <col min="6" max="16384" width="19.83203125" style="82" customWidth="1"/>
  </cols>
  <sheetData>
    <row r="1" spans="1:2" ht="6.75" customHeight="1">
      <c r="A1" s="17"/>
      <c r="B1" s="80"/>
    </row>
    <row r="2" spans="1:7" ht="12.75">
      <c r="A2" s="11"/>
      <c r="B2" s="105"/>
      <c r="C2" s="106" t="s">
        <v>177</v>
      </c>
      <c r="D2" s="106"/>
      <c r="E2" s="106"/>
      <c r="F2" s="286"/>
      <c r="G2" s="107" t="s">
        <v>4</v>
      </c>
    </row>
    <row r="3" spans="1:7" ht="12.75">
      <c r="A3" s="12"/>
      <c r="B3" s="108"/>
      <c r="C3" s="388" t="str">
        <f>"CAPITAL FUND "&amp;REPLACE(YEAR,1,22,"")&amp;" BUDGET"</f>
        <v>CAPITAL FUND 2001/2002 BUDGET</v>
      </c>
      <c r="D3" s="139"/>
      <c r="E3" s="139"/>
      <c r="F3" s="319"/>
      <c r="G3" s="319"/>
    </row>
    <row r="4" spans="1:7" ht="12.75">
      <c r="A4" s="10"/>
      <c r="C4" s="141"/>
      <c r="D4" s="141"/>
      <c r="E4" s="141"/>
      <c r="F4" s="141"/>
      <c r="G4" s="141"/>
    </row>
    <row r="5" spans="1:7" ht="12.75">
      <c r="A5" s="10"/>
      <c r="C5" s="56"/>
      <c r="D5" s="141"/>
      <c r="E5" s="141"/>
      <c r="F5" s="141"/>
      <c r="G5" s="141"/>
    </row>
    <row r="6" spans="1:7" ht="12.75">
      <c r="A6" s="10"/>
      <c r="C6" s="227" t="s">
        <v>191</v>
      </c>
      <c r="D6" s="126"/>
      <c r="E6" s="126"/>
      <c r="F6" s="126"/>
      <c r="G6" s="127"/>
    </row>
    <row r="7" spans="1:7" ht="12.75">
      <c r="A7" s="17"/>
      <c r="C7" s="67" t="s">
        <v>207</v>
      </c>
      <c r="D7" s="65"/>
      <c r="E7" s="65"/>
      <c r="F7" s="66"/>
      <c r="G7" s="158"/>
    </row>
    <row r="8" spans="1:7" ht="12.75">
      <c r="A8" s="94"/>
      <c r="B8" s="45"/>
      <c r="C8" s="177"/>
      <c r="D8" s="178"/>
      <c r="E8" s="178"/>
      <c r="F8" s="179"/>
      <c r="G8" s="144" t="s">
        <v>236</v>
      </c>
    </row>
    <row r="9" spans="1:7" ht="12.75">
      <c r="A9" s="51" t="s">
        <v>105</v>
      </c>
      <c r="B9" s="52" t="s">
        <v>106</v>
      </c>
      <c r="C9" s="146" t="s">
        <v>251</v>
      </c>
      <c r="D9" s="146" t="s">
        <v>252</v>
      </c>
      <c r="E9" s="146" t="s">
        <v>253</v>
      </c>
      <c r="F9" s="146" t="s">
        <v>254</v>
      </c>
      <c r="G9" s="146" t="s">
        <v>246</v>
      </c>
    </row>
    <row r="10" spans="1:7" ht="4.5" customHeight="1">
      <c r="A10" s="77"/>
      <c r="B10" s="77"/>
      <c r="C10" s="147"/>
      <c r="D10" s="147"/>
      <c r="E10" s="147"/>
      <c r="F10" s="147"/>
      <c r="G10" s="147"/>
    </row>
    <row r="11" spans="1:7" ht="12.75">
      <c r="A11" s="13">
        <v>1</v>
      </c>
      <c r="B11" s="14" t="s">
        <v>121</v>
      </c>
      <c r="C11" s="14">
        <v>0</v>
      </c>
      <c r="D11" s="14">
        <v>0</v>
      </c>
      <c r="E11" s="14">
        <v>89500</v>
      </c>
      <c r="F11" s="14">
        <v>0</v>
      </c>
      <c r="G11" s="14">
        <v>11198283</v>
      </c>
    </row>
    <row r="12" spans="1:7" ht="12.75">
      <c r="A12" s="15">
        <v>2</v>
      </c>
      <c r="B12" s="16" t="s">
        <v>122</v>
      </c>
      <c r="C12" s="16">
        <v>0</v>
      </c>
      <c r="D12" s="16">
        <v>0</v>
      </c>
      <c r="E12" s="16">
        <v>0</v>
      </c>
      <c r="F12" s="16">
        <v>80000</v>
      </c>
      <c r="G12" s="16">
        <v>859023</v>
      </c>
    </row>
    <row r="13" spans="1:7" ht="12.75">
      <c r="A13" s="13">
        <v>3</v>
      </c>
      <c r="B13" s="14" t="s">
        <v>123</v>
      </c>
      <c r="C13" s="14">
        <v>0</v>
      </c>
      <c r="D13" s="14">
        <v>18000</v>
      </c>
      <c r="E13" s="14">
        <v>0</v>
      </c>
      <c r="F13" s="14">
        <v>0</v>
      </c>
      <c r="G13" s="14">
        <v>1579825</v>
      </c>
    </row>
    <row r="14" spans="1:7" ht="12.75">
      <c r="A14" s="15">
        <v>4</v>
      </c>
      <c r="B14" s="16" t="s">
        <v>124</v>
      </c>
      <c r="C14" s="16">
        <v>0</v>
      </c>
      <c r="D14" s="16">
        <v>0</v>
      </c>
      <c r="E14" s="16">
        <v>75000</v>
      </c>
      <c r="F14" s="16">
        <v>0</v>
      </c>
      <c r="G14" s="16">
        <v>0</v>
      </c>
    </row>
    <row r="15" spans="1:7" ht="12.75">
      <c r="A15" s="13">
        <v>5</v>
      </c>
      <c r="B15" s="14" t="s">
        <v>125</v>
      </c>
      <c r="C15" s="14">
        <v>0</v>
      </c>
      <c r="D15" s="14">
        <v>150000</v>
      </c>
      <c r="E15" s="14">
        <v>0</v>
      </c>
      <c r="F15" s="14">
        <v>93100</v>
      </c>
      <c r="G15" s="14">
        <v>2133570</v>
      </c>
    </row>
    <row r="16" spans="1:7" ht="12.75">
      <c r="A16" s="15">
        <v>6</v>
      </c>
      <c r="B16" s="16" t="s">
        <v>126</v>
      </c>
      <c r="C16" s="16">
        <v>0</v>
      </c>
      <c r="D16" s="16">
        <v>203000</v>
      </c>
      <c r="E16" s="16">
        <v>0</v>
      </c>
      <c r="F16" s="16">
        <v>0</v>
      </c>
      <c r="G16" s="16">
        <v>3495098</v>
      </c>
    </row>
    <row r="17" spans="1:7" ht="12.75">
      <c r="A17" s="13">
        <v>9</v>
      </c>
      <c r="B17" s="14" t="s">
        <v>127</v>
      </c>
      <c r="C17" s="14">
        <v>0</v>
      </c>
      <c r="D17" s="14">
        <v>2875000</v>
      </c>
      <c r="E17" s="14">
        <v>0</v>
      </c>
      <c r="F17" s="14">
        <v>267830</v>
      </c>
      <c r="G17" s="14">
        <v>2691691</v>
      </c>
    </row>
    <row r="18" spans="1:7" ht="12.75">
      <c r="A18" s="15">
        <v>10</v>
      </c>
      <c r="B18" s="16" t="s">
        <v>128</v>
      </c>
      <c r="C18" s="16">
        <v>0</v>
      </c>
      <c r="D18" s="16">
        <v>75000</v>
      </c>
      <c r="E18" s="16">
        <v>0</v>
      </c>
      <c r="F18" s="16">
        <v>215000</v>
      </c>
      <c r="G18" s="16">
        <v>2847323</v>
      </c>
    </row>
    <row r="19" spans="1:7" ht="12.75">
      <c r="A19" s="13">
        <v>11</v>
      </c>
      <c r="B19" s="14" t="s">
        <v>129</v>
      </c>
      <c r="C19" s="14">
        <v>0</v>
      </c>
      <c r="D19" s="14">
        <v>0</v>
      </c>
      <c r="E19" s="14">
        <v>0</v>
      </c>
      <c r="F19" s="14">
        <v>529598</v>
      </c>
      <c r="G19" s="14">
        <v>1125308</v>
      </c>
    </row>
    <row r="20" spans="1:7" ht="12.75">
      <c r="A20" s="15">
        <v>12</v>
      </c>
      <c r="B20" s="16" t="s">
        <v>130</v>
      </c>
      <c r="C20" s="16">
        <v>2000</v>
      </c>
      <c r="D20" s="16">
        <v>71090</v>
      </c>
      <c r="E20" s="16">
        <v>0</v>
      </c>
      <c r="F20" s="16">
        <v>239400</v>
      </c>
      <c r="G20" s="16">
        <v>2729971</v>
      </c>
    </row>
    <row r="21" spans="1:7" ht="12.75">
      <c r="A21" s="13">
        <v>13</v>
      </c>
      <c r="B21" s="14" t="s">
        <v>131</v>
      </c>
      <c r="C21" s="14">
        <v>0</v>
      </c>
      <c r="D21" s="14">
        <v>0</v>
      </c>
      <c r="E21" s="14">
        <v>0</v>
      </c>
      <c r="F21" s="14">
        <v>80000</v>
      </c>
      <c r="G21" s="14">
        <v>138000</v>
      </c>
    </row>
    <row r="22" spans="1:7" ht="12.75">
      <c r="A22" s="15">
        <v>14</v>
      </c>
      <c r="B22" s="16" t="s">
        <v>132</v>
      </c>
      <c r="C22" s="16">
        <v>0</v>
      </c>
      <c r="D22" s="16">
        <v>551482</v>
      </c>
      <c r="E22" s="16">
        <v>0</v>
      </c>
      <c r="F22" s="16">
        <v>288438</v>
      </c>
      <c r="G22" s="16">
        <v>2568341</v>
      </c>
    </row>
    <row r="23" spans="1:7" ht="12.75">
      <c r="A23" s="13">
        <v>15</v>
      </c>
      <c r="B23" s="14" t="s">
        <v>133</v>
      </c>
      <c r="C23" s="14">
        <v>0</v>
      </c>
      <c r="D23" s="14">
        <v>69264</v>
      </c>
      <c r="E23" s="14">
        <v>0</v>
      </c>
      <c r="F23" s="14">
        <v>415000</v>
      </c>
      <c r="G23" s="14">
        <v>0</v>
      </c>
    </row>
    <row r="24" spans="1:7" ht="12.75">
      <c r="A24" s="15">
        <v>16</v>
      </c>
      <c r="B24" s="16" t="s">
        <v>134</v>
      </c>
      <c r="C24" s="16">
        <v>0</v>
      </c>
      <c r="D24" s="16">
        <v>0</v>
      </c>
      <c r="E24" s="16">
        <v>0</v>
      </c>
      <c r="F24" s="16">
        <v>105000</v>
      </c>
      <c r="G24" s="16">
        <v>0</v>
      </c>
    </row>
    <row r="25" spans="1:7" ht="12.75">
      <c r="A25" s="13">
        <v>17</v>
      </c>
      <c r="B25" s="14" t="s">
        <v>135</v>
      </c>
      <c r="C25" s="14">
        <v>0</v>
      </c>
      <c r="D25" s="14">
        <v>0</v>
      </c>
      <c r="E25" s="14">
        <v>0</v>
      </c>
      <c r="F25" s="14">
        <v>71000</v>
      </c>
      <c r="G25" s="14">
        <v>0</v>
      </c>
    </row>
    <row r="26" spans="1:7" ht="12.75">
      <c r="A26" s="15">
        <v>18</v>
      </c>
      <c r="B26" s="16" t="s">
        <v>136</v>
      </c>
      <c r="C26" s="16">
        <v>0</v>
      </c>
      <c r="D26" s="16">
        <v>0</v>
      </c>
      <c r="E26" s="16">
        <v>0</v>
      </c>
      <c r="F26" s="16">
        <v>115000</v>
      </c>
      <c r="G26" s="16">
        <v>295588.96</v>
      </c>
    </row>
    <row r="27" spans="1:7" ht="12.75">
      <c r="A27" s="13">
        <v>19</v>
      </c>
      <c r="B27" s="14" t="s">
        <v>137</v>
      </c>
      <c r="C27" s="14">
        <v>0</v>
      </c>
      <c r="D27" s="14">
        <v>0</v>
      </c>
      <c r="E27" s="14">
        <v>0</v>
      </c>
      <c r="F27" s="14">
        <v>177000</v>
      </c>
      <c r="G27" s="14">
        <v>0</v>
      </c>
    </row>
    <row r="28" spans="1:7" ht="12.75">
      <c r="A28" s="15">
        <v>20</v>
      </c>
      <c r="B28" s="16" t="s">
        <v>138</v>
      </c>
      <c r="C28" s="16">
        <v>0</v>
      </c>
      <c r="D28" s="16">
        <v>0</v>
      </c>
      <c r="E28" s="16">
        <v>0</v>
      </c>
      <c r="F28" s="16">
        <v>0</v>
      </c>
      <c r="G28" s="16">
        <v>0</v>
      </c>
    </row>
    <row r="29" spans="1:7" ht="12.75">
      <c r="A29" s="13">
        <v>21</v>
      </c>
      <c r="B29" s="14" t="s">
        <v>139</v>
      </c>
      <c r="C29" s="14">
        <v>0</v>
      </c>
      <c r="D29" s="14">
        <v>0</v>
      </c>
      <c r="E29" s="14">
        <v>0</v>
      </c>
      <c r="F29" s="14">
        <v>380000</v>
      </c>
      <c r="G29" s="14">
        <v>785739</v>
      </c>
    </row>
    <row r="30" spans="1:7" ht="12.75">
      <c r="A30" s="15">
        <v>22</v>
      </c>
      <c r="B30" s="16" t="s">
        <v>140</v>
      </c>
      <c r="C30" s="16">
        <v>0</v>
      </c>
      <c r="D30" s="16">
        <v>0</v>
      </c>
      <c r="E30" s="16">
        <v>0</v>
      </c>
      <c r="F30" s="16">
        <v>0</v>
      </c>
      <c r="G30" s="16">
        <v>120000</v>
      </c>
    </row>
    <row r="31" spans="1:7" ht="12.75">
      <c r="A31" s="13">
        <v>23</v>
      </c>
      <c r="B31" s="14" t="s">
        <v>141</v>
      </c>
      <c r="C31" s="14">
        <v>0</v>
      </c>
      <c r="D31" s="14">
        <v>0</v>
      </c>
      <c r="E31" s="14">
        <v>0</v>
      </c>
      <c r="F31" s="14">
        <v>0</v>
      </c>
      <c r="G31" s="14">
        <v>0</v>
      </c>
    </row>
    <row r="32" spans="1:7" ht="12.75">
      <c r="A32" s="15">
        <v>24</v>
      </c>
      <c r="B32" s="16" t="s">
        <v>142</v>
      </c>
      <c r="C32" s="16">
        <v>0</v>
      </c>
      <c r="D32" s="16">
        <v>0</v>
      </c>
      <c r="E32" s="16">
        <v>0</v>
      </c>
      <c r="F32" s="16">
        <v>175000</v>
      </c>
      <c r="G32" s="16">
        <v>916936</v>
      </c>
    </row>
    <row r="33" spans="1:7" ht="12.75">
      <c r="A33" s="13">
        <v>25</v>
      </c>
      <c r="B33" s="14" t="s">
        <v>143</v>
      </c>
      <c r="C33" s="14">
        <v>0</v>
      </c>
      <c r="D33" s="14">
        <v>0</v>
      </c>
      <c r="E33" s="14">
        <v>0</v>
      </c>
      <c r="F33" s="14">
        <v>150000</v>
      </c>
      <c r="G33" s="14">
        <v>553701</v>
      </c>
    </row>
    <row r="34" spans="1:7" ht="12.75">
      <c r="A34" s="15">
        <v>26</v>
      </c>
      <c r="B34" s="16" t="s">
        <v>144</v>
      </c>
      <c r="C34" s="16">
        <v>0</v>
      </c>
      <c r="D34" s="16">
        <v>210000</v>
      </c>
      <c r="E34" s="16">
        <v>0</v>
      </c>
      <c r="F34" s="16">
        <v>100000</v>
      </c>
      <c r="G34" s="16">
        <v>1600571</v>
      </c>
    </row>
    <row r="35" spans="1:7" ht="12.75">
      <c r="A35" s="13">
        <v>28</v>
      </c>
      <c r="B35" s="14" t="s">
        <v>145</v>
      </c>
      <c r="C35" s="14">
        <v>0</v>
      </c>
      <c r="D35" s="14">
        <v>0</v>
      </c>
      <c r="E35" s="14">
        <v>0</v>
      </c>
      <c r="F35" s="14">
        <v>0</v>
      </c>
      <c r="G35" s="14">
        <v>0</v>
      </c>
    </row>
    <row r="36" spans="1:7" ht="12.75">
      <c r="A36" s="15">
        <v>30</v>
      </c>
      <c r="B36" s="16" t="s">
        <v>146</v>
      </c>
      <c r="C36" s="16">
        <v>0</v>
      </c>
      <c r="D36" s="16">
        <v>225000</v>
      </c>
      <c r="E36" s="16">
        <v>0</v>
      </c>
      <c r="F36" s="16">
        <v>243000</v>
      </c>
      <c r="G36" s="16">
        <v>428272</v>
      </c>
    </row>
    <row r="37" spans="1:7" ht="12.75">
      <c r="A37" s="13">
        <v>31</v>
      </c>
      <c r="B37" s="14" t="s">
        <v>147</v>
      </c>
      <c r="C37" s="14">
        <v>0</v>
      </c>
      <c r="D37" s="14">
        <v>0</v>
      </c>
      <c r="E37" s="14">
        <v>0</v>
      </c>
      <c r="F37" s="14">
        <v>232500</v>
      </c>
      <c r="G37" s="14">
        <v>1008944</v>
      </c>
    </row>
    <row r="38" spans="1:7" ht="12.75">
      <c r="A38" s="15">
        <v>32</v>
      </c>
      <c r="B38" s="16" t="s">
        <v>148</v>
      </c>
      <c r="C38" s="16">
        <v>0</v>
      </c>
      <c r="D38" s="16">
        <v>0</v>
      </c>
      <c r="E38" s="16">
        <v>0</v>
      </c>
      <c r="F38" s="16">
        <v>144927</v>
      </c>
      <c r="G38" s="16">
        <v>479796</v>
      </c>
    </row>
    <row r="39" spans="1:7" ht="12.75">
      <c r="A39" s="13">
        <v>33</v>
      </c>
      <c r="B39" s="14" t="s">
        <v>149</v>
      </c>
      <c r="C39" s="14">
        <v>0</v>
      </c>
      <c r="D39" s="14">
        <v>385000</v>
      </c>
      <c r="E39" s="14">
        <v>0</v>
      </c>
      <c r="F39" s="14">
        <v>158000</v>
      </c>
      <c r="G39" s="14">
        <v>665232</v>
      </c>
    </row>
    <row r="40" spans="1:7" ht="12.75">
      <c r="A40" s="15">
        <v>34</v>
      </c>
      <c r="B40" s="16" t="s">
        <v>150</v>
      </c>
      <c r="C40" s="16">
        <v>0</v>
      </c>
      <c r="D40" s="16">
        <v>300000</v>
      </c>
      <c r="E40" s="16">
        <v>0</v>
      </c>
      <c r="F40" s="16">
        <v>0</v>
      </c>
      <c r="G40" s="16">
        <v>300000</v>
      </c>
    </row>
    <row r="41" spans="1:7" ht="12.75">
      <c r="A41" s="13">
        <v>35</v>
      </c>
      <c r="B41" s="14" t="s">
        <v>151</v>
      </c>
      <c r="C41" s="14">
        <v>0</v>
      </c>
      <c r="D41" s="14">
        <v>0</v>
      </c>
      <c r="E41" s="14">
        <v>0</v>
      </c>
      <c r="F41" s="14">
        <v>225234</v>
      </c>
      <c r="G41" s="14">
        <v>287956</v>
      </c>
    </row>
    <row r="42" spans="1:7" ht="12.75">
      <c r="A42" s="15">
        <v>36</v>
      </c>
      <c r="B42" s="16" t="s">
        <v>152</v>
      </c>
      <c r="C42" s="16">
        <v>0</v>
      </c>
      <c r="D42" s="16">
        <v>250000</v>
      </c>
      <c r="E42" s="16">
        <v>0</v>
      </c>
      <c r="F42" s="16">
        <v>149482</v>
      </c>
      <c r="G42" s="16">
        <v>227172</v>
      </c>
    </row>
    <row r="43" spans="1:7" ht="12.75">
      <c r="A43" s="13">
        <v>37</v>
      </c>
      <c r="B43" s="14" t="s">
        <v>153</v>
      </c>
      <c r="C43" s="14">
        <v>0</v>
      </c>
      <c r="D43" s="14">
        <v>0</v>
      </c>
      <c r="E43" s="14">
        <v>0</v>
      </c>
      <c r="F43" s="14">
        <v>0</v>
      </c>
      <c r="G43" s="14">
        <v>519733</v>
      </c>
    </row>
    <row r="44" spans="1:7" ht="12.75">
      <c r="A44" s="15">
        <v>38</v>
      </c>
      <c r="B44" s="16" t="s">
        <v>154</v>
      </c>
      <c r="C44" s="16">
        <v>0</v>
      </c>
      <c r="D44" s="16">
        <v>25000</v>
      </c>
      <c r="E44" s="16">
        <v>0</v>
      </c>
      <c r="F44" s="16">
        <v>234703</v>
      </c>
      <c r="G44" s="16">
        <v>649123</v>
      </c>
    </row>
    <row r="45" spans="1:7" ht="12.75">
      <c r="A45" s="13">
        <v>39</v>
      </c>
      <c r="B45" s="14" t="s">
        <v>155</v>
      </c>
      <c r="C45" s="14">
        <v>0</v>
      </c>
      <c r="D45" s="14">
        <v>0</v>
      </c>
      <c r="E45" s="14">
        <v>0</v>
      </c>
      <c r="F45" s="14">
        <v>202000</v>
      </c>
      <c r="G45" s="14">
        <v>0</v>
      </c>
    </row>
    <row r="46" spans="1:7" ht="12.75">
      <c r="A46" s="15">
        <v>40</v>
      </c>
      <c r="B46" s="16" t="s">
        <v>156</v>
      </c>
      <c r="C46" s="16">
        <v>0</v>
      </c>
      <c r="D46" s="16">
        <v>0</v>
      </c>
      <c r="E46" s="16">
        <v>0</v>
      </c>
      <c r="F46" s="16">
        <v>253000</v>
      </c>
      <c r="G46" s="16">
        <v>2442300</v>
      </c>
    </row>
    <row r="47" spans="1:7" ht="12.75">
      <c r="A47" s="13">
        <v>41</v>
      </c>
      <c r="B47" s="14" t="s">
        <v>157</v>
      </c>
      <c r="C47" s="14">
        <v>0</v>
      </c>
      <c r="D47" s="14">
        <v>0</v>
      </c>
      <c r="E47" s="14">
        <v>0</v>
      </c>
      <c r="F47" s="14">
        <v>0</v>
      </c>
      <c r="G47" s="14">
        <v>0</v>
      </c>
    </row>
    <row r="48" spans="1:7" ht="12.75">
      <c r="A48" s="15">
        <v>42</v>
      </c>
      <c r="B48" s="16" t="s">
        <v>158</v>
      </c>
      <c r="C48" s="16">
        <v>0</v>
      </c>
      <c r="D48" s="16">
        <v>0</v>
      </c>
      <c r="E48" s="16">
        <v>0</v>
      </c>
      <c r="F48" s="16">
        <v>0</v>
      </c>
      <c r="G48" s="16">
        <v>0</v>
      </c>
    </row>
    <row r="49" spans="1:7" ht="12.75">
      <c r="A49" s="13">
        <v>43</v>
      </c>
      <c r="B49" s="14" t="s">
        <v>159</v>
      </c>
      <c r="C49" s="14">
        <v>0</v>
      </c>
      <c r="D49" s="14">
        <v>0</v>
      </c>
      <c r="E49" s="14">
        <v>0</v>
      </c>
      <c r="F49" s="14">
        <v>150000</v>
      </c>
      <c r="G49" s="14">
        <v>295918</v>
      </c>
    </row>
    <row r="50" spans="1:7" ht="12.75">
      <c r="A50" s="15">
        <v>44</v>
      </c>
      <c r="B50" s="16" t="s">
        <v>160</v>
      </c>
      <c r="C50" s="16">
        <v>0</v>
      </c>
      <c r="D50" s="16">
        <v>0</v>
      </c>
      <c r="E50" s="16">
        <v>0</v>
      </c>
      <c r="F50" s="16">
        <v>165500</v>
      </c>
      <c r="G50" s="16">
        <v>0</v>
      </c>
    </row>
    <row r="51" spans="1:7" ht="12.75">
      <c r="A51" s="13">
        <v>45</v>
      </c>
      <c r="B51" s="14" t="s">
        <v>161</v>
      </c>
      <c r="C51" s="14">
        <v>0</v>
      </c>
      <c r="D51" s="14">
        <v>0</v>
      </c>
      <c r="E51" s="14">
        <v>0</v>
      </c>
      <c r="F51" s="14">
        <v>80000</v>
      </c>
      <c r="G51" s="14">
        <v>299895</v>
      </c>
    </row>
    <row r="52" spans="1:7" ht="12.75">
      <c r="A52" s="15">
        <v>46</v>
      </c>
      <c r="B52" s="16" t="s">
        <v>162</v>
      </c>
      <c r="C52" s="16">
        <v>0</v>
      </c>
      <c r="D52" s="16">
        <v>0</v>
      </c>
      <c r="E52" s="16">
        <v>0</v>
      </c>
      <c r="F52" s="16">
        <v>0</v>
      </c>
      <c r="G52" s="16">
        <v>188352</v>
      </c>
    </row>
    <row r="53" spans="1:7" ht="12.75">
      <c r="A53" s="13">
        <v>47</v>
      </c>
      <c r="B53" s="14" t="s">
        <v>163</v>
      </c>
      <c r="C53" s="14">
        <v>0</v>
      </c>
      <c r="D53" s="14">
        <v>0</v>
      </c>
      <c r="E53" s="14">
        <v>0</v>
      </c>
      <c r="F53" s="14">
        <v>86000</v>
      </c>
      <c r="G53" s="14">
        <v>702929</v>
      </c>
    </row>
    <row r="54" spans="1:7" ht="12.75">
      <c r="A54" s="15">
        <v>48</v>
      </c>
      <c r="B54" s="16" t="s">
        <v>164</v>
      </c>
      <c r="C54" s="16">
        <v>0</v>
      </c>
      <c r="D54" s="16">
        <v>0</v>
      </c>
      <c r="E54" s="16">
        <v>0</v>
      </c>
      <c r="F54" s="16">
        <v>285736</v>
      </c>
      <c r="G54" s="16">
        <v>832514</v>
      </c>
    </row>
    <row r="55" spans="1:7" ht="12.75">
      <c r="A55" s="13">
        <v>49</v>
      </c>
      <c r="B55" s="14" t="s">
        <v>165</v>
      </c>
      <c r="C55" s="14">
        <v>1515000</v>
      </c>
      <c r="D55" s="14">
        <v>8600000</v>
      </c>
      <c r="E55" s="14">
        <v>181202</v>
      </c>
      <c r="F55" s="14">
        <v>0</v>
      </c>
      <c r="G55" s="14">
        <v>2191314</v>
      </c>
    </row>
    <row r="56" spans="1:7" ht="12.75">
      <c r="A56" s="15">
        <v>50</v>
      </c>
      <c r="B56" s="16" t="s">
        <v>355</v>
      </c>
      <c r="C56" s="16">
        <v>0</v>
      </c>
      <c r="D56" s="16">
        <v>0</v>
      </c>
      <c r="E56" s="16">
        <v>0</v>
      </c>
      <c r="F56" s="16">
        <v>0</v>
      </c>
      <c r="G56" s="16">
        <v>0</v>
      </c>
    </row>
    <row r="57" spans="1:7" ht="12.75">
      <c r="A57" s="13">
        <v>2264</v>
      </c>
      <c r="B57" s="14" t="s">
        <v>166</v>
      </c>
      <c r="C57" s="14">
        <v>0</v>
      </c>
      <c r="D57" s="14">
        <v>0</v>
      </c>
      <c r="E57" s="14">
        <v>0</v>
      </c>
      <c r="F57" s="14">
        <v>0</v>
      </c>
      <c r="G57" s="14">
        <v>39356</v>
      </c>
    </row>
    <row r="58" spans="1:7" ht="12.75">
      <c r="A58" s="15">
        <v>2309</v>
      </c>
      <c r="B58" s="16" t="s">
        <v>167</v>
      </c>
      <c r="C58" s="16">
        <v>0</v>
      </c>
      <c r="D58" s="16">
        <v>0</v>
      </c>
      <c r="E58" s="16">
        <v>0</v>
      </c>
      <c r="F58" s="16">
        <v>0</v>
      </c>
      <c r="G58" s="16">
        <v>30460</v>
      </c>
    </row>
    <row r="59" spans="1:7" ht="12.75">
      <c r="A59" s="13">
        <v>2312</v>
      </c>
      <c r="B59" s="14" t="s">
        <v>168</v>
      </c>
      <c r="C59" s="14">
        <v>0</v>
      </c>
      <c r="D59" s="14">
        <v>0</v>
      </c>
      <c r="E59" s="14">
        <v>0</v>
      </c>
      <c r="F59" s="14">
        <v>0</v>
      </c>
      <c r="G59" s="14">
        <v>19497</v>
      </c>
    </row>
    <row r="60" spans="1:7" ht="12.75">
      <c r="A60" s="15">
        <v>2355</v>
      </c>
      <c r="B60" s="16" t="s">
        <v>169</v>
      </c>
      <c r="C60" s="16">
        <v>0</v>
      </c>
      <c r="D60" s="16">
        <v>0</v>
      </c>
      <c r="E60" s="16">
        <v>0</v>
      </c>
      <c r="F60" s="16">
        <v>0</v>
      </c>
      <c r="G60" s="16">
        <v>71500</v>
      </c>
    </row>
    <row r="61" spans="1:7" ht="12.75">
      <c r="A61" s="13">
        <v>2439</v>
      </c>
      <c r="B61" s="14" t="s">
        <v>170</v>
      </c>
      <c r="C61" s="14">
        <v>0</v>
      </c>
      <c r="D61" s="14">
        <v>0</v>
      </c>
      <c r="E61" s="14">
        <v>0</v>
      </c>
      <c r="F61" s="14">
        <v>0</v>
      </c>
      <c r="G61" s="14">
        <v>29347</v>
      </c>
    </row>
    <row r="62" spans="1:7" ht="12.75">
      <c r="A62" s="15">
        <v>2460</v>
      </c>
      <c r="B62" s="16" t="s">
        <v>171</v>
      </c>
      <c r="C62" s="16">
        <v>0</v>
      </c>
      <c r="D62" s="16">
        <v>0</v>
      </c>
      <c r="E62" s="16">
        <v>0</v>
      </c>
      <c r="F62" s="16">
        <v>0</v>
      </c>
      <c r="G62" s="16">
        <v>337548</v>
      </c>
    </row>
    <row r="63" spans="1:7" ht="12.75">
      <c r="A63" s="13">
        <v>3000</v>
      </c>
      <c r="B63" s="14" t="s">
        <v>381</v>
      </c>
      <c r="C63" s="14">
        <v>0</v>
      </c>
      <c r="D63" s="14">
        <v>0</v>
      </c>
      <c r="E63" s="14">
        <v>0</v>
      </c>
      <c r="F63" s="14">
        <v>0</v>
      </c>
      <c r="G63" s="14">
        <v>791931</v>
      </c>
    </row>
    <row r="64" spans="1:7" ht="4.5" customHeight="1">
      <c r="A64" s="17"/>
      <c r="B64" s="17"/>
      <c r="C64" s="17"/>
      <c r="D64" s="17"/>
      <c r="E64" s="17"/>
      <c r="F64" s="17"/>
      <c r="G64" s="17"/>
    </row>
    <row r="65" spans="1:7" ht="12.75">
      <c r="A65" s="19"/>
      <c r="B65" s="20" t="s">
        <v>172</v>
      </c>
      <c r="C65" s="20">
        <f>SUM(C11:C63)</f>
        <v>1517000</v>
      </c>
      <c r="D65" s="20">
        <f>SUM(D11:D63)</f>
        <v>14007836</v>
      </c>
      <c r="E65" s="20">
        <f>SUM(E11:E63)</f>
        <v>345702</v>
      </c>
      <c r="F65" s="20">
        <f>SUM(F11:F63)</f>
        <v>6091448</v>
      </c>
      <c r="G65" s="20">
        <f>SUM(G11:G63)</f>
        <v>48478057.96</v>
      </c>
    </row>
    <row r="66" spans="1:7" ht="4.5" customHeight="1">
      <c r="A66" s="17"/>
      <c r="B66" s="17"/>
      <c r="C66" s="17"/>
      <c r="D66" s="17"/>
      <c r="E66" s="17"/>
      <c r="F66" s="17"/>
      <c r="G66" s="17"/>
    </row>
    <row r="67" spans="1:7" ht="12.75">
      <c r="A67" s="15">
        <v>2155</v>
      </c>
      <c r="B67" s="16" t="s">
        <v>173</v>
      </c>
      <c r="C67" s="16">
        <v>0</v>
      </c>
      <c r="D67" s="16">
        <v>0</v>
      </c>
      <c r="E67" s="16">
        <v>0</v>
      </c>
      <c r="F67" s="16">
        <v>0</v>
      </c>
      <c r="G67" s="16">
        <v>0</v>
      </c>
    </row>
    <row r="68" spans="1:7" ht="12.75">
      <c r="A68" s="13">
        <v>2408</v>
      </c>
      <c r="B68" s="14" t="s">
        <v>175</v>
      </c>
      <c r="C68" s="14">
        <v>0</v>
      </c>
      <c r="D68" s="14">
        <v>0</v>
      </c>
      <c r="E68" s="14">
        <v>0</v>
      </c>
      <c r="F68" s="14">
        <v>0</v>
      </c>
      <c r="G68" s="14">
        <v>71000</v>
      </c>
    </row>
    <row r="69" ht="6.75" customHeight="1"/>
    <row r="70" spans="1:7" ht="12" customHeight="1">
      <c r="A70" s="6"/>
      <c r="B70" s="6"/>
      <c r="C70" s="17"/>
      <c r="D70" s="17"/>
      <c r="E70" s="17"/>
      <c r="F70" s="17"/>
      <c r="G70" s="17"/>
    </row>
    <row r="71" spans="1:7" ht="12" customHeight="1">
      <c r="A71" s="6"/>
      <c r="B71" s="6"/>
      <c r="C71" s="17"/>
      <c r="D71" s="17"/>
      <c r="E71" s="17"/>
      <c r="F71" s="17"/>
      <c r="G71" s="17"/>
    </row>
    <row r="72" spans="1:7" ht="12" customHeight="1">
      <c r="A72" s="6"/>
      <c r="B72" s="6"/>
      <c r="C72" s="17"/>
      <c r="D72" s="17"/>
      <c r="E72" s="17"/>
      <c r="F72" s="17"/>
      <c r="G72" s="17"/>
    </row>
    <row r="73" spans="1:7" ht="12" customHeight="1">
      <c r="A73" s="6"/>
      <c r="B73" s="6"/>
      <c r="C73" s="17"/>
      <c r="D73" s="17"/>
      <c r="E73" s="17"/>
      <c r="F73" s="17"/>
      <c r="G73" s="17"/>
    </row>
    <row r="74" spans="1:7" ht="12" customHeight="1">
      <c r="A74" s="6"/>
      <c r="B74" s="6"/>
      <c r="C74" s="17"/>
      <c r="D74" s="17"/>
      <c r="E74" s="17"/>
      <c r="F74" s="17"/>
      <c r="G74" s="1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5" width="20.83203125" style="82" customWidth="1"/>
    <col min="6" max="6" width="35.83203125" style="82" customWidth="1"/>
    <col min="7" max="16384" width="19.83203125" style="82" customWidth="1"/>
  </cols>
  <sheetData>
    <row r="1" spans="1:2" ht="6.75" customHeight="1">
      <c r="A1" s="17"/>
      <c r="B1" s="80"/>
    </row>
    <row r="2" spans="1:6" ht="12.75">
      <c r="A2" s="11"/>
      <c r="B2" s="105"/>
      <c r="C2" s="106" t="s">
        <v>177</v>
      </c>
      <c r="D2" s="106"/>
      <c r="E2" s="106"/>
      <c r="F2" s="107" t="s">
        <v>5</v>
      </c>
    </row>
    <row r="3" spans="1:6" ht="12.75">
      <c r="A3" s="12"/>
      <c r="B3" s="108"/>
      <c r="C3" s="388" t="str">
        <f>"CAPITAL FUND "&amp;REPLACE(YEAR,1,22,"")&amp;" BUDGET"</f>
        <v>CAPITAL FUND 2001/2002 BUDGET</v>
      </c>
      <c r="D3" s="139"/>
      <c r="E3" s="139"/>
      <c r="F3" s="319"/>
    </row>
    <row r="4" spans="1:6" ht="12.75">
      <c r="A4" s="10"/>
      <c r="C4" s="141"/>
      <c r="E4" s="141"/>
      <c r="F4" s="141"/>
    </row>
    <row r="5" spans="1:6" ht="12.75">
      <c r="A5" s="10"/>
      <c r="C5" s="56"/>
      <c r="D5" s="141"/>
      <c r="E5" s="141"/>
      <c r="F5" s="141"/>
    </row>
    <row r="6" spans="1:6" ht="12.75">
      <c r="A6" s="10"/>
      <c r="C6" s="227" t="s">
        <v>192</v>
      </c>
      <c r="D6" s="126"/>
      <c r="E6" s="127"/>
      <c r="F6" s="141"/>
    </row>
    <row r="7" spans="1:6" ht="12.75">
      <c r="A7" s="17"/>
      <c r="C7" s="142"/>
      <c r="D7" s="142" t="s">
        <v>208</v>
      </c>
      <c r="E7" s="158"/>
      <c r="F7" s="141"/>
    </row>
    <row r="8" spans="1:6" ht="12.75">
      <c r="A8" s="94"/>
      <c r="B8" s="45"/>
      <c r="C8" s="144" t="s">
        <v>233</v>
      </c>
      <c r="D8" s="144" t="s">
        <v>237</v>
      </c>
      <c r="E8" s="176"/>
      <c r="F8" s="141"/>
    </row>
    <row r="9" spans="1:6" ht="12.75">
      <c r="A9" s="51" t="s">
        <v>105</v>
      </c>
      <c r="B9" s="52" t="s">
        <v>106</v>
      </c>
      <c r="C9" s="146" t="s">
        <v>120</v>
      </c>
      <c r="D9" s="146" t="s">
        <v>238</v>
      </c>
      <c r="E9" s="146" t="s">
        <v>71</v>
      </c>
      <c r="F9" s="141"/>
    </row>
    <row r="10" spans="1:6" ht="4.5" customHeight="1">
      <c r="A10" s="77"/>
      <c r="B10" s="77"/>
      <c r="C10" s="147"/>
      <c r="D10" s="147"/>
      <c r="E10" s="147"/>
      <c r="F10" s="80"/>
    </row>
    <row r="11" spans="1:5" ht="12.75">
      <c r="A11" s="13">
        <v>1</v>
      </c>
      <c r="B11" s="14" t="s">
        <v>121</v>
      </c>
      <c r="C11" s="14">
        <v>0</v>
      </c>
      <c r="D11" s="14">
        <v>0</v>
      </c>
      <c r="E11" s="14">
        <f>SUM('- 48 -'!C11:G11,C11:D11)</f>
        <v>11287783</v>
      </c>
    </row>
    <row r="12" spans="1:5" ht="12.75">
      <c r="A12" s="15">
        <v>2</v>
      </c>
      <c r="B12" s="16" t="s">
        <v>122</v>
      </c>
      <c r="C12" s="16">
        <v>0</v>
      </c>
      <c r="D12" s="16">
        <v>0</v>
      </c>
      <c r="E12" s="16">
        <f>SUM('- 48 -'!C12:G12,C12:D12)</f>
        <v>939023</v>
      </c>
    </row>
    <row r="13" spans="1:5" ht="12.75">
      <c r="A13" s="13">
        <v>3</v>
      </c>
      <c r="B13" s="14" t="s">
        <v>123</v>
      </c>
      <c r="C13" s="14">
        <v>0</v>
      </c>
      <c r="D13" s="14">
        <v>160227</v>
      </c>
      <c r="E13" s="14">
        <f>SUM('- 48 -'!C13:G13,C13:D13)</f>
        <v>1758052</v>
      </c>
    </row>
    <row r="14" spans="1:5" ht="12.75">
      <c r="A14" s="15">
        <v>4</v>
      </c>
      <c r="B14" s="16" t="s">
        <v>124</v>
      </c>
      <c r="C14" s="16">
        <v>0</v>
      </c>
      <c r="D14" s="16">
        <v>0</v>
      </c>
      <c r="E14" s="16">
        <f>SUM('- 48 -'!C14:G14,C14:D14)</f>
        <v>75000</v>
      </c>
    </row>
    <row r="15" spans="1:5" ht="12.75">
      <c r="A15" s="13">
        <v>5</v>
      </c>
      <c r="B15" s="14" t="s">
        <v>125</v>
      </c>
      <c r="C15" s="14">
        <v>0</v>
      </c>
      <c r="D15" s="14">
        <v>2230</v>
      </c>
      <c r="E15" s="14">
        <f>SUM('- 48 -'!C15:G15,C15:D15)</f>
        <v>2378900</v>
      </c>
    </row>
    <row r="16" spans="1:5" ht="12.75">
      <c r="A16" s="15">
        <v>6</v>
      </c>
      <c r="B16" s="16" t="s">
        <v>126</v>
      </c>
      <c r="C16" s="16">
        <v>0</v>
      </c>
      <c r="D16" s="16">
        <v>0</v>
      </c>
      <c r="E16" s="16">
        <f>SUM('- 48 -'!C16:G16,C16:D16)</f>
        <v>3698098</v>
      </c>
    </row>
    <row r="17" spans="1:5" ht="12.75">
      <c r="A17" s="13">
        <v>9</v>
      </c>
      <c r="B17" s="14" t="s">
        <v>127</v>
      </c>
      <c r="C17" s="14">
        <v>0</v>
      </c>
      <c r="D17" s="14">
        <v>0</v>
      </c>
      <c r="E17" s="14">
        <f>SUM('- 48 -'!C17:G17,C17:D17)</f>
        <v>5834521</v>
      </c>
    </row>
    <row r="18" spans="1:5" ht="12.75">
      <c r="A18" s="15">
        <v>10</v>
      </c>
      <c r="B18" s="16" t="s">
        <v>128</v>
      </c>
      <c r="C18" s="16">
        <v>0</v>
      </c>
      <c r="D18" s="16">
        <v>0</v>
      </c>
      <c r="E18" s="16">
        <f>SUM('- 48 -'!C18:G18,C18:D18)</f>
        <v>3137323</v>
      </c>
    </row>
    <row r="19" spans="1:5" ht="12.75">
      <c r="A19" s="13">
        <v>11</v>
      </c>
      <c r="B19" s="14" t="s">
        <v>129</v>
      </c>
      <c r="C19" s="14">
        <v>0</v>
      </c>
      <c r="D19" s="14">
        <v>0</v>
      </c>
      <c r="E19" s="14">
        <f>SUM('- 48 -'!C19:G19,C19:D19)</f>
        <v>1654906</v>
      </c>
    </row>
    <row r="20" spans="1:5" ht="12.75">
      <c r="A20" s="15">
        <v>12</v>
      </c>
      <c r="B20" s="16" t="s">
        <v>130</v>
      </c>
      <c r="C20" s="16">
        <v>0</v>
      </c>
      <c r="D20" s="16">
        <v>0</v>
      </c>
      <c r="E20" s="16">
        <f>SUM('- 48 -'!C20:G20,C20:D20)</f>
        <v>3042461</v>
      </c>
    </row>
    <row r="21" spans="1:5" ht="12.75">
      <c r="A21" s="13">
        <v>13</v>
      </c>
      <c r="B21" s="14" t="s">
        <v>131</v>
      </c>
      <c r="C21" s="14">
        <v>0</v>
      </c>
      <c r="D21" s="14">
        <v>0</v>
      </c>
      <c r="E21" s="14">
        <f>SUM('- 48 -'!C21:G21,C21:D21)</f>
        <v>218000</v>
      </c>
    </row>
    <row r="22" spans="1:5" ht="12.75">
      <c r="A22" s="15">
        <v>14</v>
      </c>
      <c r="B22" s="16" t="s">
        <v>132</v>
      </c>
      <c r="C22" s="16">
        <v>0</v>
      </c>
      <c r="D22" s="16">
        <v>0</v>
      </c>
      <c r="E22" s="16">
        <f>SUM('- 48 -'!C22:G22,C22:D22)</f>
        <v>3408261</v>
      </c>
    </row>
    <row r="23" spans="1:5" ht="12.75">
      <c r="A23" s="13">
        <v>15</v>
      </c>
      <c r="B23" s="14" t="s">
        <v>133</v>
      </c>
      <c r="C23" s="14">
        <v>0</v>
      </c>
      <c r="D23" s="14">
        <v>0</v>
      </c>
      <c r="E23" s="14">
        <f>SUM('- 48 -'!C23:G23,C23:D23)</f>
        <v>484264</v>
      </c>
    </row>
    <row r="24" spans="1:5" ht="12.75">
      <c r="A24" s="15">
        <v>16</v>
      </c>
      <c r="B24" s="16" t="s">
        <v>134</v>
      </c>
      <c r="C24" s="16">
        <v>0</v>
      </c>
      <c r="D24" s="16">
        <v>0</v>
      </c>
      <c r="E24" s="16">
        <f>SUM('- 48 -'!C24:G24,C24:D24)</f>
        <v>105000</v>
      </c>
    </row>
    <row r="25" spans="1:5" ht="12.75">
      <c r="A25" s="13">
        <v>17</v>
      </c>
      <c r="B25" s="14" t="s">
        <v>135</v>
      </c>
      <c r="C25" s="14">
        <v>0</v>
      </c>
      <c r="D25" s="14">
        <v>0</v>
      </c>
      <c r="E25" s="14">
        <f>SUM('- 48 -'!C25:G25,C25:D25)</f>
        <v>71000</v>
      </c>
    </row>
    <row r="26" spans="1:5" ht="12.75">
      <c r="A26" s="15">
        <v>18</v>
      </c>
      <c r="B26" s="16" t="s">
        <v>136</v>
      </c>
      <c r="C26" s="16">
        <v>0</v>
      </c>
      <c r="D26" s="16">
        <v>0</v>
      </c>
      <c r="E26" s="16">
        <f>SUM('- 48 -'!C26:G26,C26:D26)</f>
        <v>410588.96</v>
      </c>
    </row>
    <row r="27" spans="1:5" ht="12.75">
      <c r="A27" s="13">
        <v>19</v>
      </c>
      <c r="B27" s="14" t="s">
        <v>137</v>
      </c>
      <c r="C27" s="14">
        <v>0</v>
      </c>
      <c r="D27" s="14">
        <v>0</v>
      </c>
      <c r="E27" s="14">
        <f>SUM('- 48 -'!C27:G27,C27:D27)</f>
        <v>177000</v>
      </c>
    </row>
    <row r="28" spans="1:5" ht="12.75">
      <c r="A28" s="15">
        <v>20</v>
      </c>
      <c r="B28" s="16" t="s">
        <v>138</v>
      </c>
      <c r="C28" s="16">
        <v>0</v>
      </c>
      <c r="D28" s="16">
        <v>90000</v>
      </c>
      <c r="E28" s="16">
        <f>SUM('- 48 -'!C28:G28,C28:D28)</f>
        <v>90000</v>
      </c>
    </row>
    <row r="29" spans="1:5" ht="12.75">
      <c r="A29" s="13">
        <v>21</v>
      </c>
      <c r="B29" s="14" t="s">
        <v>139</v>
      </c>
      <c r="C29" s="14">
        <v>0</v>
      </c>
      <c r="D29" s="14">
        <v>0</v>
      </c>
      <c r="E29" s="14">
        <f>SUM('- 48 -'!C29:G29,C29:D29)</f>
        <v>1165739</v>
      </c>
    </row>
    <row r="30" spans="1:5" ht="12.75">
      <c r="A30" s="15">
        <v>22</v>
      </c>
      <c r="B30" s="16" t="s">
        <v>140</v>
      </c>
      <c r="C30" s="16">
        <v>0</v>
      </c>
      <c r="D30" s="16">
        <v>164922</v>
      </c>
      <c r="E30" s="16">
        <f>SUM('- 48 -'!C30:G30,C30:D30)</f>
        <v>284922</v>
      </c>
    </row>
    <row r="31" spans="1:5" ht="12.75">
      <c r="A31" s="13">
        <v>23</v>
      </c>
      <c r="B31" s="14" t="s">
        <v>141</v>
      </c>
      <c r="C31" s="14">
        <v>0</v>
      </c>
      <c r="D31" s="14">
        <v>219832</v>
      </c>
      <c r="E31" s="14">
        <f>SUM('- 48 -'!C31:G31,C31:D31)</f>
        <v>219832</v>
      </c>
    </row>
    <row r="32" spans="1:5" ht="12.75">
      <c r="A32" s="15">
        <v>24</v>
      </c>
      <c r="B32" s="16" t="s">
        <v>142</v>
      </c>
      <c r="C32" s="16">
        <v>0</v>
      </c>
      <c r="D32" s="16">
        <v>0</v>
      </c>
      <c r="E32" s="16">
        <f>SUM('- 48 -'!C32:G32,C32:D32)</f>
        <v>1091936</v>
      </c>
    </row>
    <row r="33" spans="1:5" ht="12.75">
      <c r="A33" s="13">
        <v>25</v>
      </c>
      <c r="B33" s="14" t="s">
        <v>143</v>
      </c>
      <c r="C33" s="14">
        <v>0</v>
      </c>
      <c r="D33" s="14">
        <v>40230</v>
      </c>
      <c r="E33" s="14">
        <f>SUM('- 48 -'!C33:G33,C33:D33)</f>
        <v>743931</v>
      </c>
    </row>
    <row r="34" spans="1:5" ht="12.75">
      <c r="A34" s="15">
        <v>26</v>
      </c>
      <c r="B34" s="16" t="s">
        <v>144</v>
      </c>
      <c r="C34" s="16">
        <v>0</v>
      </c>
      <c r="D34" s="16">
        <v>0</v>
      </c>
      <c r="E34" s="16">
        <f>SUM('- 48 -'!C34:G34,C34:D34)</f>
        <v>1910571</v>
      </c>
    </row>
    <row r="35" spans="1:5" ht="12.75">
      <c r="A35" s="13">
        <v>28</v>
      </c>
      <c r="B35" s="14" t="s">
        <v>145</v>
      </c>
      <c r="C35" s="14">
        <v>0</v>
      </c>
      <c r="D35" s="14">
        <v>0</v>
      </c>
      <c r="E35" s="14">
        <f>SUM('- 48 -'!C35:G35,C35:D35)</f>
        <v>0</v>
      </c>
    </row>
    <row r="36" spans="1:5" ht="12.75">
      <c r="A36" s="15">
        <v>30</v>
      </c>
      <c r="B36" s="16" t="s">
        <v>146</v>
      </c>
      <c r="C36" s="16">
        <v>0</v>
      </c>
      <c r="D36" s="16">
        <v>186200</v>
      </c>
      <c r="E36" s="16">
        <f>SUM('- 48 -'!C36:G36,C36:D36)</f>
        <v>1082472</v>
      </c>
    </row>
    <row r="37" spans="1:5" ht="12.75">
      <c r="A37" s="13">
        <v>31</v>
      </c>
      <c r="B37" s="14" t="s">
        <v>147</v>
      </c>
      <c r="C37" s="14">
        <v>0</v>
      </c>
      <c r="D37" s="14">
        <v>0</v>
      </c>
      <c r="E37" s="14">
        <f>SUM('- 48 -'!C37:G37,C37:D37)</f>
        <v>1241444</v>
      </c>
    </row>
    <row r="38" spans="1:5" ht="12.75">
      <c r="A38" s="15">
        <v>32</v>
      </c>
      <c r="B38" s="16" t="s">
        <v>148</v>
      </c>
      <c r="C38" s="16">
        <v>0</v>
      </c>
      <c r="D38" s="16">
        <v>0</v>
      </c>
      <c r="E38" s="16">
        <f>SUM('- 48 -'!C38:G38,C38:D38)</f>
        <v>624723</v>
      </c>
    </row>
    <row r="39" spans="1:5" ht="12.75">
      <c r="A39" s="13">
        <v>33</v>
      </c>
      <c r="B39" s="14" t="s">
        <v>149</v>
      </c>
      <c r="C39" s="14">
        <v>0</v>
      </c>
      <c r="D39" s="14">
        <v>34405</v>
      </c>
      <c r="E39" s="14">
        <f>SUM('- 48 -'!C39:G39,C39:D39)</f>
        <v>1242637</v>
      </c>
    </row>
    <row r="40" spans="1:5" ht="12.75">
      <c r="A40" s="15">
        <v>34</v>
      </c>
      <c r="B40" s="16" t="s">
        <v>150</v>
      </c>
      <c r="C40" s="16">
        <v>0</v>
      </c>
      <c r="D40" s="16">
        <v>850</v>
      </c>
      <c r="E40" s="16">
        <f>SUM('- 48 -'!C40:G40,C40:D40)</f>
        <v>600850</v>
      </c>
    </row>
    <row r="41" spans="1:5" ht="12.75">
      <c r="A41" s="13">
        <v>35</v>
      </c>
      <c r="B41" s="14" t="s">
        <v>151</v>
      </c>
      <c r="C41" s="14">
        <v>0</v>
      </c>
      <c r="D41" s="14">
        <v>223431</v>
      </c>
      <c r="E41" s="14">
        <f>SUM('- 48 -'!C41:G41,C41:D41)</f>
        <v>736621</v>
      </c>
    </row>
    <row r="42" spans="1:5" ht="12.75">
      <c r="A42" s="15">
        <v>36</v>
      </c>
      <c r="B42" s="16" t="s">
        <v>152</v>
      </c>
      <c r="C42" s="16">
        <v>0</v>
      </c>
      <c r="D42" s="16">
        <v>0</v>
      </c>
      <c r="E42" s="16">
        <f>SUM('- 48 -'!C42:G42,C42:D42)</f>
        <v>626654</v>
      </c>
    </row>
    <row r="43" spans="1:5" ht="12.75">
      <c r="A43" s="13">
        <v>37</v>
      </c>
      <c r="B43" s="14" t="s">
        <v>153</v>
      </c>
      <c r="C43" s="14">
        <v>0</v>
      </c>
      <c r="D43" s="14">
        <v>63053</v>
      </c>
      <c r="E43" s="14">
        <f>SUM('- 48 -'!C43:G43,C43:D43)</f>
        <v>582786</v>
      </c>
    </row>
    <row r="44" spans="1:5" ht="12.75">
      <c r="A44" s="15">
        <v>38</v>
      </c>
      <c r="B44" s="16" t="s">
        <v>154</v>
      </c>
      <c r="C44" s="16">
        <v>0</v>
      </c>
      <c r="D44" s="16">
        <v>0</v>
      </c>
      <c r="E44" s="16">
        <f>SUM('- 48 -'!C44:G44,C44:D44)</f>
        <v>908826</v>
      </c>
    </row>
    <row r="45" spans="1:5" ht="12.75">
      <c r="A45" s="13">
        <v>39</v>
      </c>
      <c r="B45" s="14" t="s">
        <v>155</v>
      </c>
      <c r="C45" s="14">
        <v>0</v>
      </c>
      <c r="D45" s="14">
        <v>0</v>
      </c>
      <c r="E45" s="14">
        <f>SUM('- 48 -'!C45:G45,C45:D45)</f>
        <v>202000</v>
      </c>
    </row>
    <row r="46" spans="1:5" ht="12.75">
      <c r="A46" s="15">
        <v>40</v>
      </c>
      <c r="B46" s="16" t="s">
        <v>156</v>
      </c>
      <c r="C46" s="16">
        <v>0</v>
      </c>
      <c r="D46" s="16">
        <v>0</v>
      </c>
      <c r="E46" s="16">
        <f>SUM('- 48 -'!C46:G46,C46:D46)</f>
        <v>2695300</v>
      </c>
    </row>
    <row r="47" spans="1:5" ht="12.75">
      <c r="A47" s="13">
        <v>41</v>
      </c>
      <c r="B47" s="14" t="s">
        <v>157</v>
      </c>
      <c r="C47" s="14">
        <v>0</v>
      </c>
      <c r="D47" s="14">
        <v>180000</v>
      </c>
      <c r="E47" s="14">
        <f>SUM('- 48 -'!C47:G47,C47:D47)</f>
        <v>180000</v>
      </c>
    </row>
    <row r="48" spans="1:5" ht="12.75">
      <c r="A48" s="15">
        <v>42</v>
      </c>
      <c r="B48" s="16" t="s">
        <v>158</v>
      </c>
      <c r="C48" s="16">
        <v>0</v>
      </c>
      <c r="D48" s="16">
        <v>137575</v>
      </c>
      <c r="E48" s="16">
        <f>SUM('- 48 -'!C48:G48,C48:D48)</f>
        <v>137575</v>
      </c>
    </row>
    <row r="49" spans="1:5" ht="12.75">
      <c r="A49" s="13">
        <v>43</v>
      </c>
      <c r="B49" s="14" t="s">
        <v>159</v>
      </c>
      <c r="C49" s="14">
        <v>0</v>
      </c>
      <c r="D49" s="14">
        <v>25000</v>
      </c>
      <c r="E49" s="14">
        <f>SUM('- 48 -'!C49:G49,C49:D49)</f>
        <v>470918</v>
      </c>
    </row>
    <row r="50" spans="1:5" ht="12.75">
      <c r="A50" s="15">
        <v>44</v>
      </c>
      <c r="B50" s="16" t="s">
        <v>160</v>
      </c>
      <c r="C50" s="16">
        <v>0</v>
      </c>
      <c r="D50" s="16">
        <v>0</v>
      </c>
      <c r="E50" s="16">
        <f>SUM('- 48 -'!C50:G50,C50:D50)</f>
        <v>165500</v>
      </c>
    </row>
    <row r="51" spans="1:5" ht="12.75">
      <c r="A51" s="13">
        <v>45</v>
      </c>
      <c r="B51" s="14" t="s">
        <v>161</v>
      </c>
      <c r="C51" s="14">
        <v>0</v>
      </c>
      <c r="D51" s="14">
        <v>0</v>
      </c>
      <c r="E51" s="14">
        <f>SUM('- 48 -'!C51:G51,C51:D51)</f>
        <v>379895</v>
      </c>
    </row>
    <row r="52" spans="1:5" ht="12.75">
      <c r="A52" s="15">
        <v>46</v>
      </c>
      <c r="B52" s="16" t="s">
        <v>162</v>
      </c>
      <c r="C52" s="16">
        <v>0</v>
      </c>
      <c r="D52" s="16">
        <v>96473</v>
      </c>
      <c r="E52" s="16">
        <f>SUM('- 48 -'!C52:G52,C52:D52)</f>
        <v>284825</v>
      </c>
    </row>
    <row r="53" spans="1:5" ht="12.75">
      <c r="A53" s="13">
        <v>47</v>
      </c>
      <c r="B53" s="14" t="s">
        <v>163</v>
      </c>
      <c r="C53" s="14">
        <v>0</v>
      </c>
      <c r="D53" s="14">
        <v>0</v>
      </c>
      <c r="E53" s="14">
        <f>SUM('- 48 -'!C53:G53,C53:D53)</f>
        <v>788929</v>
      </c>
    </row>
    <row r="54" spans="1:5" ht="12.75">
      <c r="A54" s="15">
        <v>48</v>
      </c>
      <c r="B54" s="16" t="s">
        <v>164</v>
      </c>
      <c r="C54" s="16">
        <v>0</v>
      </c>
      <c r="D54" s="16">
        <v>0</v>
      </c>
      <c r="E54" s="16">
        <f>SUM('- 48 -'!C54:G54,C54:D54)</f>
        <v>1118250</v>
      </c>
    </row>
    <row r="55" spans="1:5" ht="12.75">
      <c r="A55" s="13">
        <v>49</v>
      </c>
      <c r="B55" s="14" t="s">
        <v>165</v>
      </c>
      <c r="C55" s="14">
        <v>0</v>
      </c>
      <c r="D55" s="14">
        <v>0</v>
      </c>
      <c r="E55" s="14">
        <f>SUM('- 48 -'!C55:G55,C55:D55)</f>
        <v>12487516</v>
      </c>
    </row>
    <row r="56" spans="1:5" ht="12.75">
      <c r="A56" s="15">
        <v>50</v>
      </c>
      <c r="B56" s="16" t="s">
        <v>355</v>
      </c>
      <c r="C56" s="16">
        <v>0</v>
      </c>
      <c r="D56" s="16">
        <v>266000</v>
      </c>
      <c r="E56" s="16">
        <f>SUM('- 48 -'!C56:G56,C56:D56)</f>
        <v>266000</v>
      </c>
    </row>
    <row r="57" spans="1:5" ht="12.75">
      <c r="A57" s="13">
        <v>2264</v>
      </c>
      <c r="B57" s="14" t="s">
        <v>166</v>
      </c>
      <c r="C57" s="14">
        <v>0</v>
      </c>
      <c r="D57" s="14">
        <v>0</v>
      </c>
      <c r="E57" s="14">
        <f>SUM('- 48 -'!C57:G57,C57:D57)</f>
        <v>39356</v>
      </c>
    </row>
    <row r="58" spans="1:5" ht="12.75">
      <c r="A58" s="15">
        <v>2309</v>
      </c>
      <c r="B58" s="16" t="s">
        <v>167</v>
      </c>
      <c r="C58" s="16">
        <v>0</v>
      </c>
      <c r="D58" s="16">
        <v>0</v>
      </c>
      <c r="E58" s="16">
        <f>SUM('- 48 -'!C58:G58,C58:D58)</f>
        <v>30460</v>
      </c>
    </row>
    <row r="59" spans="1:5" ht="12.75">
      <c r="A59" s="13">
        <v>2312</v>
      </c>
      <c r="B59" s="14" t="s">
        <v>168</v>
      </c>
      <c r="C59" s="14">
        <v>0</v>
      </c>
      <c r="D59" s="14">
        <v>0</v>
      </c>
      <c r="E59" s="14">
        <f>SUM('- 48 -'!C59:G59,C59:D59)</f>
        <v>19497</v>
      </c>
    </row>
    <row r="60" spans="1:5" ht="12.75">
      <c r="A60" s="15">
        <v>2355</v>
      </c>
      <c r="B60" s="16" t="s">
        <v>169</v>
      </c>
      <c r="C60" s="16">
        <v>0</v>
      </c>
      <c r="D60" s="16">
        <v>0</v>
      </c>
      <c r="E60" s="16">
        <f>SUM('- 48 -'!C60:G60,C60:D60)</f>
        <v>71500</v>
      </c>
    </row>
    <row r="61" spans="1:5" ht="12.75">
      <c r="A61" s="13">
        <v>2439</v>
      </c>
      <c r="B61" s="14" t="s">
        <v>170</v>
      </c>
      <c r="C61" s="14">
        <v>0</v>
      </c>
      <c r="D61" s="14">
        <v>0</v>
      </c>
      <c r="E61" s="14">
        <f>SUM('- 48 -'!C61:G61,C61:D61)</f>
        <v>29347</v>
      </c>
    </row>
    <row r="62" spans="1:5" ht="12.75">
      <c r="A62" s="15">
        <v>2460</v>
      </c>
      <c r="B62" s="16" t="s">
        <v>171</v>
      </c>
      <c r="C62" s="16">
        <v>0</v>
      </c>
      <c r="D62" s="16">
        <v>0</v>
      </c>
      <c r="E62" s="16">
        <f>SUM('- 48 -'!C62:G62,C62:D62)</f>
        <v>337548</v>
      </c>
    </row>
    <row r="63" spans="1:5" ht="12.75">
      <c r="A63" s="13">
        <v>3000</v>
      </c>
      <c r="B63" s="14" t="s">
        <v>381</v>
      </c>
      <c r="C63" s="14">
        <v>0</v>
      </c>
      <c r="D63" s="14">
        <v>0</v>
      </c>
      <c r="E63" s="14">
        <f>SUM('- 48 -'!C63:G63,C63:D63)</f>
        <v>791931</v>
      </c>
    </row>
    <row r="64" spans="1:5" ht="4.5" customHeight="1">
      <c r="A64" s="17"/>
      <c r="B64" s="17"/>
      <c r="C64" s="17"/>
      <c r="D64" s="17"/>
      <c r="E64" s="17"/>
    </row>
    <row r="65" spans="1:5" ht="12.75">
      <c r="A65" s="19"/>
      <c r="B65" s="20" t="s">
        <v>172</v>
      </c>
      <c r="C65" s="20">
        <f>SUM(C11:C63)</f>
        <v>0</v>
      </c>
      <c r="D65" s="20">
        <f>SUM(D11:D63)</f>
        <v>1890428</v>
      </c>
      <c r="E65" s="20">
        <f>SUM(E11:E63)</f>
        <v>72330471.96000001</v>
      </c>
    </row>
    <row r="66" spans="1:5" ht="4.5" customHeight="1">
      <c r="A66" s="17"/>
      <c r="B66" s="17"/>
      <c r="C66" s="17"/>
      <c r="D66" s="17"/>
      <c r="E66" s="17"/>
    </row>
    <row r="67" spans="1:5" ht="12.75">
      <c r="A67" s="15">
        <v>2155</v>
      </c>
      <c r="B67" s="16" t="s">
        <v>173</v>
      </c>
      <c r="C67" s="16">
        <v>0</v>
      </c>
      <c r="D67" s="16">
        <v>0</v>
      </c>
      <c r="E67" s="16">
        <f>SUM('- 48 -'!C67:G67,C67:D67)</f>
        <v>0</v>
      </c>
    </row>
    <row r="68" spans="1:5" ht="12.75">
      <c r="A68" s="13">
        <v>2408</v>
      </c>
      <c r="B68" s="14" t="s">
        <v>175</v>
      </c>
      <c r="C68" s="14">
        <v>0</v>
      </c>
      <c r="D68" s="14">
        <v>0</v>
      </c>
      <c r="E68" s="14">
        <f>SUM('- 48 -'!C68:G68,C68:D68)</f>
        <v>71000</v>
      </c>
    </row>
    <row r="69" ht="6.75" customHeight="1"/>
    <row r="70" spans="1:6" ht="12" customHeight="1">
      <c r="A70" s="6"/>
      <c r="B70" s="6"/>
      <c r="C70" s="17"/>
      <c r="D70" s="17"/>
      <c r="E70" s="17"/>
      <c r="F70" s="17"/>
    </row>
    <row r="71" spans="1:6" ht="12" customHeight="1">
      <c r="A71" s="6"/>
      <c r="B71" s="6"/>
      <c r="C71" s="17"/>
      <c r="D71" s="17"/>
      <c r="E71" s="17"/>
      <c r="F71" s="17"/>
    </row>
    <row r="72" spans="1:6" ht="12" customHeight="1">
      <c r="A72" s="6"/>
      <c r="B72" s="6"/>
      <c r="C72" s="17"/>
      <c r="D72" s="17"/>
      <c r="E72" s="17"/>
      <c r="F72" s="17"/>
    </row>
    <row r="73" spans="1:6" ht="12" customHeight="1">
      <c r="A73" s="6"/>
      <c r="B73" s="6"/>
      <c r="C73" s="17"/>
      <c r="D73" s="17"/>
      <c r="E73" s="17"/>
      <c r="F73" s="17"/>
    </row>
    <row r="74" spans="1:6" ht="12" customHeight="1">
      <c r="A74" s="6"/>
      <c r="B74" s="6"/>
      <c r="C74" s="17"/>
      <c r="D74" s="17"/>
      <c r="E74" s="17"/>
      <c r="F74" s="1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2">
    <pageSetUpPr fitToPage="1"/>
  </sheetPr>
  <dimension ref="A1:H75"/>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7.83203125" style="82" customWidth="1"/>
    <col min="4" max="5" width="16.83203125" style="82" customWidth="1"/>
    <col min="6" max="6" width="17.83203125" style="82" customWidth="1"/>
    <col min="7" max="16384" width="15.83203125" style="82" customWidth="1"/>
  </cols>
  <sheetData>
    <row r="1" spans="1:2" ht="6.75" customHeight="1">
      <c r="A1" s="17"/>
      <c r="B1" s="80"/>
    </row>
    <row r="2" spans="1:8" ht="12.75">
      <c r="A2" s="11"/>
      <c r="B2" s="105"/>
      <c r="C2" s="106" t="s">
        <v>178</v>
      </c>
      <c r="D2" s="106"/>
      <c r="E2" s="106"/>
      <c r="F2" s="106"/>
      <c r="G2" s="286"/>
      <c r="H2" s="286"/>
    </row>
    <row r="3" spans="1:8" ht="12.75">
      <c r="A3" s="12"/>
      <c r="B3" s="108"/>
      <c r="C3" s="387" t="str">
        <f>"FOR THE "&amp;REPLACE(REPLACE(YEAR,1,22,""),5,5,"")&amp;" TAXATION YEAR"</f>
        <v>FOR THE 2001 TAXATION YEAR</v>
      </c>
      <c r="D3" s="4"/>
      <c r="E3" s="170"/>
      <c r="F3" s="151"/>
      <c r="G3" s="319"/>
      <c r="H3" s="319"/>
    </row>
    <row r="4" spans="1:8" ht="12.75">
      <c r="A4" s="370"/>
      <c r="B4" s="370"/>
      <c r="C4" s="141"/>
      <c r="D4" s="141"/>
      <c r="E4" s="152"/>
      <c r="F4" s="152"/>
      <c r="G4" s="152"/>
      <c r="H4" s="141"/>
    </row>
    <row r="5" spans="1:8" ht="12.75">
      <c r="A5" s="10"/>
      <c r="B5" s="82">
        <f>REPLACE(B4,5,5,"")</f>
      </c>
      <c r="C5" s="56"/>
      <c r="D5" s="141"/>
      <c r="E5" s="141"/>
      <c r="F5" s="141"/>
      <c r="G5" s="141"/>
      <c r="H5" s="141"/>
    </row>
    <row r="6" spans="1:8" ht="16.5">
      <c r="A6" s="10"/>
      <c r="C6" s="153" t="s">
        <v>193</v>
      </c>
      <c r="D6" s="154"/>
      <c r="E6" s="154"/>
      <c r="F6" s="153" t="s">
        <v>434</v>
      </c>
      <c r="G6" s="154"/>
      <c r="H6" s="155"/>
    </row>
    <row r="7" spans="1:8" ht="12.75">
      <c r="A7" s="17"/>
      <c r="C7" s="156" t="s">
        <v>209</v>
      </c>
      <c r="D7" s="157"/>
      <c r="E7" s="142"/>
      <c r="F7" s="142" t="s">
        <v>209</v>
      </c>
      <c r="G7" s="143"/>
      <c r="H7" s="142"/>
    </row>
    <row r="8" spans="1:8" ht="12.75">
      <c r="A8" s="94"/>
      <c r="B8" s="45"/>
      <c r="C8" s="159" t="s">
        <v>239</v>
      </c>
      <c r="D8" s="171"/>
      <c r="E8" s="144"/>
      <c r="F8" s="144" t="s">
        <v>239</v>
      </c>
      <c r="G8" s="145"/>
      <c r="H8" s="144"/>
    </row>
    <row r="9" spans="1:8" ht="12.75">
      <c r="A9" s="51" t="s">
        <v>105</v>
      </c>
      <c r="B9" s="52" t="s">
        <v>106</v>
      </c>
      <c r="C9" s="162" t="s">
        <v>255</v>
      </c>
      <c r="D9" s="162" t="s">
        <v>256</v>
      </c>
      <c r="E9" s="146" t="s">
        <v>71</v>
      </c>
      <c r="F9" s="146" t="s">
        <v>255</v>
      </c>
      <c r="G9" s="146" t="s">
        <v>59</v>
      </c>
      <c r="H9" s="146" t="s">
        <v>71</v>
      </c>
    </row>
    <row r="10" spans="1:8" ht="4.5" customHeight="1">
      <c r="A10" s="77"/>
      <c r="B10" s="77"/>
      <c r="C10" s="147"/>
      <c r="D10" s="147"/>
      <c r="E10" s="147"/>
      <c r="H10" s="147"/>
    </row>
    <row r="11" spans="1:8" ht="12.75">
      <c r="A11" s="13">
        <v>1</v>
      </c>
      <c r="B11" s="14" t="s">
        <v>121</v>
      </c>
      <c r="C11" s="14">
        <f>'- 52 -'!C11</f>
        <v>1926128330</v>
      </c>
      <c r="D11" s="14">
        <f>'- 52 -'!E11</f>
        <v>1719480270</v>
      </c>
      <c r="E11" s="14">
        <f>SUM(C11:D11)</f>
        <v>3645608600</v>
      </c>
      <c r="F11" s="14">
        <v>15254936.3736</v>
      </c>
      <c r="G11" s="14">
        <v>31053813.6762</v>
      </c>
      <c r="H11" s="14">
        <f>SUM(F11:G11)</f>
        <v>46308750.0498</v>
      </c>
    </row>
    <row r="12" spans="1:8" ht="12.75">
      <c r="A12" s="15">
        <v>2</v>
      </c>
      <c r="B12" s="16" t="s">
        <v>122</v>
      </c>
      <c r="C12" s="16">
        <f>'- 52 -'!C12</f>
        <v>839121300</v>
      </c>
      <c r="D12" s="16">
        <f>'- 52 -'!E12</f>
        <v>556861100</v>
      </c>
      <c r="E12" s="16">
        <f aca="true" t="shared" si="0" ref="E12:E62">SUM(C12:D12)</f>
        <v>1395982400</v>
      </c>
      <c r="F12" s="16">
        <v>6645840.6959999995</v>
      </c>
      <c r="G12" s="16">
        <v>10056911.466</v>
      </c>
      <c r="H12" s="16">
        <f aca="true" t="shared" si="1" ref="H12:H62">SUM(F12:G12)</f>
        <v>16702752.162</v>
      </c>
    </row>
    <row r="13" spans="1:8" ht="12.75">
      <c r="A13" s="13">
        <v>3</v>
      </c>
      <c r="B13" s="14" t="s">
        <v>123</v>
      </c>
      <c r="C13" s="14">
        <f>'- 52 -'!C13</f>
        <v>842744860</v>
      </c>
      <c r="D13" s="14">
        <f>'- 52 -'!E13</f>
        <v>109715090</v>
      </c>
      <c r="E13" s="14">
        <f t="shared" si="0"/>
        <v>952459950</v>
      </c>
      <c r="F13" s="14">
        <v>6674539.2912</v>
      </c>
      <c r="G13" s="14">
        <v>1981454.5254</v>
      </c>
      <c r="H13" s="14">
        <f t="shared" si="1"/>
        <v>8655993.8166</v>
      </c>
    </row>
    <row r="14" spans="1:8" ht="12.75">
      <c r="A14" s="15">
        <v>4</v>
      </c>
      <c r="B14" s="16" t="s">
        <v>124</v>
      </c>
      <c r="C14" s="16">
        <f>'- 52 -'!C14</f>
        <v>621928120</v>
      </c>
      <c r="D14" s="16">
        <f>'- 52 -'!E14</f>
        <v>273194040</v>
      </c>
      <c r="E14" s="16">
        <f t="shared" si="0"/>
        <v>895122160</v>
      </c>
      <c r="F14" s="16">
        <v>4925670.7104</v>
      </c>
      <c r="G14" s="16">
        <v>4933884.3624</v>
      </c>
      <c r="H14" s="16">
        <f t="shared" si="1"/>
        <v>9859555.0728</v>
      </c>
    </row>
    <row r="15" spans="1:8" ht="12.75">
      <c r="A15" s="13">
        <v>5</v>
      </c>
      <c r="B15" s="14" t="s">
        <v>125</v>
      </c>
      <c r="C15" s="14">
        <f>'- 52 -'!C15</f>
        <v>682400920</v>
      </c>
      <c r="D15" s="14">
        <f>'- 52 -'!E15</f>
        <v>409148770</v>
      </c>
      <c r="E15" s="14">
        <f t="shared" si="0"/>
        <v>1091549690</v>
      </c>
      <c r="F15" s="14">
        <v>5404615.2864</v>
      </c>
      <c r="G15" s="14">
        <v>7389226.7862</v>
      </c>
      <c r="H15" s="14">
        <f t="shared" si="1"/>
        <v>12793842.0726</v>
      </c>
    </row>
    <row r="16" spans="1:8" ht="12.75">
      <c r="A16" s="15">
        <v>6</v>
      </c>
      <c r="B16" s="16" t="s">
        <v>126</v>
      </c>
      <c r="C16" s="16">
        <f>'- 52 -'!C16</f>
        <v>828361920</v>
      </c>
      <c r="D16" s="16">
        <f>'- 52 -'!E16</f>
        <v>168053070</v>
      </c>
      <c r="E16" s="16">
        <f t="shared" si="0"/>
        <v>996414990</v>
      </c>
      <c r="F16" s="16">
        <v>6560626.4064</v>
      </c>
      <c r="G16" s="16">
        <v>3035038.4442</v>
      </c>
      <c r="H16" s="16">
        <f t="shared" si="1"/>
        <v>9595664.8506</v>
      </c>
    </row>
    <row r="17" spans="1:8" ht="12.75">
      <c r="A17" s="13">
        <v>9</v>
      </c>
      <c r="B17" s="14" t="s">
        <v>127</v>
      </c>
      <c r="C17" s="14">
        <f>'- 52 -'!C17</f>
        <v>1088372770</v>
      </c>
      <c r="D17" s="14">
        <f>'- 52 -'!E17</f>
        <v>151129360</v>
      </c>
      <c r="E17" s="14">
        <f t="shared" si="0"/>
        <v>1239502130</v>
      </c>
      <c r="F17" s="14">
        <v>8619912.3384</v>
      </c>
      <c r="G17" s="14">
        <v>2729396.2416</v>
      </c>
      <c r="H17" s="14">
        <f t="shared" si="1"/>
        <v>11349308.58</v>
      </c>
    </row>
    <row r="18" spans="1:8" ht="12.75">
      <c r="A18" s="15">
        <v>10</v>
      </c>
      <c r="B18" s="16" t="s">
        <v>128</v>
      </c>
      <c r="C18" s="16">
        <f>'- 52 -'!C18</f>
        <v>724804620</v>
      </c>
      <c r="D18" s="16">
        <f>'- 52 -'!E18</f>
        <v>134752790</v>
      </c>
      <c r="E18" s="16">
        <f t="shared" si="0"/>
        <v>859557410</v>
      </c>
      <c r="F18" s="16">
        <v>5740452.5904</v>
      </c>
      <c r="G18" s="16">
        <v>2433635.3874</v>
      </c>
      <c r="H18" s="16">
        <f t="shared" si="1"/>
        <v>8174087.9778</v>
      </c>
    </row>
    <row r="19" spans="1:8" ht="12.75">
      <c r="A19" s="13">
        <v>11</v>
      </c>
      <c r="B19" s="14" t="s">
        <v>129</v>
      </c>
      <c r="C19" s="14">
        <f>'- 52 -'!C19</f>
        <v>483272440</v>
      </c>
      <c r="D19" s="14">
        <f>'- 52 -'!E19</f>
        <v>100415220</v>
      </c>
      <c r="E19" s="14">
        <f t="shared" si="0"/>
        <v>583687660</v>
      </c>
      <c r="F19" s="14">
        <v>3827517.7248</v>
      </c>
      <c r="G19" s="14">
        <v>1813498.8732</v>
      </c>
      <c r="H19" s="14">
        <f t="shared" si="1"/>
        <v>5641016.598</v>
      </c>
    </row>
    <row r="20" spans="1:8" ht="12.75">
      <c r="A20" s="15">
        <v>12</v>
      </c>
      <c r="B20" s="16" t="s">
        <v>130</v>
      </c>
      <c r="C20" s="16">
        <f>'- 52 -'!C20</f>
        <v>546546510</v>
      </c>
      <c r="D20" s="16">
        <f>'- 52 -'!E20</f>
        <v>285389110</v>
      </c>
      <c r="E20" s="16">
        <f t="shared" si="0"/>
        <v>831935620</v>
      </c>
      <c r="F20" s="16">
        <v>4328648.3592</v>
      </c>
      <c r="G20" s="16">
        <v>5154127.3266</v>
      </c>
      <c r="H20" s="16">
        <f t="shared" si="1"/>
        <v>9482775.685800001</v>
      </c>
    </row>
    <row r="21" spans="1:8" ht="12.75">
      <c r="A21" s="13">
        <v>13</v>
      </c>
      <c r="B21" s="14" t="s">
        <v>131</v>
      </c>
      <c r="C21" s="14">
        <f>'- 52 -'!C21</f>
        <v>244243410</v>
      </c>
      <c r="D21" s="14">
        <f>'- 52 -'!E21</f>
        <v>73886800</v>
      </c>
      <c r="E21" s="14">
        <f t="shared" si="0"/>
        <v>318130210</v>
      </c>
      <c r="F21" s="14">
        <v>1934407.8072</v>
      </c>
      <c r="G21" s="14">
        <v>1334395.608</v>
      </c>
      <c r="H21" s="14">
        <f t="shared" si="1"/>
        <v>3268803.4151999997</v>
      </c>
    </row>
    <row r="22" spans="1:8" ht="12.75">
      <c r="A22" s="15">
        <v>14</v>
      </c>
      <c r="B22" s="16" t="s">
        <v>132</v>
      </c>
      <c r="C22" s="16">
        <f>'- 52 -'!C22</f>
        <v>307268400</v>
      </c>
      <c r="D22" s="16">
        <f>'- 52 -'!E22</f>
        <v>70262560</v>
      </c>
      <c r="E22" s="16">
        <f t="shared" si="0"/>
        <v>377530960</v>
      </c>
      <c r="F22" s="16">
        <v>2433565.728</v>
      </c>
      <c r="G22" s="16">
        <v>1268941.8336</v>
      </c>
      <c r="H22" s="16">
        <f t="shared" si="1"/>
        <v>3702507.5616</v>
      </c>
    </row>
    <row r="23" spans="1:8" ht="12.75">
      <c r="A23" s="13">
        <v>15</v>
      </c>
      <c r="B23" s="14" t="s">
        <v>133</v>
      </c>
      <c r="C23" s="14">
        <f>'- 52 -'!C23</f>
        <v>289971010</v>
      </c>
      <c r="D23" s="14">
        <f>'- 52 -'!E23</f>
        <v>126412350</v>
      </c>
      <c r="E23" s="14">
        <f t="shared" si="0"/>
        <v>416383360</v>
      </c>
      <c r="F23" s="14">
        <v>2296570.3992</v>
      </c>
      <c r="G23" s="14">
        <v>2283007.0409999997</v>
      </c>
      <c r="H23" s="14">
        <f t="shared" si="1"/>
        <v>4579577.440199999</v>
      </c>
    </row>
    <row r="24" spans="1:8" ht="12.75">
      <c r="A24" s="15">
        <v>16</v>
      </c>
      <c r="B24" s="16" t="s">
        <v>134</v>
      </c>
      <c r="C24" s="16">
        <f>'- 52 -'!C24</f>
        <v>33402410</v>
      </c>
      <c r="D24" s="16">
        <f>'- 52 -'!E24</f>
        <v>23006310</v>
      </c>
      <c r="E24" s="16">
        <f t="shared" si="0"/>
        <v>56408720</v>
      </c>
      <c r="F24" s="16">
        <v>264547.0872</v>
      </c>
      <c r="G24" s="16">
        <v>415493.9586</v>
      </c>
      <c r="H24" s="16">
        <f t="shared" si="1"/>
        <v>680041.0458</v>
      </c>
    </row>
    <row r="25" spans="1:8" ht="12.75">
      <c r="A25" s="13">
        <v>17</v>
      </c>
      <c r="B25" s="14" t="s">
        <v>135</v>
      </c>
      <c r="C25" s="14">
        <f>'- 52 -'!C25</f>
        <v>48649910</v>
      </c>
      <c r="D25" s="14">
        <f>'- 52 -'!E25</f>
        <v>31911260</v>
      </c>
      <c r="E25" s="14">
        <f t="shared" si="0"/>
        <v>80561170</v>
      </c>
      <c r="F25" s="14">
        <v>385307.2872</v>
      </c>
      <c r="G25" s="14">
        <v>576317.3556</v>
      </c>
      <c r="H25" s="14">
        <f t="shared" si="1"/>
        <v>961624.6428</v>
      </c>
    </row>
    <row r="26" spans="1:8" ht="12.75">
      <c r="A26" s="15">
        <v>18</v>
      </c>
      <c r="B26" s="16" t="s">
        <v>136</v>
      </c>
      <c r="C26" s="16">
        <f>'- 52 -'!C26</f>
        <v>66718350</v>
      </c>
      <c r="D26" s="16">
        <f>'- 52 -'!E26</f>
        <v>37825970</v>
      </c>
      <c r="E26" s="16">
        <f t="shared" si="0"/>
        <v>104544320</v>
      </c>
      <c r="F26" s="16">
        <v>528409.332</v>
      </c>
      <c r="G26" s="16">
        <v>683137.0181999999</v>
      </c>
      <c r="H26" s="16">
        <f t="shared" si="1"/>
        <v>1211546.3502</v>
      </c>
    </row>
    <row r="27" spans="1:8" ht="12.75">
      <c r="A27" s="13">
        <v>19</v>
      </c>
      <c r="B27" s="14" t="s">
        <v>137</v>
      </c>
      <c r="C27" s="14">
        <f>'- 52 -'!C27</f>
        <v>88492860</v>
      </c>
      <c r="D27" s="14">
        <f>'- 52 -'!E27</f>
        <v>63624650</v>
      </c>
      <c r="E27" s="14">
        <f t="shared" si="0"/>
        <v>152117510</v>
      </c>
      <c r="F27" s="14">
        <v>700863.4512</v>
      </c>
      <c r="G27" s="14">
        <v>1149061.179</v>
      </c>
      <c r="H27" s="14">
        <f t="shared" si="1"/>
        <v>1849924.6302</v>
      </c>
    </row>
    <row r="28" spans="1:8" ht="12.75">
      <c r="A28" s="15">
        <v>20</v>
      </c>
      <c r="B28" s="16" t="s">
        <v>138</v>
      </c>
      <c r="C28" s="16">
        <f>'- 52 -'!C28</f>
        <v>70454280</v>
      </c>
      <c r="D28" s="16">
        <f>'- 52 -'!E28</f>
        <v>36481770</v>
      </c>
      <c r="E28" s="16">
        <f t="shared" si="0"/>
        <v>106936050</v>
      </c>
      <c r="F28" s="16">
        <v>557997.8976</v>
      </c>
      <c r="G28" s="16">
        <v>658860.7662</v>
      </c>
      <c r="H28" s="16">
        <f t="shared" si="1"/>
        <v>1216858.6638</v>
      </c>
    </row>
    <row r="29" spans="1:8" ht="12.75">
      <c r="A29" s="13">
        <v>21</v>
      </c>
      <c r="B29" s="14" t="s">
        <v>139</v>
      </c>
      <c r="C29" s="14">
        <f>'- 52 -'!C29</f>
        <v>217640970</v>
      </c>
      <c r="D29" s="14">
        <f>'- 52 -'!E29</f>
        <v>78118090</v>
      </c>
      <c r="E29" s="14">
        <f t="shared" si="0"/>
        <v>295759060</v>
      </c>
      <c r="F29" s="14">
        <v>1723716.4824</v>
      </c>
      <c r="G29" s="14">
        <v>1410812.7053999999</v>
      </c>
      <c r="H29" s="14">
        <f t="shared" si="1"/>
        <v>3134529.1878</v>
      </c>
    </row>
    <row r="30" spans="1:8" ht="12.75">
      <c r="A30" s="15">
        <v>22</v>
      </c>
      <c r="B30" s="16" t="s">
        <v>140</v>
      </c>
      <c r="C30" s="16">
        <f>'- 52 -'!C30</f>
        <v>209170930</v>
      </c>
      <c r="D30" s="16">
        <f>'- 52 -'!E30</f>
        <v>59237670</v>
      </c>
      <c r="E30" s="16">
        <f t="shared" si="0"/>
        <v>268408600</v>
      </c>
      <c r="F30" s="16">
        <v>1656633.7656</v>
      </c>
      <c r="G30" s="16">
        <v>1069832.3202</v>
      </c>
      <c r="H30" s="16">
        <f t="shared" si="1"/>
        <v>2726466.0858</v>
      </c>
    </row>
    <row r="31" spans="1:8" ht="12.75">
      <c r="A31" s="13">
        <v>23</v>
      </c>
      <c r="B31" s="14" t="s">
        <v>141</v>
      </c>
      <c r="C31" s="14">
        <f>'- 52 -'!C31</f>
        <v>57149150</v>
      </c>
      <c r="D31" s="14">
        <f>'- 52 -'!E31</f>
        <v>17466990</v>
      </c>
      <c r="E31" s="14">
        <f t="shared" si="0"/>
        <v>74616140</v>
      </c>
      <c r="F31" s="14">
        <v>452621.268</v>
      </c>
      <c r="G31" s="14">
        <v>315453.8394</v>
      </c>
      <c r="H31" s="14">
        <f t="shared" si="1"/>
        <v>768075.1074</v>
      </c>
    </row>
    <row r="32" spans="1:8" ht="12.75">
      <c r="A32" s="15">
        <v>24</v>
      </c>
      <c r="B32" s="16" t="s">
        <v>142</v>
      </c>
      <c r="C32" s="16">
        <f>'- 52 -'!C32</f>
        <v>203475740</v>
      </c>
      <c r="D32" s="16">
        <f>'- 52 -'!E32</f>
        <v>144928200</v>
      </c>
      <c r="E32" s="16">
        <f t="shared" si="0"/>
        <v>348403940</v>
      </c>
      <c r="F32" s="16">
        <v>1611527.8608</v>
      </c>
      <c r="G32" s="16">
        <v>2617403.292</v>
      </c>
      <c r="H32" s="16">
        <f t="shared" si="1"/>
        <v>4228931.152799999</v>
      </c>
    </row>
    <row r="33" spans="1:8" ht="12.75">
      <c r="A33" s="13">
        <v>25</v>
      </c>
      <c r="B33" s="14" t="s">
        <v>143</v>
      </c>
      <c r="C33" s="14">
        <f>'- 52 -'!C33</f>
        <v>75774680</v>
      </c>
      <c r="D33" s="14">
        <f>'- 52 -'!E33</f>
        <v>22704140</v>
      </c>
      <c r="E33" s="14">
        <f t="shared" si="0"/>
        <v>98478820</v>
      </c>
      <c r="F33" s="14">
        <v>600135.4656</v>
      </c>
      <c r="G33" s="14">
        <v>410036.7684</v>
      </c>
      <c r="H33" s="14">
        <f t="shared" si="1"/>
        <v>1010172.2339999999</v>
      </c>
    </row>
    <row r="34" spans="1:8" ht="12.75">
      <c r="A34" s="15">
        <v>26</v>
      </c>
      <c r="B34" s="16" t="s">
        <v>144</v>
      </c>
      <c r="C34" s="16">
        <f>'- 52 -'!C34</f>
        <v>130234890</v>
      </c>
      <c r="D34" s="16">
        <f>'- 52 -'!E34</f>
        <v>62984820</v>
      </c>
      <c r="E34" s="16">
        <f t="shared" si="0"/>
        <v>193219710</v>
      </c>
      <c r="F34" s="16">
        <v>1031460.3288</v>
      </c>
      <c r="G34" s="16">
        <v>1137505.8492</v>
      </c>
      <c r="H34" s="16">
        <f t="shared" si="1"/>
        <v>2168966.1780000003</v>
      </c>
    </row>
    <row r="35" spans="1:8" ht="12.75">
      <c r="A35" s="13">
        <v>28</v>
      </c>
      <c r="B35" s="14" t="s">
        <v>145</v>
      </c>
      <c r="C35" s="14">
        <f>'- 52 -'!C35</f>
        <v>31525300</v>
      </c>
      <c r="D35" s="14">
        <f>'- 52 -'!E35</f>
        <v>21397990</v>
      </c>
      <c r="E35" s="14">
        <f t="shared" si="0"/>
        <v>52923290</v>
      </c>
      <c r="F35" s="14">
        <v>249680.376</v>
      </c>
      <c r="G35" s="14">
        <v>386447.6994</v>
      </c>
      <c r="H35" s="14">
        <f t="shared" si="1"/>
        <v>636128.0754</v>
      </c>
    </row>
    <row r="36" spans="1:8" ht="12.75">
      <c r="A36" s="15">
        <v>30</v>
      </c>
      <c r="B36" s="16" t="s">
        <v>146</v>
      </c>
      <c r="C36" s="16">
        <f>'- 52 -'!C36</f>
        <v>45154130</v>
      </c>
      <c r="D36" s="16">
        <f>'- 52 -'!E36</f>
        <v>43226180</v>
      </c>
      <c r="E36" s="16">
        <f t="shared" si="0"/>
        <v>88380310</v>
      </c>
      <c r="F36" s="16">
        <v>357620.7096</v>
      </c>
      <c r="G36" s="16">
        <v>780664.8108</v>
      </c>
      <c r="H36" s="16">
        <f t="shared" si="1"/>
        <v>1138285.5204</v>
      </c>
    </row>
    <row r="37" spans="1:8" ht="12.75">
      <c r="A37" s="13">
        <v>31</v>
      </c>
      <c r="B37" s="14" t="s">
        <v>147</v>
      </c>
      <c r="C37" s="14">
        <f>'- 52 -'!C37</f>
        <v>77327520</v>
      </c>
      <c r="D37" s="14">
        <f>'- 52 -'!E37</f>
        <v>70286690</v>
      </c>
      <c r="E37" s="14">
        <f t="shared" si="0"/>
        <v>147614210</v>
      </c>
      <c r="F37" s="14">
        <v>612433.9584</v>
      </c>
      <c r="G37" s="14">
        <v>1269377.6214</v>
      </c>
      <c r="H37" s="14">
        <f t="shared" si="1"/>
        <v>1881811.5798</v>
      </c>
    </row>
    <row r="38" spans="1:8" ht="12.75">
      <c r="A38" s="15">
        <v>32</v>
      </c>
      <c r="B38" s="16" t="s">
        <v>148</v>
      </c>
      <c r="C38" s="16">
        <f>'- 52 -'!C38</f>
        <v>34428760</v>
      </c>
      <c r="D38" s="16">
        <f>'- 52 -'!E38</f>
        <v>9617990</v>
      </c>
      <c r="E38" s="16">
        <f t="shared" si="0"/>
        <v>44046750</v>
      </c>
      <c r="F38" s="16">
        <v>272675.7792</v>
      </c>
      <c r="G38" s="16">
        <v>173700.8994</v>
      </c>
      <c r="H38" s="16">
        <f t="shared" si="1"/>
        <v>446376.6786</v>
      </c>
    </row>
    <row r="39" spans="1:8" ht="12.75">
      <c r="A39" s="13">
        <v>33</v>
      </c>
      <c r="B39" s="14" t="s">
        <v>149</v>
      </c>
      <c r="C39" s="14">
        <f>'- 52 -'!C39</f>
        <v>108448940</v>
      </c>
      <c r="D39" s="14">
        <f>'- 52 -'!E39</f>
        <v>44208160</v>
      </c>
      <c r="E39" s="14">
        <f t="shared" si="0"/>
        <v>152657100</v>
      </c>
      <c r="F39" s="14">
        <v>858915.6048</v>
      </c>
      <c r="G39" s="14">
        <v>798399.3696</v>
      </c>
      <c r="H39" s="14">
        <f t="shared" si="1"/>
        <v>1657314.9744</v>
      </c>
    </row>
    <row r="40" spans="1:8" ht="12.75">
      <c r="A40" s="15">
        <v>34</v>
      </c>
      <c r="B40" s="16" t="s">
        <v>150</v>
      </c>
      <c r="C40" s="16">
        <f>'- 52 -'!C40</f>
        <v>18528070</v>
      </c>
      <c r="D40" s="16">
        <f>'- 52 -'!E40</f>
        <v>2376660</v>
      </c>
      <c r="E40" s="16">
        <f t="shared" si="0"/>
        <v>20904730</v>
      </c>
      <c r="F40" s="16">
        <v>146742.3144</v>
      </c>
      <c r="G40" s="16">
        <v>42922.4796</v>
      </c>
      <c r="H40" s="16">
        <f t="shared" si="1"/>
        <v>189664.794</v>
      </c>
    </row>
    <row r="41" spans="1:8" ht="12.75">
      <c r="A41" s="13">
        <v>35</v>
      </c>
      <c r="B41" s="14" t="s">
        <v>151</v>
      </c>
      <c r="C41" s="14">
        <f>'- 52 -'!C41</f>
        <v>81234730</v>
      </c>
      <c r="D41" s="14">
        <f>'- 52 -'!E41</f>
        <v>43546040</v>
      </c>
      <c r="E41" s="14">
        <f t="shared" si="0"/>
        <v>124780770</v>
      </c>
      <c r="F41" s="14">
        <v>643379.0616</v>
      </c>
      <c r="G41" s="14">
        <v>786441.4824</v>
      </c>
      <c r="H41" s="14">
        <f t="shared" si="1"/>
        <v>1429820.544</v>
      </c>
    </row>
    <row r="42" spans="1:8" ht="12.75">
      <c r="A42" s="15">
        <v>36</v>
      </c>
      <c r="B42" s="16" t="s">
        <v>152</v>
      </c>
      <c r="C42" s="16">
        <f>'- 52 -'!C42</f>
        <v>52014030</v>
      </c>
      <c r="D42" s="16">
        <f>'- 52 -'!E42</f>
        <v>18967620</v>
      </c>
      <c r="E42" s="16">
        <f t="shared" si="0"/>
        <v>70981650</v>
      </c>
      <c r="F42" s="16">
        <v>411951.1176</v>
      </c>
      <c r="G42" s="16">
        <v>342555.2172</v>
      </c>
      <c r="H42" s="16">
        <f t="shared" si="1"/>
        <v>754506.3348000001</v>
      </c>
    </row>
    <row r="43" spans="1:8" ht="12.75">
      <c r="A43" s="13">
        <v>37</v>
      </c>
      <c r="B43" s="14" t="s">
        <v>153</v>
      </c>
      <c r="C43" s="14">
        <f>'- 52 -'!C43</f>
        <v>42449510</v>
      </c>
      <c r="D43" s="14">
        <f>'- 52 -'!E43</f>
        <v>23758670</v>
      </c>
      <c r="E43" s="14">
        <f t="shared" si="0"/>
        <v>66208180</v>
      </c>
      <c r="F43" s="14">
        <v>336200.1192</v>
      </c>
      <c r="G43" s="14">
        <v>429081.58019999997</v>
      </c>
      <c r="H43" s="14">
        <f t="shared" si="1"/>
        <v>765281.6994</v>
      </c>
    </row>
    <row r="44" spans="1:8" ht="12.75">
      <c r="A44" s="15">
        <v>38</v>
      </c>
      <c r="B44" s="16" t="s">
        <v>154</v>
      </c>
      <c r="C44" s="16">
        <f>'- 52 -'!C44</f>
        <v>40237120</v>
      </c>
      <c r="D44" s="16">
        <f>'- 52 -'!E44</f>
        <v>64267380</v>
      </c>
      <c r="E44" s="16">
        <f t="shared" si="0"/>
        <v>104504500</v>
      </c>
      <c r="F44" s="16">
        <v>318677.9904</v>
      </c>
      <c r="G44" s="16">
        <v>1160668.8828</v>
      </c>
      <c r="H44" s="16">
        <f t="shared" si="1"/>
        <v>1479346.8732</v>
      </c>
    </row>
    <row r="45" spans="1:8" ht="12.75">
      <c r="A45" s="13">
        <v>39</v>
      </c>
      <c r="B45" s="14" t="s">
        <v>155</v>
      </c>
      <c r="C45" s="14">
        <f>'- 52 -'!C45</f>
        <v>109141100</v>
      </c>
      <c r="D45" s="14">
        <f>'- 52 -'!E45</f>
        <v>75670230</v>
      </c>
      <c r="E45" s="14">
        <f t="shared" si="0"/>
        <v>184811330</v>
      </c>
      <c r="F45" s="14">
        <v>864397.512</v>
      </c>
      <c r="G45" s="14">
        <v>1366604.3538</v>
      </c>
      <c r="H45" s="14">
        <f t="shared" si="1"/>
        <v>2231001.8658</v>
      </c>
    </row>
    <row r="46" spans="1:8" ht="12.75">
      <c r="A46" s="15">
        <v>40</v>
      </c>
      <c r="B46" s="16" t="s">
        <v>156</v>
      </c>
      <c r="C46" s="16">
        <f>'- 52 -'!C46</f>
        <v>543835810</v>
      </c>
      <c r="D46" s="16">
        <f>'- 52 -'!E46</f>
        <v>377788340</v>
      </c>
      <c r="E46" s="16">
        <f t="shared" si="0"/>
        <v>921624150</v>
      </c>
      <c r="F46" s="16">
        <v>4307179.6152</v>
      </c>
      <c r="G46" s="16">
        <v>6822857.4204</v>
      </c>
      <c r="H46" s="16">
        <f t="shared" si="1"/>
        <v>11130037.0356</v>
      </c>
    </row>
    <row r="47" spans="1:8" ht="12.75">
      <c r="A47" s="13">
        <v>41</v>
      </c>
      <c r="B47" s="14" t="s">
        <v>157</v>
      </c>
      <c r="C47" s="14">
        <f>'- 52 -'!C47</f>
        <v>61917010</v>
      </c>
      <c r="D47" s="14">
        <f>'- 52 -'!E47</f>
        <v>103771480</v>
      </c>
      <c r="E47" s="14">
        <f t="shared" si="0"/>
        <v>165688490</v>
      </c>
      <c r="F47" s="14">
        <v>490382.7192</v>
      </c>
      <c r="G47" s="14">
        <v>1874112.9287999999</v>
      </c>
      <c r="H47" s="14">
        <f t="shared" si="1"/>
        <v>2364495.648</v>
      </c>
    </row>
    <row r="48" spans="1:8" ht="12.75">
      <c r="A48" s="15">
        <v>42</v>
      </c>
      <c r="B48" s="16" t="s">
        <v>158</v>
      </c>
      <c r="C48" s="16">
        <f>'- 52 -'!C48</f>
        <v>40162620</v>
      </c>
      <c r="D48" s="16">
        <f>'- 52 -'!E48</f>
        <v>43843490</v>
      </c>
      <c r="E48" s="16">
        <f t="shared" si="0"/>
        <v>84006110</v>
      </c>
      <c r="F48" s="16">
        <v>318087.9504</v>
      </c>
      <c r="G48" s="16">
        <v>791813.4294</v>
      </c>
      <c r="H48" s="16">
        <f t="shared" si="1"/>
        <v>1109901.3798</v>
      </c>
    </row>
    <row r="49" spans="1:8" ht="12.75">
      <c r="A49" s="13">
        <v>43</v>
      </c>
      <c r="B49" s="14" t="s">
        <v>159</v>
      </c>
      <c r="C49" s="14">
        <f>'- 52 -'!C49</f>
        <v>32974910</v>
      </c>
      <c r="D49" s="14">
        <f>'- 52 -'!E49</f>
        <v>30714080</v>
      </c>
      <c r="E49" s="14">
        <f t="shared" si="0"/>
        <v>63688990</v>
      </c>
      <c r="F49" s="14">
        <v>261161.2872</v>
      </c>
      <c r="G49" s="14">
        <v>554696.2848</v>
      </c>
      <c r="H49" s="14">
        <f t="shared" si="1"/>
        <v>815857.572</v>
      </c>
    </row>
    <row r="50" spans="1:8" ht="12.75">
      <c r="A50" s="15">
        <v>44</v>
      </c>
      <c r="B50" s="16" t="s">
        <v>160</v>
      </c>
      <c r="C50" s="16">
        <f>'- 52 -'!C50</f>
        <v>56579680</v>
      </c>
      <c r="D50" s="16">
        <f>'- 52 -'!E50</f>
        <v>31198750</v>
      </c>
      <c r="E50" s="16">
        <f t="shared" si="0"/>
        <v>87778430</v>
      </c>
      <c r="F50" s="16">
        <v>448111.0656</v>
      </c>
      <c r="G50" s="16">
        <v>563449.425</v>
      </c>
      <c r="H50" s="16">
        <f t="shared" si="1"/>
        <v>1011560.4906</v>
      </c>
    </row>
    <row r="51" spans="1:8" ht="12.75">
      <c r="A51" s="13">
        <v>45</v>
      </c>
      <c r="B51" s="14" t="s">
        <v>161</v>
      </c>
      <c r="C51" s="14">
        <f>'- 52 -'!C51</f>
        <v>72099660</v>
      </c>
      <c r="D51" s="14">
        <f>'- 52 -'!E51</f>
        <v>51882890</v>
      </c>
      <c r="E51" s="14">
        <f t="shared" si="0"/>
        <v>123982550</v>
      </c>
      <c r="F51" s="14">
        <v>571029.3072</v>
      </c>
      <c r="G51" s="14">
        <v>937004.9934</v>
      </c>
      <c r="H51" s="14">
        <f t="shared" si="1"/>
        <v>1508034.3006000002</v>
      </c>
    </row>
    <row r="52" spans="1:8" ht="12.75">
      <c r="A52" s="15">
        <v>46</v>
      </c>
      <c r="B52" s="16" t="s">
        <v>162</v>
      </c>
      <c r="C52" s="16">
        <f>'- 52 -'!C52</f>
        <v>50954200</v>
      </c>
      <c r="D52" s="16">
        <f>'- 52 -'!E52</f>
        <v>19706020</v>
      </c>
      <c r="E52" s="16">
        <f t="shared" si="0"/>
        <v>70660220</v>
      </c>
      <c r="F52" s="16">
        <v>403557.264</v>
      </c>
      <c r="G52" s="16">
        <v>355890.72119999997</v>
      </c>
      <c r="H52" s="16">
        <f t="shared" si="1"/>
        <v>759447.9852</v>
      </c>
    </row>
    <row r="53" spans="1:8" ht="12.75">
      <c r="A53" s="13">
        <v>47</v>
      </c>
      <c r="B53" s="14" t="s">
        <v>163</v>
      </c>
      <c r="C53" s="14">
        <f>'- 52 -'!C53</f>
        <v>90619350</v>
      </c>
      <c r="D53" s="14">
        <f>'- 52 -'!E53</f>
        <v>39110700</v>
      </c>
      <c r="E53" s="14">
        <f t="shared" si="0"/>
        <v>129730050</v>
      </c>
      <c r="F53" s="14">
        <v>717705.252</v>
      </c>
      <c r="G53" s="14">
        <v>706339.242</v>
      </c>
      <c r="H53" s="14">
        <f t="shared" si="1"/>
        <v>1424044.494</v>
      </c>
    </row>
    <row r="54" spans="1:8" ht="12.75">
      <c r="A54" s="15">
        <v>48</v>
      </c>
      <c r="B54" s="16" t="s">
        <v>164</v>
      </c>
      <c r="C54" s="16">
        <f>'- 52 -'!C54</f>
        <v>32563900</v>
      </c>
      <c r="D54" s="16">
        <f>'- 52 -'!E54</f>
        <v>20414680</v>
      </c>
      <c r="E54" s="16">
        <f t="shared" si="0"/>
        <v>52978580</v>
      </c>
      <c r="F54" s="16">
        <v>257906.088</v>
      </c>
      <c r="G54" s="16">
        <v>368689.1208</v>
      </c>
      <c r="H54" s="16">
        <f t="shared" si="1"/>
        <v>626595.2087999999</v>
      </c>
    </row>
    <row r="55" spans="1:8" ht="12.75">
      <c r="A55" s="13">
        <v>49</v>
      </c>
      <c r="B55" s="14" t="s">
        <v>165</v>
      </c>
      <c r="C55" s="14">
        <f>'- 52 -'!C55</f>
        <v>0</v>
      </c>
      <c r="D55" s="14">
        <f>'- 52 -'!E55</f>
        <v>0</v>
      </c>
      <c r="E55" s="14">
        <f t="shared" si="0"/>
        <v>0</v>
      </c>
      <c r="F55" s="14">
        <v>0</v>
      </c>
      <c r="G55" s="14">
        <v>0</v>
      </c>
      <c r="H55" s="14">
        <f t="shared" si="1"/>
        <v>0</v>
      </c>
    </row>
    <row r="56" spans="1:8" ht="12.75">
      <c r="A56" s="15">
        <v>50</v>
      </c>
      <c r="B56" s="16" t="s">
        <v>355</v>
      </c>
      <c r="C56" s="16">
        <f>'- 52 -'!C56</f>
        <v>68463160</v>
      </c>
      <c r="D56" s="16">
        <f>'- 52 -'!E56</f>
        <v>42168840</v>
      </c>
      <c r="E56" s="16">
        <f t="shared" si="0"/>
        <v>110632000</v>
      </c>
      <c r="F56" s="16">
        <v>542228.2272</v>
      </c>
      <c r="G56" s="16">
        <v>761569.2504</v>
      </c>
      <c r="H56" s="16">
        <f t="shared" si="1"/>
        <v>1303797.4775999999</v>
      </c>
    </row>
    <row r="57" spans="1:8" ht="12.75">
      <c r="A57" s="13">
        <v>2264</v>
      </c>
      <c r="B57" s="14" t="s">
        <v>166</v>
      </c>
      <c r="C57" s="14">
        <f>'- 52 -'!C57</f>
        <v>4476880</v>
      </c>
      <c r="D57" s="14">
        <f>'- 52 -'!E57</f>
        <v>8299490</v>
      </c>
      <c r="E57" s="14">
        <f t="shared" si="0"/>
        <v>12776370</v>
      </c>
      <c r="F57" s="14">
        <v>35456.8896</v>
      </c>
      <c r="G57" s="14">
        <v>149888.7894</v>
      </c>
      <c r="H57" s="14">
        <f t="shared" si="1"/>
        <v>185345.679</v>
      </c>
    </row>
    <row r="58" spans="1:8" ht="12.75">
      <c r="A58" s="15">
        <v>2309</v>
      </c>
      <c r="B58" s="16" t="s">
        <v>167</v>
      </c>
      <c r="C58" s="16">
        <f>'- 52 -'!C58</f>
        <v>8409080</v>
      </c>
      <c r="D58" s="16">
        <f>'- 52 -'!E58</f>
        <v>2040040</v>
      </c>
      <c r="E58" s="16">
        <f t="shared" si="0"/>
        <v>10449120</v>
      </c>
      <c r="F58" s="16">
        <v>66599.9136</v>
      </c>
      <c r="G58" s="16">
        <v>36843.1224</v>
      </c>
      <c r="H58" s="16">
        <f t="shared" si="1"/>
        <v>103443.036</v>
      </c>
    </row>
    <row r="59" spans="1:8" ht="12.75">
      <c r="A59" s="13">
        <v>2312</v>
      </c>
      <c r="B59" s="14" t="s">
        <v>168</v>
      </c>
      <c r="C59" s="14">
        <f>'- 52 -'!C59</f>
        <v>1598810</v>
      </c>
      <c r="D59" s="14">
        <f>'- 52 -'!E59</f>
        <v>1121110</v>
      </c>
      <c r="E59" s="14">
        <f t="shared" si="0"/>
        <v>2719920</v>
      </c>
      <c r="F59" s="14">
        <v>12662.5752</v>
      </c>
      <c r="G59" s="14">
        <v>20247.2466</v>
      </c>
      <c r="H59" s="14">
        <f t="shared" si="1"/>
        <v>32909.8218</v>
      </c>
    </row>
    <row r="60" spans="1:8" ht="12.75">
      <c r="A60" s="15">
        <v>2355</v>
      </c>
      <c r="B60" s="16" t="s">
        <v>169</v>
      </c>
      <c r="C60" s="16">
        <f>'- 52 -'!C60</f>
        <v>134374810</v>
      </c>
      <c r="D60" s="16">
        <f>'- 52 -'!E60</f>
        <v>54279540</v>
      </c>
      <c r="E60" s="16">
        <f t="shared" si="0"/>
        <v>188654350</v>
      </c>
      <c r="F60" s="16">
        <v>1064248.4952</v>
      </c>
      <c r="G60" s="16">
        <v>980288.4924</v>
      </c>
      <c r="H60" s="16">
        <f t="shared" si="1"/>
        <v>2044536.9876</v>
      </c>
    </row>
    <row r="61" spans="1:8" ht="12.75">
      <c r="A61" s="13">
        <v>2439</v>
      </c>
      <c r="B61" s="14" t="s">
        <v>170</v>
      </c>
      <c r="C61" s="14">
        <f>'- 52 -'!C61</f>
        <v>5312790</v>
      </c>
      <c r="D61" s="14">
        <f>'- 52 -'!E61</f>
        <v>3900370</v>
      </c>
      <c r="E61" s="14">
        <f t="shared" si="0"/>
        <v>9213160</v>
      </c>
      <c r="F61" s="14">
        <v>42077.2968</v>
      </c>
      <c r="G61" s="14">
        <v>70440.6822</v>
      </c>
      <c r="H61" s="14">
        <f t="shared" si="1"/>
        <v>112517.97899999999</v>
      </c>
    </row>
    <row r="62" spans="1:8" ht="12.75">
      <c r="A62" s="15">
        <v>2460</v>
      </c>
      <c r="B62" s="16" t="s">
        <v>171</v>
      </c>
      <c r="C62" s="16">
        <f>'- 52 -'!C62</f>
        <v>7424080</v>
      </c>
      <c r="D62" s="16">
        <f>'- 52 -'!E62</f>
        <v>9614420</v>
      </c>
      <c r="E62" s="16">
        <f t="shared" si="0"/>
        <v>17038500</v>
      </c>
      <c r="F62" s="16">
        <v>58798.7136</v>
      </c>
      <c r="G62" s="16">
        <v>173636.4252</v>
      </c>
      <c r="H62" s="16">
        <f t="shared" si="1"/>
        <v>232435.13880000002</v>
      </c>
    </row>
    <row r="63" spans="1:8" ht="12.75">
      <c r="A63" s="13">
        <v>3000</v>
      </c>
      <c r="B63" s="14" t="s">
        <v>381</v>
      </c>
      <c r="C63" s="14">
        <f>'- 52 -'!C63</f>
        <v>0</v>
      </c>
      <c r="D63" s="14">
        <f>'- 52 -'!E63</f>
        <v>0</v>
      </c>
      <c r="E63" s="14"/>
      <c r="F63" s="14"/>
      <c r="G63" s="14"/>
      <c r="H63" s="14"/>
    </row>
    <row r="64" spans="1:2" ht="4.5" customHeight="1">
      <c r="A64" s="17"/>
      <c r="B64" s="17"/>
    </row>
    <row r="65" spans="1:8" ht="12.75">
      <c r="A65" s="19"/>
      <c r="B65" s="20" t="s">
        <v>172</v>
      </c>
      <c r="C65" s="20">
        <f aca="true" t="shared" si="2" ref="C65:H65">SUM(C11:C63)</f>
        <v>12478584740</v>
      </c>
      <c r="D65" s="20">
        <f t="shared" si="2"/>
        <v>6014168250</v>
      </c>
      <c r="E65" s="20">
        <f t="shared" si="2"/>
        <v>18492752990</v>
      </c>
      <c r="F65" s="20">
        <f t="shared" si="2"/>
        <v>98830391.14079997</v>
      </c>
      <c r="G65" s="20">
        <f t="shared" si="2"/>
        <v>108615878.59499997</v>
      </c>
      <c r="H65" s="20">
        <f t="shared" si="2"/>
        <v>207446269.73579994</v>
      </c>
    </row>
    <row r="66" spans="1:2" ht="4.5" customHeight="1">
      <c r="A66" s="17"/>
      <c r="B66" s="17"/>
    </row>
    <row r="67" spans="1:8" ht="12.75">
      <c r="A67"/>
      <c r="B67" s="16" t="s">
        <v>258</v>
      </c>
      <c r="C67" s="100">
        <f>'- 52 -'!C67</f>
        <v>15947530</v>
      </c>
      <c r="D67" s="100">
        <f>'- 52 -'!E67</f>
        <v>1149780</v>
      </c>
      <c r="E67" s="100">
        <f>SUM(C67:D67)</f>
        <v>17097310</v>
      </c>
      <c r="F67" s="100">
        <v>0</v>
      </c>
      <c r="G67" s="100">
        <v>0</v>
      </c>
      <c r="H67" s="100">
        <f>SUM(F67:G67)</f>
        <v>0</v>
      </c>
    </row>
    <row r="68" spans="1:8" ht="12.75">
      <c r="A68"/>
      <c r="B68" s="14" t="s">
        <v>259</v>
      </c>
      <c r="C68" s="172">
        <f>'- 52 -'!C68</f>
        <v>6161690</v>
      </c>
      <c r="D68" s="172">
        <f>'- 52 -'!E68</f>
        <v>22229650</v>
      </c>
      <c r="E68" s="98">
        <f>SUM(C68:D68)</f>
        <v>28391340</v>
      </c>
      <c r="F68" s="98">
        <v>48800.5848</v>
      </c>
      <c r="G68" s="98">
        <v>401467.479</v>
      </c>
      <c r="H68" s="98">
        <f>SUM(F68:G68)</f>
        <v>450268.0638</v>
      </c>
    </row>
    <row r="69" spans="3:8" ht="6.75" customHeight="1">
      <c r="C69" s="17"/>
      <c r="D69" s="17"/>
      <c r="E69" s="17"/>
      <c r="F69" s="17"/>
      <c r="G69" s="17"/>
      <c r="H69" s="17"/>
    </row>
    <row r="70" spans="1:8" ht="12" customHeight="1">
      <c r="A70" s="6"/>
      <c r="B70" s="1" t="s">
        <v>260</v>
      </c>
      <c r="C70" s="20">
        <f aca="true" t="shared" si="3" ref="C70:H70">SUM(C65,C67:C68)</f>
        <v>12500693960</v>
      </c>
      <c r="D70" s="20">
        <f t="shared" si="3"/>
        <v>6037547680</v>
      </c>
      <c r="E70" s="20">
        <f t="shared" si="3"/>
        <v>18538241640</v>
      </c>
      <c r="F70" s="20">
        <f t="shared" si="3"/>
        <v>98879191.72559997</v>
      </c>
      <c r="G70" s="20">
        <f t="shared" si="3"/>
        <v>109017346.07399997</v>
      </c>
      <c r="H70" s="20">
        <f t="shared" si="3"/>
        <v>207896537.79959995</v>
      </c>
    </row>
    <row r="71" spans="1:8" ht="12" customHeight="1">
      <c r="A71" s="6"/>
      <c r="B71" s="6"/>
      <c r="C71" s="17"/>
      <c r="D71" s="17"/>
      <c r="E71" s="17"/>
      <c r="F71" s="17"/>
      <c r="G71" s="17"/>
      <c r="H71" s="17"/>
    </row>
    <row r="72" spans="1:8" ht="12" customHeight="1">
      <c r="A72" s="391" t="s">
        <v>369</v>
      </c>
      <c r="B72" s="355" t="s">
        <v>360</v>
      </c>
      <c r="C72" s="122"/>
      <c r="D72" s="122"/>
      <c r="E72" s="122"/>
      <c r="F72" s="122"/>
      <c r="G72" s="122"/>
      <c r="H72" s="122"/>
    </row>
    <row r="73" spans="1:8" ht="12" customHeight="1">
      <c r="A73" s="6"/>
      <c r="B73" s="355" t="s">
        <v>361</v>
      </c>
      <c r="C73" s="122"/>
      <c r="D73" s="122"/>
      <c r="E73" s="122"/>
      <c r="F73" s="122"/>
      <c r="G73" s="122"/>
      <c r="H73" s="122"/>
    </row>
    <row r="74" spans="1:8" ht="12" customHeight="1">
      <c r="A74" s="6"/>
      <c r="B74" s="6"/>
      <c r="C74" s="122"/>
      <c r="D74" s="122"/>
      <c r="E74" s="122"/>
      <c r="F74" s="122"/>
      <c r="G74" s="122"/>
      <c r="H74" s="122"/>
    </row>
    <row r="75" spans="3:8" ht="12" customHeight="1">
      <c r="C75" s="128"/>
      <c r="D75" s="173"/>
      <c r="E75" s="173"/>
      <c r="F75" s="173"/>
      <c r="G75" s="173"/>
      <c r="H75" s="173"/>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I74"/>
  <sheetViews>
    <sheetView showGridLines="0" showZeros="0" workbookViewId="0" topLeftCell="A1">
      <selection activeCell="A1" sqref="A1"/>
    </sheetView>
  </sheetViews>
  <sheetFormatPr defaultColWidth="15.83203125" defaultRowHeight="12"/>
  <cols>
    <col min="1" max="1" width="6.83203125" style="82" customWidth="1"/>
    <col min="2" max="2" width="34.83203125" style="82" customWidth="1"/>
    <col min="3" max="3" width="16.83203125" style="82" customWidth="1"/>
    <col min="4" max="4" width="15.83203125" style="82" customWidth="1"/>
    <col min="5" max="6" width="16.83203125" style="82" customWidth="1"/>
    <col min="7" max="16384" width="15.83203125" style="82" customWidth="1"/>
  </cols>
  <sheetData>
    <row r="1" spans="1:2" ht="6.75" customHeight="1">
      <c r="A1" s="17"/>
      <c r="B1" s="80"/>
    </row>
    <row r="2" spans="1:8" ht="12.75">
      <c r="A2" s="11"/>
      <c r="B2" s="105"/>
      <c r="C2" s="106" t="s">
        <v>179</v>
      </c>
      <c r="D2" s="106"/>
      <c r="E2" s="106"/>
      <c r="F2" s="106"/>
      <c r="G2" s="106"/>
      <c r="H2" s="106"/>
    </row>
    <row r="3" spans="1:8" ht="12.75">
      <c r="A3" s="12"/>
      <c r="B3" s="108"/>
      <c r="C3" s="139" t="str">
        <f>TAXYEAR</f>
        <v>FOR THE 2001 TAXATION YEAR</v>
      </c>
      <c r="D3" s="139"/>
      <c r="E3" s="139"/>
      <c r="F3" s="151"/>
      <c r="G3" s="151"/>
      <c r="H3" s="139"/>
    </row>
    <row r="4" spans="1:8" ht="12.75">
      <c r="A4" s="10"/>
      <c r="B4"/>
      <c r="C4" s="141"/>
      <c r="D4" s="141"/>
      <c r="E4" s="141"/>
      <c r="F4" s="152"/>
      <c r="G4" s="152"/>
      <c r="H4" s="152"/>
    </row>
    <row r="5" spans="1:8" ht="12.75">
      <c r="A5" s="10"/>
      <c r="C5" s="56"/>
      <c r="D5" s="141"/>
      <c r="E5" s="141"/>
      <c r="F5" s="141"/>
      <c r="G5" s="141"/>
      <c r="H5" s="141"/>
    </row>
    <row r="6" spans="1:9" ht="12.75">
      <c r="A6" s="10"/>
      <c r="C6" s="153" t="s">
        <v>193</v>
      </c>
      <c r="D6" s="154"/>
      <c r="E6" s="154"/>
      <c r="F6" s="155"/>
      <c r="G6" s="141"/>
      <c r="H6" s="141"/>
      <c r="I6" s="103" t="s">
        <v>242</v>
      </c>
    </row>
    <row r="7" spans="1:9" ht="12.75">
      <c r="A7" s="17"/>
      <c r="C7" s="156" t="s">
        <v>209</v>
      </c>
      <c r="D7" s="156" t="s">
        <v>210</v>
      </c>
      <c r="E7" s="157"/>
      <c r="F7" s="142"/>
      <c r="G7" s="158"/>
      <c r="H7" s="142" t="s">
        <v>211</v>
      </c>
      <c r="I7" s="103" t="s">
        <v>229</v>
      </c>
    </row>
    <row r="8" spans="1:9" ht="12.75">
      <c r="A8" s="94"/>
      <c r="B8" s="45"/>
      <c r="C8" s="159" t="s">
        <v>239</v>
      </c>
      <c r="D8" s="159" t="s">
        <v>240</v>
      </c>
      <c r="E8" s="160" t="s">
        <v>3</v>
      </c>
      <c r="F8" s="161"/>
      <c r="G8" s="144" t="s">
        <v>211</v>
      </c>
      <c r="H8" s="144" t="s">
        <v>241</v>
      </c>
      <c r="I8" s="103" t="s">
        <v>407</v>
      </c>
    </row>
    <row r="9" spans="1:9" ht="16.5">
      <c r="A9" s="51" t="s">
        <v>105</v>
      </c>
      <c r="B9" s="52" t="s">
        <v>106</v>
      </c>
      <c r="C9" s="162" t="s">
        <v>255</v>
      </c>
      <c r="D9" s="162" t="s">
        <v>252</v>
      </c>
      <c r="E9" s="162" t="s">
        <v>256</v>
      </c>
      <c r="F9" s="146" t="s">
        <v>71</v>
      </c>
      <c r="G9" s="146" t="s">
        <v>241</v>
      </c>
      <c r="H9" s="146" t="s">
        <v>435</v>
      </c>
      <c r="I9" s="103" t="s">
        <v>408</v>
      </c>
    </row>
    <row r="10" spans="1:8" ht="4.5" customHeight="1">
      <c r="A10" s="77"/>
      <c r="B10" s="77"/>
      <c r="C10" s="147"/>
      <c r="D10" s="163"/>
      <c r="E10" s="147"/>
      <c r="F10" s="147"/>
      <c r="G10" s="163"/>
      <c r="H10" s="163"/>
    </row>
    <row r="11" spans="1:8" ht="12.75">
      <c r="A11" s="371">
        <v>1</v>
      </c>
      <c r="B11" s="14" t="s">
        <v>121</v>
      </c>
      <c r="C11" s="14">
        <v>1926128330</v>
      </c>
      <c r="D11" s="14">
        <v>1206900</v>
      </c>
      <c r="E11" s="14">
        <v>1719480270</v>
      </c>
      <c r="F11" s="14">
        <f aca="true" t="shared" si="0" ref="F11:F62">SUM(C11:E11)</f>
        <v>3646815500</v>
      </c>
      <c r="G11" s="14">
        <f>'- 54 -'!D11</f>
        <v>99491180</v>
      </c>
      <c r="H11" s="344">
        <f aca="true" t="shared" si="1" ref="H11:H62">G11/F11*1000</f>
        <v>27.281659848160675</v>
      </c>
    </row>
    <row r="12" spans="1:8" ht="12.75">
      <c r="A12" s="372">
        <v>2</v>
      </c>
      <c r="B12" s="16" t="s">
        <v>122</v>
      </c>
      <c r="C12" s="16">
        <v>839121300</v>
      </c>
      <c r="D12" s="16">
        <v>6261410</v>
      </c>
      <c r="E12" s="16">
        <v>556861100</v>
      </c>
      <c r="F12" s="16">
        <f t="shared" si="0"/>
        <v>1402243810</v>
      </c>
      <c r="G12" s="16">
        <f>'- 54 -'!D12</f>
        <v>24194252.75</v>
      </c>
      <c r="H12" s="345">
        <f t="shared" si="1"/>
        <v>17.253955822418643</v>
      </c>
    </row>
    <row r="13" spans="1:8" ht="12.75">
      <c r="A13" s="371">
        <v>3</v>
      </c>
      <c r="B13" s="14" t="s">
        <v>123</v>
      </c>
      <c r="C13" s="14">
        <v>842744860</v>
      </c>
      <c r="D13" s="14">
        <v>4544930</v>
      </c>
      <c r="E13" s="14">
        <v>109715090</v>
      </c>
      <c r="F13" s="14">
        <f t="shared" si="0"/>
        <v>957004880</v>
      </c>
      <c r="G13" s="14">
        <f>'- 54 -'!D13</f>
        <v>21506115</v>
      </c>
      <c r="H13" s="344">
        <f t="shared" si="1"/>
        <v>22.472314874716208</v>
      </c>
    </row>
    <row r="14" spans="1:8" ht="12.75">
      <c r="A14" s="372">
        <v>4</v>
      </c>
      <c r="B14" s="16" t="s">
        <v>124</v>
      </c>
      <c r="C14" s="16">
        <v>621928120</v>
      </c>
      <c r="D14" s="16">
        <v>1326510</v>
      </c>
      <c r="E14" s="16">
        <v>273194040</v>
      </c>
      <c r="F14" s="16">
        <f t="shared" si="0"/>
        <v>896448670</v>
      </c>
      <c r="G14" s="16">
        <f>'- 54 -'!D14</f>
        <v>20128706</v>
      </c>
      <c r="H14" s="345">
        <f t="shared" si="1"/>
        <v>22.45382995548423</v>
      </c>
    </row>
    <row r="15" spans="1:8" ht="12.75">
      <c r="A15" s="371">
        <v>5</v>
      </c>
      <c r="B15" s="14" t="s">
        <v>125</v>
      </c>
      <c r="C15" s="14">
        <v>682400920</v>
      </c>
      <c r="D15" s="14">
        <v>2274200</v>
      </c>
      <c r="E15" s="14">
        <v>409148770</v>
      </c>
      <c r="F15" s="14">
        <f t="shared" si="0"/>
        <v>1093823890</v>
      </c>
      <c r="G15" s="14">
        <f>'- 54 -'!D15</f>
        <v>24842481</v>
      </c>
      <c r="H15" s="344">
        <f t="shared" si="1"/>
        <v>22.711591168483256</v>
      </c>
    </row>
    <row r="16" spans="1:8" ht="12.75">
      <c r="A16" s="372">
        <v>6</v>
      </c>
      <c r="B16" s="16" t="s">
        <v>126</v>
      </c>
      <c r="C16" s="16">
        <v>828361920</v>
      </c>
      <c r="D16" s="16">
        <v>6131860</v>
      </c>
      <c r="E16" s="16">
        <v>168053070</v>
      </c>
      <c r="F16" s="16">
        <f t="shared" si="0"/>
        <v>1002546850</v>
      </c>
      <c r="G16" s="16">
        <f>'- 54 -'!D16</f>
        <v>22263662</v>
      </c>
      <c r="H16" s="345">
        <f t="shared" si="1"/>
        <v>22.20710383759123</v>
      </c>
    </row>
    <row r="17" spans="1:8" ht="12.75">
      <c r="A17" s="371">
        <v>9</v>
      </c>
      <c r="B17" s="14" t="s">
        <v>127</v>
      </c>
      <c r="C17" s="14">
        <v>1088372770</v>
      </c>
      <c r="D17" s="14">
        <v>6112210</v>
      </c>
      <c r="E17" s="14">
        <v>151129360</v>
      </c>
      <c r="F17" s="14">
        <f t="shared" si="0"/>
        <v>1245614340</v>
      </c>
      <c r="G17" s="14">
        <f>'- 54 -'!D17</f>
        <v>27434327</v>
      </c>
      <c r="H17" s="344">
        <f t="shared" si="1"/>
        <v>22.024736002958992</v>
      </c>
    </row>
    <row r="18" spans="1:8" ht="12.75">
      <c r="A18" s="372">
        <v>10</v>
      </c>
      <c r="B18" s="16" t="s">
        <v>128</v>
      </c>
      <c r="C18" s="16">
        <v>724804620</v>
      </c>
      <c r="D18" s="16">
        <v>5578820</v>
      </c>
      <c r="E18" s="16">
        <v>134752790</v>
      </c>
      <c r="F18" s="16">
        <f t="shared" si="0"/>
        <v>865136230</v>
      </c>
      <c r="G18" s="16">
        <f>'- 54 -'!D18</f>
        <v>23212903</v>
      </c>
      <c r="H18" s="345">
        <f t="shared" si="1"/>
        <v>26.8315002829092</v>
      </c>
    </row>
    <row r="19" spans="1:8" ht="12.75">
      <c r="A19" s="371">
        <v>11</v>
      </c>
      <c r="B19" s="14" t="s">
        <v>129</v>
      </c>
      <c r="C19" s="14">
        <v>483272440</v>
      </c>
      <c r="D19" s="14">
        <v>31040370</v>
      </c>
      <c r="E19" s="14">
        <v>100415220</v>
      </c>
      <c r="F19" s="14">
        <f t="shared" si="0"/>
        <v>614728030</v>
      </c>
      <c r="G19" s="14">
        <f>'- 54 -'!D19</f>
        <v>11633347</v>
      </c>
      <c r="H19" s="344">
        <f t="shared" si="1"/>
        <v>18.924380266180478</v>
      </c>
    </row>
    <row r="20" spans="1:8" ht="12.75">
      <c r="A20" s="372">
        <v>12</v>
      </c>
      <c r="B20" s="16" t="s">
        <v>130</v>
      </c>
      <c r="C20" s="16">
        <v>546546510</v>
      </c>
      <c r="D20" s="16">
        <v>40569120</v>
      </c>
      <c r="E20" s="16">
        <v>285389110</v>
      </c>
      <c r="F20" s="16">
        <f t="shared" si="0"/>
        <v>872504740</v>
      </c>
      <c r="G20" s="16">
        <f>'- 54 -'!D20</f>
        <v>19095729</v>
      </c>
      <c r="H20" s="345">
        <f t="shared" si="1"/>
        <v>21.886103449707335</v>
      </c>
    </row>
    <row r="21" spans="1:8" ht="12.75">
      <c r="A21" s="371">
        <v>13</v>
      </c>
      <c r="B21" s="14" t="s">
        <v>131</v>
      </c>
      <c r="C21" s="14">
        <v>244243410</v>
      </c>
      <c r="D21" s="14">
        <v>53689500</v>
      </c>
      <c r="E21" s="14">
        <v>73886800</v>
      </c>
      <c r="F21" s="14">
        <f t="shared" si="0"/>
        <v>371819710</v>
      </c>
      <c r="G21" s="14">
        <f>'- 54 -'!D21</f>
        <v>7458791.375</v>
      </c>
      <c r="H21" s="344">
        <f t="shared" si="1"/>
        <v>20.060236653403877</v>
      </c>
    </row>
    <row r="22" spans="1:8" ht="12.75">
      <c r="A22" s="372">
        <v>14</v>
      </c>
      <c r="B22" s="16" t="s">
        <v>132</v>
      </c>
      <c r="C22" s="16">
        <v>307268400</v>
      </c>
      <c r="D22" s="16">
        <v>48806280</v>
      </c>
      <c r="E22" s="16">
        <v>70262560</v>
      </c>
      <c r="F22" s="16">
        <f t="shared" si="0"/>
        <v>426337240</v>
      </c>
      <c r="G22" s="16">
        <f>'- 54 -'!D22</f>
        <v>9382053</v>
      </c>
      <c r="H22" s="345">
        <f t="shared" si="1"/>
        <v>22.00617755089844</v>
      </c>
    </row>
    <row r="23" spans="1:8" ht="12.75">
      <c r="A23" s="371">
        <v>15</v>
      </c>
      <c r="B23" s="14" t="s">
        <v>133</v>
      </c>
      <c r="C23" s="14">
        <v>289971010</v>
      </c>
      <c r="D23" s="14">
        <v>79128100</v>
      </c>
      <c r="E23" s="14">
        <v>126412350</v>
      </c>
      <c r="F23" s="14">
        <f t="shared" si="0"/>
        <v>495511460</v>
      </c>
      <c r="G23" s="14">
        <f>'- 54 -'!D23</f>
        <v>7284018</v>
      </c>
      <c r="H23" s="344">
        <f t="shared" si="1"/>
        <v>14.69999906763004</v>
      </c>
    </row>
    <row r="24" spans="1:8" ht="12.75">
      <c r="A24" s="372">
        <v>16</v>
      </c>
      <c r="B24" s="16" t="s">
        <v>134</v>
      </c>
      <c r="C24" s="16">
        <v>33402410</v>
      </c>
      <c r="D24" s="16">
        <v>47526650</v>
      </c>
      <c r="E24" s="16">
        <v>23006310</v>
      </c>
      <c r="F24" s="16">
        <f t="shared" si="0"/>
        <v>103935370</v>
      </c>
      <c r="G24" s="16">
        <f>'- 54 -'!D24</f>
        <v>2081432</v>
      </c>
      <c r="H24" s="345">
        <f t="shared" si="1"/>
        <v>20.026214367640197</v>
      </c>
    </row>
    <row r="25" spans="1:8" ht="12.75">
      <c r="A25" s="371">
        <v>17</v>
      </c>
      <c r="B25" s="14" t="s">
        <v>135</v>
      </c>
      <c r="C25" s="14">
        <v>48649910</v>
      </c>
      <c r="D25" s="14">
        <v>53006220</v>
      </c>
      <c r="E25" s="14">
        <v>31911260</v>
      </c>
      <c r="F25" s="14">
        <f t="shared" si="0"/>
        <v>133567390</v>
      </c>
      <c r="G25" s="14">
        <f>'- 54 -'!D25</f>
        <v>2553113</v>
      </c>
      <c r="H25" s="344">
        <f t="shared" si="1"/>
        <v>19.114792914647804</v>
      </c>
    </row>
    <row r="26" spans="1:8" ht="12.75">
      <c r="A26" s="372">
        <v>18</v>
      </c>
      <c r="B26" s="16" t="s">
        <v>136</v>
      </c>
      <c r="C26" s="16">
        <v>66718350</v>
      </c>
      <c r="D26" s="16">
        <v>45622740</v>
      </c>
      <c r="E26" s="16">
        <v>37825970</v>
      </c>
      <c r="F26" s="16">
        <f t="shared" si="0"/>
        <v>150167060</v>
      </c>
      <c r="G26" s="16">
        <f>'- 54 -'!D26</f>
        <v>2845000</v>
      </c>
      <c r="H26" s="345">
        <f t="shared" si="1"/>
        <v>18.945566357895</v>
      </c>
    </row>
    <row r="27" spans="1:8" ht="12.75">
      <c r="A27" s="371">
        <v>19</v>
      </c>
      <c r="B27" s="14" t="s">
        <v>137</v>
      </c>
      <c r="C27" s="14">
        <v>88492860</v>
      </c>
      <c r="D27" s="14">
        <v>83996460</v>
      </c>
      <c r="E27" s="14">
        <v>63624650</v>
      </c>
      <c r="F27" s="14">
        <f t="shared" si="0"/>
        <v>236113970</v>
      </c>
      <c r="G27" s="14">
        <f>'- 54 -'!D27</f>
        <v>3845300</v>
      </c>
      <c r="H27" s="344">
        <f t="shared" si="1"/>
        <v>16.28577927854078</v>
      </c>
    </row>
    <row r="28" spans="1:8" ht="12.75">
      <c r="A28" s="372">
        <v>20</v>
      </c>
      <c r="B28" s="16" t="s">
        <v>138</v>
      </c>
      <c r="C28" s="16">
        <v>70454280</v>
      </c>
      <c r="D28" s="16">
        <v>45967200</v>
      </c>
      <c r="E28" s="16">
        <v>36481770</v>
      </c>
      <c r="F28" s="16">
        <f t="shared" si="0"/>
        <v>152903250</v>
      </c>
      <c r="G28" s="16">
        <f>'- 54 -'!D28</f>
        <v>3336234.2</v>
      </c>
      <c r="H28" s="345">
        <f t="shared" si="1"/>
        <v>21.81924975433812</v>
      </c>
    </row>
    <row r="29" spans="1:8" ht="12.75">
      <c r="A29" s="371">
        <v>21</v>
      </c>
      <c r="B29" s="14" t="s">
        <v>139</v>
      </c>
      <c r="C29" s="14">
        <v>217640970</v>
      </c>
      <c r="D29" s="14">
        <v>84525860</v>
      </c>
      <c r="E29" s="14">
        <v>78118090</v>
      </c>
      <c r="F29" s="14">
        <f t="shared" si="0"/>
        <v>380284920</v>
      </c>
      <c r="G29" s="14">
        <f>'- 54 -'!D29</f>
        <v>7606000</v>
      </c>
      <c r="H29" s="344">
        <f t="shared" si="1"/>
        <v>20.000793089560325</v>
      </c>
    </row>
    <row r="30" spans="1:8" ht="12.75">
      <c r="A30" s="372">
        <v>22</v>
      </c>
      <c r="B30" s="16" t="s">
        <v>140</v>
      </c>
      <c r="C30" s="16">
        <v>209170930</v>
      </c>
      <c r="D30" s="16">
        <v>34343460</v>
      </c>
      <c r="E30" s="16">
        <v>59237670</v>
      </c>
      <c r="F30" s="16">
        <f t="shared" si="0"/>
        <v>302752060</v>
      </c>
      <c r="G30" s="16">
        <f>'- 54 -'!D30</f>
        <v>5022173</v>
      </c>
      <c r="H30" s="345">
        <f t="shared" si="1"/>
        <v>16.5884024042644</v>
      </c>
    </row>
    <row r="31" spans="1:8" ht="12.75">
      <c r="A31" s="371">
        <v>23</v>
      </c>
      <c r="B31" s="14" t="s">
        <v>141</v>
      </c>
      <c r="C31" s="14">
        <v>57149150</v>
      </c>
      <c r="D31" s="14">
        <v>45925650</v>
      </c>
      <c r="E31" s="14">
        <v>17466990</v>
      </c>
      <c r="F31" s="14">
        <f t="shared" si="0"/>
        <v>120541790</v>
      </c>
      <c r="G31" s="14">
        <f>'- 54 -'!D31</f>
        <v>2533745</v>
      </c>
      <c r="H31" s="344">
        <f t="shared" si="1"/>
        <v>21.01963974485529</v>
      </c>
    </row>
    <row r="32" spans="1:8" ht="12.75">
      <c r="A32" s="372">
        <v>24</v>
      </c>
      <c r="B32" s="16" t="s">
        <v>142</v>
      </c>
      <c r="C32" s="16">
        <v>203475740</v>
      </c>
      <c r="D32" s="16">
        <v>77103120</v>
      </c>
      <c r="E32" s="16">
        <v>144928200</v>
      </c>
      <c r="F32" s="16">
        <f t="shared" si="0"/>
        <v>425507060</v>
      </c>
      <c r="G32" s="16">
        <f>'- 54 -'!D32</f>
        <v>7679480.68</v>
      </c>
      <c r="H32" s="345">
        <f t="shared" si="1"/>
        <v>18.047833753921733</v>
      </c>
    </row>
    <row r="33" spans="1:8" ht="12.75">
      <c r="A33" s="371">
        <v>25</v>
      </c>
      <c r="B33" s="14" t="s">
        <v>143</v>
      </c>
      <c r="C33" s="14">
        <v>75774680</v>
      </c>
      <c r="D33" s="14">
        <v>103807680</v>
      </c>
      <c r="E33" s="14">
        <v>22704140</v>
      </c>
      <c r="F33" s="14">
        <f t="shared" si="0"/>
        <v>202286500</v>
      </c>
      <c r="G33" s="14">
        <f>'- 54 -'!D33</f>
        <v>3638151</v>
      </c>
      <c r="H33" s="344">
        <f t="shared" si="1"/>
        <v>17.985139888227835</v>
      </c>
    </row>
    <row r="34" spans="1:8" ht="12.75">
      <c r="A34" s="372">
        <v>26</v>
      </c>
      <c r="B34" s="16" t="s">
        <v>144</v>
      </c>
      <c r="C34" s="16">
        <v>130234890</v>
      </c>
      <c r="D34" s="16">
        <v>54187290</v>
      </c>
      <c r="E34" s="16">
        <v>62984820</v>
      </c>
      <c r="F34" s="16">
        <f t="shared" si="0"/>
        <v>247407000</v>
      </c>
      <c r="G34" s="16">
        <f>'- 54 -'!D34</f>
        <v>4144500</v>
      </c>
      <c r="H34" s="345">
        <f t="shared" si="1"/>
        <v>16.751749142101882</v>
      </c>
    </row>
    <row r="35" spans="1:8" ht="12.75">
      <c r="A35" s="371">
        <v>28</v>
      </c>
      <c r="B35" s="14" t="s">
        <v>145</v>
      </c>
      <c r="C35" s="14">
        <v>31525300</v>
      </c>
      <c r="D35" s="14">
        <v>59391690</v>
      </c>
      <c r="E35" s="14">
        <v>21397990</v>
      </c>
      <c r="F35" s="14">
        <f t="shared" si="0"/>
        <v>112314980</v>
      </c>
      <c r="G35" s="14">
        <f>'- 54 -'!D35</f>
        <v>2317425</v>
      </c>
      <c r="H35" s="344">
        <f t="shared" si="1"/>
        <v>20.633267263191428</v>
      </c>
    </row>
    <row r="36" spans="1:8" ht="12.75">
      <c r="A36" s="372">
        <v>30</v>
      </c>
      <c r="B36" s="16" t="s">
        <v>146</v>
      </c>
      <c r="C36" s="16">
        <v>45154130</v>
      </c>
      <c r="D36" s="16">
        <v>59193510</v>
      </c>
      <c r="E36" s="16">
        <v>43226180</v>
      </c>
      <c r="F36" s="16">
        <f t="shared" si="0"/>
        <v>147573820</v>
      </c>
      <c r="G36" s="16">
        <f>'- 54 -'!D36</f>
        <v>3032643</v>
      </c>
      <c r="H36" s="345">
        <f t="shared" si="1"/>
        <v>20.550006769493397</v>
      </c>
    </row>
    <row r="37" spans="1:8" ht="12.75">
      <c r="A37" s="371">
        <v>31</v>
      </c>
      <c r="B37" s="14" t="s">
        <v>147</v>
      </c>
      <c r="C37" s="14">
        <v>77327520</v>
      </c>
      <c r="D37" s="14">
        <v>60803520</v>
      </c>
      <c r="E37" s="14">
        <v>70286690</v>
      </c>
      <c r="F37" s="14">
        <f t="shared" si="0"/>
        <v>208417730</v>
      </c>
      <c r="G37" s="14">
        <f>'- 54 -'!D37</f>
        <v>3540818</v>
      </c>
      <c r="H37" s="344">
        <f t="shared" si="1"/>
        <v>16.989044070290948</v>
      </c>
    </row>
    <row r="38" spans="1:8" ht="12.75">
      <c r="A38" s="372">
        <v>32</v>
      </c>
      <c r="B38" s="16" t="s">
        <v>148</v>
      </c>
      <c r="C38" s="16">
        <v>34428760</v>
      </c>
      <c r="D38" s="16">
        <v>41207450</v>
      </c>
      <c r="E38" s="16">
        <v>9617990</v>
      </c>
      <c r="F38" s="16">
        <f t="shared" si="0"/>
        <v>85254200</v>
      </c>
      <c r="G38" s="16">
        <f>'- 54 -'!D38</f>
        <v>1796692</v>
      </c>
      <c r="H38" s="345">
        <f t="shared" si="1"/>
        <v>21.074527706552875</v>
      </c>
    </row>
    <row r="39" spans="1:8" ht="12.75">
      <c r="A39" s="371">
        <v>33</v>
      </c>
      <c r="B39" s="14" t="s">
        <v>149</v>
      </c>
      <c r="C39" s="14">
        <v>108448940</v>
      </c>
      <c r="D39" s="14">
        <v>31000650</v>
      </c>
      <c r="E39" s="14">
        <v>44208160</v>
      </c>
      <c r="F39" s="14">
        <f t="shared" si="0"/>
        <v>183657750</v>
      </c>
      <c r="G39" s="14">
        <f>'- 54 -'!D39</f>
        <v>3864916</v>
      </c>
      <c r="H39" s="344">
        <f t="shared" si="1"/>
        <v>21.044121470506962</v>
      </c>
    </row>
    <row r="40" spans="1:8" ht="12.75">
      <c r="A40" s="372">
        <v>34</v>
      </c>
      <c r="B40" s="16" t="s">
        <v>150</v>
      </c>
      <c r="C40" s="16">
        <v>18528070</v>
      </c>
      <c r="D40" s="16">
        <v>20863470</v>
      </c>
      <c r="E40" s="16">
        <v>2376660</v>
      </c>
      <c r="F40" s="16">
        <f t="shared" si="0"/>
        <v>41768200</v>
      </c>
      <c r="G40" s="16">
        <f>'- 54 -'!D40</f>
        <v>1041747</v>
      </c>
      <c r="H40" s="345">
        <f t="shared" si="1"/>
        <v>24.941151402262964</v>
      </c>
    </row>
    <row r="41" spans="1:8" ht="12.75">
      <c r="A41" s="371">
        <v>35</v>
      </c>
      <c r="B41" s="14" t="s">
        <v>151</v>
      </c>
      <c r="C41" s="14">
        <v>81234730</v>
      </c>
      <c r="D41" s="14">
        <v>53852430</v>
      </c>
      <c r="E41" s="14">
        <v>43546040</v>
      </c>
      <c r="F41" s="14">
        <f t="shared" si="0"/>
        <v>178633200</v>
      </c>
      <c r="G41" s="14">
        <f>'- 54 -'!D41</f>
        <v>3961491</v>
      </c>
      <c r="H41" s="344">
        <f t="shared" si="1"/>
        <v>22.176678243462025</v>
      </c>
    </row>
    <row r="42" spans="1:8" ht="12.75">
      <c r="A42" s="372">
        <v>36</v>
      </c>
      <c r="B42" s="16" t="s">
        <v>152</v>
      </c>
      <c r="C42" s="16">
        <v>52014030</v>
      </c>
      <c r="D42" s="16">
        <v>58771560</v>
      </c>
      <c r="E42" s="16">
        <v>18967620</v>
      </c>
      <c r="F42" s="16">
        <f t="shared" si="0"/>
        <v>129753210</v>
      </c>
      <c r="G42" s="16">
        <f>'- 54 -'!D42</f>
        <v>2566518</v>
      </c>
      <c r="H42" s="345">
        <f t="shared" si="1"/>
        <v>19.779996194313807</v>
      </c>
    </row>
    <row r="43" spans="1:8" ht="12.75">
      <c r="A43" s="371">
        <v>37</v>
      </c>
      <c r="B43" s="14" t="s">
        <v>153</v>
      </c>
      <c r="C43" s="14">
        <v>42449510</v>
      </c>
      <c r="D43" s="14">
        <v>46737800</v>
      </c>
      <c r="E43" s="14">
        <v>23758670</v>
      </c>
      <c r="F43" s="14">
        <f t="shared" si="0"/>
        <v>112945980</v>
      </c>
      <c r="G43" s="14">
        <f>'- 54 -'!D43</f>
        <v>2315940</v>
      </c>
      <c r="H43" s="344">
        <f t="shared" si="1"/>
        <v>20.50484665324078</v>
      </c>
    </row>
    <row r="44" spans="1:8" ht="12.75">
      <c r="A44" s="372">
        <v>38</v>
      </c>
      <c r="B44" s="16" t="s">
        <v>154</v>
      </c>
      <c r="C44" s="16">
        <v>40237120</v>
      </c>
      <c r="D44" s="16">
        <v>68626770</v>
      </c>
      <c r="E44" s="16">
        <v>64267380</v>
      </c>
      <c r="F44" s="16">
        <f t="shared" si="0"/>
        <v>173131270</v>
      </c>
      <c r="G44" s="16">
        <f>'- 54 -'!D44</f>
        <v>3493801</v>
      </c>
      <c r="H44" s="345">
        <f t="shared" si="1"/>
        <v>20.18006914637662</v>
      </c>
    </row>
    <row r="45" spans="1:8" ht="12.75">
      <c r="A45" s="371">
        <v>39</v>
      </c>
      <c r="B45" s="14" t="s">
        <v>155</v>
      </c>
      <c r="C45" s="14">
        <v>109141100</v>
      </c>
      <c r="D45" s="14">
        <v>67896560</v>
      </c>
      <c r="E45" s="14">
        <v>75670230</v>
      </c>
      <c r="F45" s="14">
        <f t="shared" si="0"/>
        <v>252707890</v>
      </c>
      <c r="G45" s="14">
        <f>'- 54 -'!D45</f>
        <v>4777022</v>
      </c>
      <c r="H45" s="344">
        <f t="shared" si="1"/>
        <v>18.903335388538917</v>
      </c>
    </row>
    <row r="46" spans="1:8" ht="12.75">
      <c r="A46" s="372">
        <v>40</v>
      </c>
      <c r="B46" s="16" t="s">
        <v>156</v>
      </c>
      <c r="C46" s="16">
        <v>543835810</v>
      </c>
      <c r="D46" s="16">
        <v>24438240</v>
      </c>
      <c r="E46" s="16">
        <v>377788340</v>
      </c>
      <c r="F46" s="16">
        <f t="shared" si="0"/>
        <v>946062390</v>
      </c>
      <c r="G46" s="16">
        <f>'- 54 -'!D46</f>
        <v>15922500</v>
      </c>
      <c r="H46" s="345">
        <f t="shared" si="1"/>
        <v>16.830285368388864</v>
      </c>
    </row>
    <row r="47" spans="1:8" ht="12.75">
      <c r="A47" s="371">
        <v>41</v>
      </c>
      <c r="B47" s="14" t="s">
        <v>157</v>
      </c>
      <c r="C47" s="14">
        <v>61917010</v>
      </c>
      <c r="D47" s="14">
        <v>70573140</v>
      </c>
      <c r="E47" s="14">
        <v>103771480</v>
      </c>
      <c r="F47" s="14">
        <f t="shared" si="0"/>
        <v>236261630</v>
      </c>
      <c r="G47" s="14">
        <f>'- 54 -'!D47</f>
        <v>4589711</v>
      </c>
      <c r="H47" s="344">
        <f t="shared" si="1"/>
        <v>19.42639183518712</v>
      </c>
    </row>
    <row r="48" spans="1:8" ht="12.75">
      <c r="A48" s="372">
        <v>42</v>
      </c>
      <c r="B48" s="16" t="s">
        <v>158</v>
      </c>
      <c r="C48" s="16">
        <v>40162620</v>
      </c>
      <c r="D48" s="16">
        <v>62771100</v>
      </c>
      <c r="E48" s="16">
        <v>43843490</v>
      </c>
      <c r="F48" s="16">
        <f t="shared" si="0"/>
        <v>146777210</v>
      </c>
      <c r="G48" s="16">
        <f>'- 54 -'!D48</f>
        <v>3113615</v>
      </c>
      <c r="H48" s="345">
        <f t="shared" si="1"/>
        <v>21.213204693017396</v>
      </c>
    </row>
    <row r="49" spans="1:8" ht="12.75">
      <c r="A49" s="371">
        <v>43</v>
      </c>
      <c r="B49" s="14" t="s">
        <v>159</v>
      </c>
      <c r="C49" s="14">
        <v>32974910</v>
      </c>
      <c r="D49" s="14">
        <v>77299410</v>
      </c>
      <c r="E49" s="14">
        <v>30714080</v>
      </c>
      <c r="F49" s="14">
        <f t="shared" si="0"/>
        <v>140988400</v>
      </c>
      <c r="G49" s="14">
        <f>'- 54 -'!D49</f>
        <v>2674333</v>
      </c>
      <c r="H49" s="344">
        <f t="shared" si="1"/>
        <v>18.968461235108702</v>
      </c>
    </row>
    <row r="50" spans="1:8" ht="12.75">
      <c r="A50" s="372">
        <v>44</v>
      </c>
      <c r="B50" s="16" t="s">
        <v>160</v>
      </c>
      <c r="C50" s="16">
        <v>56579680</v>
      </c>
      <c r="D50" s="16">
        <v>61255260</v>
      </c>
      <c r="E50" s="16">
        <v>31198750</v>
      </c>
      <c r="F50" s="16">
        <f t="shared" si="0"/>
        <v>149033690</v>
      </c>
      <c r="G50" s="16">
        <f>'- 54 -'!D50</f>
        <v>3383514</v>
      </c>
      <c r="H50" s="345">
        <f t="shared" si="1"/>
        <v>22.703014331860132</v>
      </c>
    </row>
    <row r="51" spans="1:8" ht="12.75">
      <c r="A51" s="371">
        <v>45</v>
      </c>
      <c r="B51" s="14" t="s">
        <v>161</v>
      </c>
      <c r="C51" s="14">
        <v>72099660</v>
      </c>
      <c r="D51" s="14">
        <v>7358940</v>
      </c>
      <c r="E51" s="14">
        <v>51882890</v>
      </c>
      <c r="F51" s="14">
        <f t="shared" si="0"/>
        <v>131341490</v>
      </c>
      <c r="G51" s="14">
        <f>'- 54 -'!D51</f>
        <v>2812358</v>
      </c>
      <c r="H51" s="344">
        <f t="shared" si="1"/>
        <v>21.412563539518246</v>
      </c>
    </row>
    <row r="52" spans="1:9" ht="12.75">
      <c r="A52" s="372">
        <v>46</v>
      </c>
      <c r="B52" s="16" t="s">
        <v>162</v>
      </c>
      <c r="C52" s="16">
        <v>50954200</v>
      </c>
      <c r="D52" s="16">
        <v>0</v>
      </c>
      <c r="E52" s="16">
        <v>19706020</v>
      </c>
      <c r="F52" s="16">
        <f t="shared" si="0"/>
        <v>70660220</v>
      </c>
      <c r="G52" s="16">
        <f>'- 54 -'!D52</f>
        <v>2843511</v>
      </c>
      <c r="H52" s="345">
        <f>(G52-I52)/F52*1000</f>
        <v>21.73471862952026</v>
      </c>
      <c r="I52" s="82">
        <v>1307731</v>
      </c>
    </row>
    <row r="53" spans="1:8" ht="12.75">
      <c r="A53" s="371">
        <v>47</v>
      </c>
      <c r="B53" s="14" t="s">
        <v>163</v>
      </c>
      <c r="C53" s="14">
        <v>90619350</v>
      </c>
      <c r="D53" s="14">
        <v>21118290</v>
      </c>
      <c r="E53" s="14">
        <v>39110700</v>
      </c>
      <c r="F53" s="14">
        <f t="shared" si="0"/>
        <v>150848340</v>
      </c>
      <c r="G53" s="14">
        <f>'- 54 -'!D53</f>
        <v>2929411</v>
      </c>
      <c r="H53" s="344">
        <f t="shared" si="1"/>
        <v>19.419577305259043</v>
      </c>
    </row>
    <row r="54" spans="1:8" ht="12.75">
      <c r="A54" s="372">
        <v>48</v>
      </c>
      <c r="B54" s="16" t="s">
        <v>164</v>
      </c>
      <c r="C54" s="16">
        <v>32563900</v>
      </c>
      <c r="D54" s="16">
        <v>6326520</v>
      </c>
      <c r="E54" s="16">
        <v>20414680</v>
      </c>
      <c r="F54" s="16">
        <f t="shared" si="0"/>
        <v>59305100</v>
      </c>
      <c r="G54" s="16">
        <f>'- 54 -'!D54</f>
        <v>1238656</v>
      </c>
      <c r="H54" s="345">
        <f t="shared" si="1"/>
        <v>20.886163247342978</v>
      </c>
    </row>
    <row r="55" spans="1:8" ht="12.75">
      <c r="A55" s="371">
        <v>49</v>
      </c>
      <c r="B55" s="14" t="s">
        <v>165</v>
      </c>
      <c r="C55" s="14"/>
      <c r="D55" s="14"/>
      <c r="E55" s="14"/>
      <c r="F55" s="14">
        <f t="shared" si="0"/>
        <v>0</v>
      </c>
      <c r="G55" s="14">
        <f>'- 54 -'!D55</f>
        <v>0</v>
      </c>
      <c r="H55" s="344"/>
    </row>
    <row r="56" spans="1:8" ht="12.75">
      <c r="A56" s="372">
        <v>50</v>
      </c>
      <c r="B56" s="16" t="s">
        <v>355</v>
      </c>
      <c r="C56" s="16">
        <v>68463160</v>
      </c>
      <c r="D56" s="16">
        <v>131203710</v>
      </c>
      <c r="E56" s="16">
        <v>42168840</v>
      </c>
      <c r="F56" s="16">
        <f t="shared" si="0"/>
        <v>241835710</v>
      </c>
      <c r="G56" s="16">
        <f>'- 54 -'!D56</f>
        <v>5291894</v>
      </c>
      <c r="H56" s="345">
        <f t="shared" si="1"/>
        <v>21.882186051017857</v>
      </c>
    </row>
    <row r="57" spans="1:8" ht="12.75">
      <c r="A57" s="371">
        <v>2264</v>
      </c>
      <c r="B57" s="14" t="s">
        <v>166</v>
      </c>
      <c r="C57" s="14">
        <v>4476880</v>
      </c>
      <c r="D57" s="14">
        <v>4980</v>
      </c>
      <c r="E57" s="14">
        <v>8299490</v>
      </c>
      <c r="F57" s="14">
        <f t="shared" si="0"/>
        <v>12781350</v>
      </c>
      <c r="G57" s="14">
        <f>'- 54 -'!D57</f>
        <v>471795</v>
      </c>
      <c r="H57" s="344">
        <f t="shared" si="1"/>
        <v>36.91276743067047</v>
      </c>
    </row>
    <row r="58" spans="1:9" ht="12.75">
      <c r="A58" s="372">
        <v>2309</v>
      </c>
      <c r="B58" s="16" t="s">
        <v>167</v>
      </c>
      <c r="C58" s="16">
        <v>8409080</v>
      </c>
      <c r="D58" s="16">
        <v>1320</v>
      </c>
      <c r="E58" s="16">
        <v>2040040</v>
      </c>
      <c r="F58" s="16">
        <f t="shared" si="0"/>
        <v>10450440</v>
      </c>
      <c r="G58" s="16">
        <f>'- 54 -'!D58</f>
        <v>578010</v>
      </c>
      <c r="H58" s="345">
        <f>(G58-I58)/F58*1000</f>
        <v>30.400059710404538</v>
      </c>
      <c r="I58" s="82">
        <f>80316+180000</f>
        <v>260316</v>
      </c>
    </row>
    <row r="59" spans="1:8" ht="12.75">
      <c r="A59" s="371">
        <v>2312</v>
      </c>
      <c r="B59" s="14" t="s">
        <v>168</v>
      </c>
      <c r="C59" s="14">
        <v>1598810</v>
      </c>
      <c r="D59" s="14">
        <v>0</v>
      </c>
      <c r="E59" s="14">
        <v>1121110</v>
      </c>
      <c r="F59" s="14">
        <f t="shared" si="0"/>
        <v>2719920</v>
      </c>
      <c r="G59" s="14">
        <f>'- 54 -'!D59</f>
        <v>100000</v>
      </c>
      <c r="H59" s="344">
        <f t="shared" si="1"/>
        <v>36.76578722903614</v>
      </c>
    </row>
    <row r="60" spans="1:8" ht="12.75">
      <c r="A60" s="372">
        <v>2355</v>
      </c>
      <c r="B60" s="16" t="s">
        <v>169</v>
      </c>
      <c r="C60" s="16">
        <v>134374810</v>
      </c>
      <c r="D60" s="16">
        <v>0</v>
      </c>
      <c r="E60" s="16">
        <v>54279540</v>
      </c>
      <c r="F60" s="16">
        <f t="shared" si="0"/>
        <v>188654350</v>
      </c>
      <c r="G60" s="16">
        <f>'- 54 -'!D60</f>
        <v>5691049.800000001</v>
      </c>
      <c r="H60" s="345">
        <f t="shared" si="1"/>
        <v>30.166544264683008</v>
      </c>
    </row>
    <row r="61" spans="1:8" ht="12.75">
      <c r="A61" s="371">
        <v>2439</v>
      </c>
      <c r="B61" s="14" t="s">
        <v>170</v>
      </c>
      <c r="C61" s="14">
        <v>5312790</v>
      </c>
      <c r="D61" s="14">
        <v>2630040</v>
      </c>
      <c r="E61" s="14">
        <v>3900370</v>
      </c>
      <c r="F61" s="14">
        <f t="shared" si="0"/>
        <v>11843200</v>
      </c>
      <c r="G61" s="14">
        <f>'- 54 -'!D61</f>
        <v>214355</v>
      </c>
      <c r="H61" s="344">
        <f t="shared" si="1"/>
        <v>18.09941569845988</v>
      </c>
    </row>
    <row r="62" spans="1:8" ht="12.75">
      <c r="A62" s="372">
        <v>2460</v>
      </c>
      <c r="B62" s="16" t="s">
        <v>171</v>
      </c>
      <c r="C62" s="16">
        <v>7424080</v>
      </c>
      <c r="D62" s="16">
        <v>5070</v>
      </c>
      <c r="E62" s="16">
        <v>9614420</v>
      </c>
      <c r="F62" s="16">
        <f t="shared" si="0"/>
        <v>17043570</v>
      </c>
      <c r="G62" s="16">
        <f>'- 54 -'!D62</f>
        <v>878244</v>
      </c>
      <c r="H62" s="345">
        <f t="shared" si="1"/>
        <v>51.52934508439253</v>
      </c>
    </row>
    <row r="63" spans="1:8" ht="12.75">
      <c r="A63" s="371">
        <v>3000</v>
      </c>
      <c r="B63" s="14" t="s">
        <v>381</v>
      </c>
      <c r="C63" s="14"/>
      <c r="D63" s="14"/>
      <c r="E63" s="14"/>
      <c r="F63" s="14"/>
      <c r="G63" s="14">
        <f>'- 54 -'!D63</f>
        <v>0</v>
      </c>
      <c r="H63" s="14"/>
    </row>
    <row r="64" spans="2:8" ht="4.5" customHeight="1">
      <c r="B64" s="17"/>
      <c r="H64" s="164"/>
    </row>
    <row r="65" spans="1:8" ht="12.75">
      <c r="A65" s="101"/>
      <c r="B65" s="20" t="s">
        <v>172</v>
      </c>
      <c r="C65" s="20">
        <f>SUM(C11:C63)</f>
        <v>12478584740</v>
      </c>
      <c r="D65" s="20">
        <f>SUM(D11:D63)</f>
        <v>1996013970</v>
      </c>
      <c r="E65" s="20">
        <f>SUM(E11:E63)</f>
        <v>6014168250</v>
      </c>
      <c r="F65" s="20">
        <f>SUM(F11:F63)</f>
        <v>20488766960</v>
      </c>
      <c r="G65" s="20">
        <f>SUM(G11:G63)</f>
        <v>448654663.805</v>
      </c>
      <c r="H65" s="165">
        <f>G65/F65*1000</f>
        <v>21.897592211425103</v>
      </c>
    </row>
    <row r="66" ht="4.5" customHeight="1">
      <c r="B66" s="17"/>
    </row>
    <row r="67" spans="1:6" ht="12.75">
      <c r="A67" s="166"/>
      <c r="B67" s="16" t="s">
        <v>258</v>
      </c>
      <c r="C67" s="100">
        <v>15947530</v>
      </c>
      <c r="D67" s="100">
        <v>221430</v>
      </c>
      <c r="E67" s="100">
        <v>1149780</v>
      </c>
      <c r="F67" s="100">
        <f>SUM(C67:E67)</f>
        <v>17318740</v>
      </c>
    </row>
    <row r="68" spans="1:8" ht="12.75">
      <c r="A68" s="149"/>
      <c r="B68" s="14" t="s">
        <v>259</v>
      </c>
      <c r="C68" s="98">
        <v>6161690</v>
      </c>
      <c r="D68" s="98">
        <v>7636980</v>
      </c>
      <c r="E68" s="98">
        <v>22229650</v>
      </c>
      <c r="F68" s="98">
        <f>SUM(C68:E68)</f>
        <v>36028320</v>
      </c>
      <c r="H68" s="167"/>
    </row>
    <row r="69" spans="3:6" ht="4.5" customHeight="1">
      <c r="C69" s="17"/>
      <c r="D69" s="17"/>
      <c r="E69" s="17"/>
      <c r="F69" s="17"/>
    </row>
    <row r="70" spans="1:8" ht="12" customHeight="1">
      <c r="A70" s="6"/>
      <c r="B70" s="1" t="s">
        <v>260</v>
      </c>
      <c r="C70" s="20">
        <f>SUM(C65,C67:C68)</f>
        <v>12500693960</v>
      </c>
      <c r="D70" s="20">
        <f>SUM(D65,D67:D68)</f>
        <v>2003872380</v>
      </c>
      <c r="E70" s="20">
        <f>SUM(E65,E67:E68)</f>
        <v>6037547680</v>
      </c>
      <c r="F70" s="20">
        <f>SUM(F65,F67:F68)</f>
        <v>20542114020</v>
      </c>
      <c r="G70" s="17"/>
      <c r="H70" s="168"/>
    </row>
    <row r="71" spans="1:8" ht="4.5" customHeight="1">
      <c r="A71" s="6"/>
      <c r="B71" s="6"/>
      <c r="C71" s="17"/>
      <c r="D71" s="17"/>
      <c r="E71" s="17"/>
      <c r="F71" s="17"/>
      <c r="G71" s="17"/>
      <c r="H71" s="17"/>
    </row>
    <row r="72" spans="1:9" ht="12" customHeight="1">
      <c r="A72" s="391" t="s">
        <v>369</v>
      </c>
      <c r="B72" s="6" t="s">
        <v>323</v>
      </c>
      <c r="C72" s="122"/>
      <c r="D72" s="122"/>
      <c r="E72" s="122"/>
      <c r="F72" s="122"/>
      <c r="G72" s="122"/>
      <c r="H72" s="122"/>
      <c r="I72" s="123"/>
    </row>
    <row r="73" spans="1:9" ht="12" customHeight="1">
      <c r="A73" s="373"/>
      <c r="B73" s="355"/>
      <c r="C73" s="122"/>
      <c r="D73" s="122"/>
      <c r="E73" s="122"/>
      <c r="F73" s="122"/>
      <c r="G73" s="122"/>
      <c r="H73" s="122"/>
      <c r="I73" s="123"/>
    </row>
    <row r="74" spans="1:9" ht="12" customHeight="1">
      <c r="A74" s="6"/>
      <c r="B74" s="355"/>
      <c r="C74" s="122"/>
      <c r="D74" s="122"/>
      <c r="E74" s="122"/>
      <c r="F74" s="122"/>
      <c r="G74" s="122"/>
      <c r="H74" s="122"/>
      <c r="I74" s="123"/>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4">
    <pageSetUpPr fitToPage="1"/>
  </sheetPr>
  <dimension ref="A1:G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4" width="21.83203125" style="82" customWidth="1"/>
    <col min="5" max="5" width="23.83203125" style="82" customWidth="1"/>
    <col min="6" max="6" width="4.83203125" style="82" customWidth="1"/>
    <col min="7" max="7" width="26.83203125" style="82" customWidth="1"/>
    <col min="8" max="16384" width="15.83203125" style="82" customWidth="1"/>
  </cols>
  <sheetData>
    <row r="1" spans="1:2" ht="6.75" customHeight="1">
      <c r="A1" s="17"/>
      <c r="B1" s="80"/>
    </row>
    <row r="2" spans="1:7" ht="12.75">
      <c r="A2" s="11"/>
      <c r="B2" s="105"/>
      <c r="C2" s="106" t="s">
        <v>180</v>
      </c>
      <c r="D2" s="106"/>
      <c r="E2" s="106"/>
      <c r="F2" s="286"/>
      <c r="G2" s="286"/>
    </row>
    <row r="3" spans="1:7" ht="12.75">
      <c r="A3" s="12"/>
      <c r="B3" s="108"/>
      <c r="C3" s="139" t="str">
        <f>TAXYEAR</f>
        <v>FOR THE 2001 TAXATION YEAR</v>
      </c>
      <c r="D3" s="139"/>
      <c r="E3" s="139"/>
      <c r="F3" s="319"/>
      <c r="G3" s="319"/>
    </row>
    <row r="4" spans="1:7" ht="12.75">
      <c r="A4" s="10"/>
      <c r="C4" s="141"/>
      <c r="D4" s="141"/>
      <c r="E4" s="141"/>
      <c r="F4" s="141"/>
      <c r="G4" s="141"/>
    </row>
    <row r="5" spans="1:7" ht="12.75">
      <c r="A5" s="10"/>
      <c r="C5" s="56"/>
      <c r="D5" s="141"/>
      <c r="E5" s="141"/>
      <c r="F5" s="141"/>
      <c r="G5" s="141"/>
    </row>
    <row r="6" spans="1:7" ht="12.75">
      <c r="A6" s="10"/>
      <c r="C6" s="141"/>
      <c r="D6" s="141"/>
      <c r="E6" s="141"/>
      <c r="F6" s="141"/>
      <c r="G6" s="141"/>
    </row>
    <row r="7" spans="1:7" ht="12.75">
      <c r="A7" s="17"/>
      <c r="C7" s="142" t="s">
        <v>102</v>
      </c>
      <c r="D7" s="143"/>
      <c r="E7" s="143"/>
      <c r="F7" s="141"/>
      <c r="G7" s="143" t="s">
        <v>212</v>
      </c>
    </row>
    <row r="8" spans="1:7" ht="12.75">
      <c r="A8" s="94"/>
      <c r="B8" s="45"/>
      <c r="C8" s="144" t="s">
        <v>243</v>
      </c>
      <c r="D8" s="145"/>
      <c r="E8" s="145"/>
      <c r="F8" s="141"/>
      <c r="G8" s="144" t="s">
        <v>78</v>
      </c>
    </row>
    <row r="9" spans="1:7" ht="16.5">
      <c r="A9" s="51" t="s">
        <v>105</v>
      </c>
      <c r="B9" s="52" t="s">
        <v>106</v>
      </c>
      <c r="C9" s="146" t="s">
        <v>241</v>
      </c>
      <c r="D9" s="146" t="s">
        <v>257</v>
      </c>
      <c r="E9" s="146" t="s">
        <v>71</v>
      </c>
      <c r="F9" s="141"/>
      <c r="G9" s="146" t="s">
        <v>436</v>
      </c>
    </row>
    <row r="10" spans="1:7" ht="4.5" customHeight="1">
      <c r="A10" s="77"/>
      <c r="B10" s="77"/>
      <c r="C10" s="147"/>
      <c r="D10" s="147"/>
      <c r="E10" s="147"/>
      <c r="F10" s="5"/>
      <c r="G10" s="147"/>
    </row>
    <row r="11" spans="1:7" ht="12.75" customHeight="1">
      <c r="A11" s="366">
        <v>1</v>
      </c>
      <c r="B11" s="14" t="s">
        <v>121</v>
      </c>
      <c r="C11" s="14">
        <f>'- 50 -'!H11</f>
        <v>46308750.0498</v>
      </c>
      <c r="D11" s="14">
        <v>99491180</v>
      </c>
      <c r="E11" s="14">
        <f aca="true" t="shared" si="0" ref="E11:E63">SUM(C11,D11)</f>
        <v>145799930.0498</v>
      </c>
      <c r="G11" s="14">
        <v>122380</v>
      </c>
    </row>
    <row r="12" spans="1:7" ht="12.75" customHeight="1">
      <c r="A12" s="367">
        <v>2</v>
      </c>
      <c r="B12" s="16" t="s">
        <v>122</v>
      </c>
      <c r="C12" s="16">
        <f>'- 50 -'!H12</f>
        <v>16702752.162</v>
      </c>
      <c r="D12" s="16">
        <v>24194252.75</v>
      </c>
      <c r="E12" s="16">
        <f t="shared" si="0"/>
        <v>40897004.912</v>
      </c>
      <c r="G12" s="16">
        <v>158431</v>
      </c>
    </row>
    <row r="13" spans="1:7" ht="12.75" customHeight="1">
      <c r="A13" s="366">
        <v>3</v>
      </c>
      <c r="B13" s="14" t="s">
        <v>123</v>
      </c>
      <c r="C13" s="14">
        <f>'- 50 -'!H13</f>
        <v>8655993.8166</v>
      </c>
      <c r="D13" s="14">
        <v>21506115</v>
      </c>
      <c r="E13" s="14">
        <f t="shared" si="0"/>
        <v>30162108.816600002</v>
      </c>
      <c r="G13" s="14">
        <v>155456</v>
      </c>
    </row>
    <row r="14" spans="1:7" ht="12.75" customHeight="1">
      <c r="A14" s="367">
        <v>4</v>
      </c>
      <c r="B14" s="16" t="s">
        <v>124</v>
      </c>
      <c r="C14" s="16">
        <f>'- 50 -'!H14</f>
        <v>9859555.0728</v>
      </c>
      <c r="D14" s="16">
        <v>20128706</v>
      </c>
      <c r="E14" s="16">
        <f t="shared" si="0"/>
        <v>29988261.0728</v>
      </c>
      <c r="G14" s="16">
        <v>129567</v>
      </c>
    </row>
    <row r="15" spans="1:7" ht="12.75" customHeight="1">
      <c r="A15" s="366">
        <v>5</v>
      </c>
      <c r="B15" s="14" t="s">
        <v>125</v>
      </c>
      <c r="C15" s="14">
        <f>'- 50 -'!H15</f>
        <v>12793842.0726</v>
      </c>
      <c r="D15" s="14">
        <v>24842481</v>
      </c>
      <c r="E15" s="14">
        <f t="shared" si="0"/>
        <v>37636323.0726</v>
      </c>
      <c r="G15" s="14">
        <v>156098</v>
      </c>
    </row>
    <row r="16" spans="1:7" ht="12.75" customHeight="1">
      <c r="A16" s="367">
        <v>6</v>
      </c>
      <c r="B16" s="16" t="s">
        <v>126</v>
      </c>
      <c r="C16" s="16">
        <f>'- 50 -'!H16</f>
        <v>9595664.8506</v>
      </c>
      <c r="D16" s="16">
        <v>22263662</v>
      </c>
      <c r="E16" s="16">
        <f t="shared" si="0"/>
        <v>31859326.8506</v>
      </c>
      <c r="G16" s="16">
        <v>105332</v>
      </c>
    </row>
    <row r="17" spans="1:7" ht="12.75" customHeight="1">
      <c r="A17" s="366">
        <v>9</v>
      </c>
      <c r="B17" s="14" t="s">
        <v>127</v>
      </c>
      <c r="C17" s="14">
        <f>'- 50 -'!H17</f>
        <v>11349308.58</v>
      </c>
      <c r="D17" s="14">
        <v>27434327</v>
      </c>
      <c r="E17" s="14">
        <f t="shared" si="0"/>
        <v>38783635.58</v>
      </c>
      <c r="G17" s="14">
        <v>102151</v>
      </c>
    </row>
    <row r="18" spans="1:7" ht="12.75" customHeight="1">
      <c r="A18" s="367">
        <v>10</v>
      </c>
      <c r="B18" s="16" t="s">
        <v>128</v>
      </c>
      <c r="C18" s="16">
        <f>'- 50 -'!H18</f>
        <v>8174087.9778</v>
      </c>
      <c r="D18" s="16">
        <v>23212903</v>
      </c>
      <c r="E18" s="16">
        <f t="shared" si="0"/>
        <v>31386990.9778</v>
      </c>
      <c r="G18" s="16">
        <v>100991</v>
      </c>
    </row>
    <row r="19" spans="1:7" ht="12.75" customHeight="1">
      <c r="A19" s="366">
        <v>11</v>
      </c>
      <c r="B19" s="14" t="s">
        <v>129</v>
      </c>
      <c r="C19" s="14">
        <f>'- 50 -'!H19</f>
        <v>5641016.598</v>
      </c>
      <c r="D19" s="14">
        <v>11633347</v>
      </c>
      <c r="E19" s="14">
        <f t="shared" si="0"/>
        <v>17274363.598</v>
      </c>
      <c r="G19" s="14">
        <v>135046</v>
      </c>
    </row>
    <row r="20" spans="1:7" ht="12.75" customHeight="1">
      <c r="A20" s="367">
        <v>12</v>
      </c>
      <c r="B20" s="16" t="s">
        <v>130</v>
      </c>
      <c r="C20" s="16">
        <f>'- 50 -'!H20</f>
        <v>9482775.685800001</v>
      </c>
      <c r="D20" s="16">
        <v>19095729</v>
      </c>
      <c r="E20" s="16">
        <f t="shared" si="0"/>
        <v>28578504.6858</v>
      </c>
      <c r="G20" s="16">
        <v>110188</v>
      </c>
    </row>
    <row r="21" spans="1:7" ht="12.75" customHeight="1">
      <c r="A21" s="366">
        <v>13</v>
      </c>
      <c r="B21" s="14" t="s">
        <v>131</v>
      </c>
      <c r="C21" s="14">
        <f>'- 50 -'!H21</f>
        <v>3268803.4151999997</v>
      </c>
      <c r="D21" s="14">
        <v>7458791.375</v>
      </c>
      <c r="E21" s="14">
        <f t="shared" si="0"/>
        <v>10727594.790199999</v>
      </c>
      <c r="G21" s="14">
        <v>138465</v>
      </c>
    </row>
    <row r="22" spans="1:7" ht="12.75" customHeight="1">
      <c r="A22" s="367">
        <v>14</v>
      </c>
      <c r="B22" s="16" t="s">
        <v>132</v>
      </c>
      <c r="C22" s="16">
        <f>'- 50 -'!H22</f>
        <v>3702507.5616</v>
      </c>
      <c r="D22" s="16">
        <v>9382053</v>
      </c>
      <c r="E22" s="16">
        <f t="shared" si="0"/>
        <v>13084560.5616</v>
      </c>
      <c r="G22" s="16">
        <v>85249</v>
      </c>
    </row>
    <row r="23" spans="1:7" ht="12.75" customHeight="1">
      <c r="A23" s="366">
        <v>15</v>
      </c>
      <c r="B23" s="14" t="s">
        <v>133</v>
      </c>
      <c r="C23" s="14">
        <f>'- 50 -'!H23</f>
        <v>4579577.440199999</v>
      </c>
      <c r="D23" s="14">
        <v>7284018</v>
      </c>
      <c r="E23" s="14">
        <f t="shared" si="0"/>
        <v>11863595.4402</v>
      </c>
      <c r="G23" s="14">
        <v>85521</v>
      </c>
    </row>
    <row r="24" spans="1:7" ht="12.75" customHeight="1">
      <c r="A24" s="367">
        <v>16</v>
      </c>
      <c r="B24" s="16" t="s">
        <v>134</v>
      </c>
      <c r="C24" s="16">
        <f>'- 50 -'!H24</f>
        <v>680041.0458</v>
      </c>
      <c r="D24" s="16">
        <v>2081432</v>
      </c>
      <c r="E24" s="16">
        <f t="shared" si="0"/>
        <v>2761473.0458</v>
      </c>
      <c r="G24" s="16">
        <v>134771</v>
      </c>
    </row>
    <row r="25" spans="1:7" ht="12.75" customHeight="1">
      <c r="A25" s="366">
        <v>17</v>
      </c>
      <c r="B25" s="14" t="s">
        <v>135</v>
      </c>
      <c r="C25" s="14">
        <f>'- 50 -'!H25</f>
        <v>961624.6428</v>
      </c>
      <c r="D25" s="14">
        <v>2553113</v>
      </c>
      <c r="E25" s="14">
        <f t="shared" si="0"/>
        <v>3514737.6428</v>
      </c>
      <c r="G25" s="14">
        <v>113097</v>
      </c>
    </row>
    <row r="26" spans="1:7" ht="12.75" customHeight="1">
      <c r="A26" s="367">
        <v>18</v>
      </c>
      <c r="B26" s="16" t="s">
        <v>136</v>
      </c>
      <c r="C26" s="16">
        <f>'- 50 -'!H26</f>
        <v>1211546.3502</v>
      </c>
      <c r="D26" s="16">
        <v>2845000</v>
      </c>
      <c r="E26" s="16">
        <f t="shared" si="0"/>
        <v>4056546.3502</v>
      </c>
      <c r="G26" s="16">
        <v>113849</v>
      </c>
    </row>
    <row r="27" spans="1:7" ht="12.75" customHeight="1">
      <c r="A27" s="366">
        <v>19</v>
      </c>
      <c r="B27" s="14" t="s">
        <v>137</v>
      </c>
      <c r="C27" s="14">
        <f>'- 50 -'!H27</f>
        <v>1849924.6302</v>
      </c>
      <c r="D27" s="14">
        <v>3845300</v>
      </c>
      <c r="E27" s="14">
        <f t="shared" si="0"/>
        <v>5695224.6302000005</v>
      </c>
      <c r="G27" s="14">
        <v>145185</v>
      </c>
    </row>
    <row r="28" spans="1:7" ht="12.75" customHeight="1">
      <c r="A28" s="367">
        <v>20</v>
      </c>
      <c r="B28" s="16" t="s">
        <v>138</v>
      </c>
      <c r="C28" s="16">
        <f>'- 50 -'!H28</f>
        <v>1216858.6638</v>
      </c>
      <c r="D28" s="16">
        <v>3336234.2</v>
      </c>
      <c r="E28" s="16">
        <f t="shared" si="0"/>
        <v>4553092.8638</v>
      </c>
      <c r="G28" s="16">
        <v>128285</v>
      </c>
    </row>
    <row r="29" spans="1:7" ht="12.75" customHeight="1">
      <c r="A29" s="366">
        <v>21</v>
      </c>
      <c r="B29" s="14" t="s">
        <v>139</v>
      </c>
      <c r="C29" s="14">
        <f>'- 50 -'!H29</f>
        <v>3134529.1878</v>
      </c>
      <c r="D29" s="14">
        <v>7606000</v>
      </c>
      <c r="E29" s="14">
        <f t="shared" si="0"/>
        <v>10740529.1878</v>
      </c>
      <c r="G29" s="14">
        <v>109287</v>
      </c>
    </row>
    <row r="30" spans="1:7" ht="12.75" customHeight="1">
      <c r="A30" s="367">
        <v>22</v>
      </c>
      <c r="B30" s="16" t="s">
        <v>140</v>
      </c>
      <c r="C30" s="16">
        <f>'- 50 -'!H30</f>
        <v>2726466.0858</v>
      </c>
      <c r="D30" s="16">
        <v>5022173</v>
      </c>
      <c r="E30" s="16">
        <f t="shared" si="0"/>
        <v>7748639.0858</v>
      </c>
      <c r="G30" s="16">
        <v>177120</v>
      </c>
    </row>
    <row r="31" spans="1:7" ht="12.75" customHeight="1">
      <c r="A31" s="366">
        <v>23</v>
      </c>
      <c r="B31" s="14" t="s">
        <v>141</v>
      </c>
      <c r="C31" s="14">
        <f>'- 50 -'!H31</f>
        <v>768075.1074</v>
      </c>
      <c r="D31" s="14">
        <v>2533745</v>
      </c>
      <c r="E31" s="14">
        <f t="shared" si="0"/>
        <v>3301820.1074</v>
      </c>
      <c r="G31" s="14">
        <v>89416</v>
      </c>
    </row>
    <row r="32" spans="1:7" ht="12.75" customHeight="1">
      <c r="A32" s="367">
        <v>24</v>
      </c>
      <c r="B32" s="16" t="s">
        <v>142</v>
      </c>
      <c r="C32" s="16">
        <f>'- 50 -'!H32</f>
        <v>4228931.152799999</v>
      </c>
      <c r="D32" s="16">
        <v>7679480.68</v>
      </c>
      <c r="E32" s="16">
        <f t="shared" si="0"/>
        <v>11908411.832799999</v>
      </c>
      <c r="G32" s="16">
        <v>122632</v>
      </c>
    </row>
    <row r="33" spans="1:7" ht="12.75" customHeight="1">
      <c r="A33" s="366">
        <v>25</v>
      </c>
      <c r="B33" s="14" t="s">
        <v>143</v>
      </c>
      <c r="C33" s="14">
        <f>'- 50 -'!H33</f>
        <v>1010172.2339999999</v>
      </c>
      <c r="D33" s="14">
        <v>3638151</v>
      </c>
      <c r="E33" s="14">
        <f t="shared" si="0"/>
        <v>4648323.234</v>
      </c>
      <c r="G33" s="14">
        <v>136930</v>
      </c>
    </row>
    <row r="34" spans="1:7" ht="12.75" customHeight="1">
      <c r="A34" s="367">
        <v>26</v>
      </c>
      <c r="B34" s="16" t="s">
        <v>144</v>
      </c>
      <c r="C34" s="16">
        <f>'- 50 -'!H34</f>
        <v>2168966.1780000003</v>
      </c>
      <c r="D34" s="16">
        <v>4144500</v>
      </c>
      <c r="E34" s="16">
        <f t="shared" si="0"/>
        <v>6313466.178</v>
      </c>
      <c r="G34" s="16">
        <v>90922</v>
      </c>
    </row>
    <row r="35" spans="1:7" ht="12.75" customHeight="1">
      <c r="A35" s="366">
        <v>28</v>
      </c>
      <c r="B35" s="14" t="s">
        <v>145</v>
      </c>
      <c r="C35" s="14">
        <f>'- 50 -'!H35</f>
        <v>636128.0754</v>
      </c>
      <c r="D35" s="14">
        <v>2317425</v>
      </c>
      <c r="E35" s="14">
        <f t="shared" si="0"/>
        <v>2953553.0754</v>
      </c>
      <c r="G35" s="14">
        <v>99350</v>
      </c>
    </row>
    <row r="36" spans="1:7" ht="12.75" customHeight="1">
      <c r="A36" s="367">
        <v>30</v>
      </c>
      <c r="B36" s="16" t="s">
        <v>146</v>
      </c>
      <c r="C36" s="16">
        <f>'- 50 -'!H36</f>
        <v>1138285.5204</v>
      </c>
      <c r="D36" s="16">
        <v>3032643</v>
      </c>
      <c r="E36" s="16">
        <f t="shared" si="0"/>
        <v>4170928.5204</v>
      </c>
      <c r="G36" s="16">
        <v>109582</v>
      </c>
    </row>
    <row r="37" spans="1:7" ht="12.75" customHeight="1">
      <c r="A37" s="366">
        <v>31</v>
      </c>
      <c r="B37" s="14" t="s">
        <v>147</v>
      </c>
      <c r="C37" s="14">
        <f>'- 50 -'!H37</f>
        <v>1881811.5798</v>
      </c>
      <c r="D37" s="14">
        <v>3540818</v>
      </c>
      <c r="E37" s="14">
        <f t="shared" si="0"/>
        <v>5422629.5798</v>
      </c>
      <c r="G37" s="14">
        <v>125289</v>
      </c>
    </row>
    <row r="38" spans="1:7" ht="12.75" customHeight="1">
      <c r="A38" s="367">
        <v>32</v>
      </c>
      <c r="B38" s="16" t="s">
        <v>148</v>
      </c>
      <c r="C38" s="16">
        <f>'- 50 -'!H38</f>
        <v>446376.6786</v>
      </c>
      <c r="D38" s="16">
        <v>1796692</v>
      </c>
      <c r="E38" s="16">
        <f t="shared" si="0"/>
        <v>2243068.6786</v>
      </c>
      <c r="G38" s="16">
        <v>94664</v>
      </c>
    </row>
    <row r="39" spans="1:7" ht="12.75" customHeight="1">
      <c r="A39" s="366">
        <v>33</v>
      </c>
      <c r="B39" s="14" t="s">
        <v>149</v>
      </c>
      <c r="C39" s="14">
        <f>'- 50 -'!H39</f>
        <v>1657314.9744</v>
      </c>
      <c r="D39" s="14">
        <v>3864916</v>
      </c>
      <c r="E39" s="14">
        <f t="shared" si="0"/>
        <v>5522230.9744</v>
      </c>
      <c r="G39" s="14">
        <v>100442</v>
      </c>
    </row>
    <row r="40" spans="1:7" ht="12.75" customHeight="1">
      <c r="A40" s="367">
        <v>34</v>
      </c>
      <c r="B40" s="16" t="s">
        <v>150</v>
      </c>
      <c r="C40" s="16">
        <f>'- 50 -'!H40</f>
        <v>189664.794</v>
      </c>
      <c r="D40" s="16">
        <v>1041747</v>
      </c>
      <c r="E40" s="16">
        <f t="shared" si="0"/>
        <v>1231411.794</v>
      </c>
      <c r="G40" s="16">
        <v>62341</v>
      </c>
    </row>
    <row r="41" spans="1:7" ht="12.75" customHeight="1">
      <c r="A41" s="366">
        <v>35</v>
      </c>
      <c r="B41" s="14" t="s">
        <v>151</v>
      </c>
      <c r="C41" s="14">
        <f>'- 50 -'!H41</f>
        <v>1429820.544</v>
      </c>
      <c r="D41" s="14">
        <v>3961491</v>
      </c>
      <c r="E41" s="14">
        <f t="shared" si="0"/>
        <v>5391311.544</v>
      </c>
      <c r="G41" s="14">
        <v>98823</v>
      </c>
    </row>
    <row r="42" spans="1:7" ht="12.75" customHeight="1">
      <c r="A42" s="367">
        <v>36</v>
      </c>
      <c r="B42" s="16" t="s">
        <v>152</v>
      </c>
      <c r="C42" s="16">
        <f>'- 50 -'!H42</f>
        <v>754506.3348000001</v>
      </c>
      <c r="D42" s="16">
        <v>2566518</v>
      </c>
      <c r="E42" s="16">
        <f t="shared" si="0"/>
        <v>3321024.3348000003</v>
      </c>
      <c r="G42" s="16">
        <v>119478</v>
      </c>
    </row>
    <row r="43" spans="1:7" ht="12.75" customHeight="1">
      <c r="A43" s="366">
        <v>37</v>
      </c>
      <c r="B43" s="14" t="s">
        <v>153</v>
      </c>
      <c r="C43" s="14">
        <f>'- 50 -'!H43</f>
        <v>765281.6994</v>
      </c>
      <c r="D43" s="14">
        <v>2315940</v>
      </c>
      <c r="E43" s="14">
        <f t="shared" si="0"/>
        <v>3081221.6994000003</v>
      </c>
      <c r="G43" s="14">
        <v>118840</v>
      </c>
    </row>
    <row r="44" spans="1:7" ht="12.75" customHeight="1">
      <c r="A44" s="367">
        <v>38</v>
      </c>
      <c r="B44" s="16" t="s">
        <v>154</v>
      </c>
      <c r="C44" s="16">
        <f>'- 50 -'!H44</f>
        <v>1479346.8732</v>
      </c>
      <c r="D44" s="16">
        <v>3493801</v>
      </c>
      <c r="E44" s="16">
        <f t="shared" si="0"/>
        <v>4973147.8732</v>
      </c>
      <c r="G44" s="16">
        <v>136148</v>
      </c>
    </row>
    <row r="45" spans="1:7" ht="12.75" customHeight="1">
      <c r="A45" s="366">
        <v>39</v>
      </c>
      <c r="B45" s="14" t="s">
        <v>155</v>
      </c>
      <c r="C45" s="14">
        <f>'- 50 -'!H45</f>
        <v>2231001.8658</v>
      </c>
      <c r="D45" s="14">
        <v>4777022</v>
      </c>
      <c r="E45" s="14">
        <f t="shared" si="0"/>
        <v>7008023.8658</v>
      </c>
      <c r="G45" s="14">
        <v>120435</v>
      </c>
    </row>
    <row r="46" spans="1:7" ht="12.75" customHeight="1">
      <c r="A46" s="367">
        <v>40</v>
      </c>
      <c r="B46" s="16" t="s">
        <v>156</v>
      </c>
      <c r="C46" s="16">
        <f>'- 50 -'!H46</f>
        <v>11130037.0356</v>
      </c>
      <c r="D46" s="16">
        <v>15922500</v>
      </c>
      <c r="E46" s="16">
        <f t="shared" si="0"/>
        <v>27052537.0356</v>
      </c>
      <c r="G46" s="16">
        <v>129530</v>
      </c>
    </row>
    <row r="47" spans="1:7" ht="12.75" customHeight="1">
      <c r="A47" s="366">
        <v>41</v>
      </c>
      <c r="B47" s="14" t="s">
        <v>157</v>
      </c>
      <c r="C47" s="14">
        <f>'- 50 -'!H47</f>
        <v>2364495.648</v>
      </c>
      <c r="D47" s="14">
        <v>4589711</v>
      </c>
      <c r="E47" s="14">
        <f t="shared" si="0"/>
        <v>6954206.648</v>
      </c>
      <c r="G47" s="14">
        <v>151440</v>
      </c>
    </row>
    <row r="48" spans="1:7" ht="12.75" customHeight="1">
      <c r="A48" s="367">
        <v>42</v>
      </c>
      <c r="B48" s="16" t="s">
        <v>158</v>
      </c>
      <c r="C48" s="16">
        <f>'- 50 -'!H48</f>
        <v>1109901.3798</v>
      </c>
      <c r="D48" s="16">
        <v>3113615</v>
      </c>
      <c r="E48" s="16">
        <f t="shared" si="0"/>
        <v>4223516.3798</v>
      </c>
      <c r="G48" s="16">
        <v>132125</v>
      </c>
    </row>
    <row r="49" spans="1:7" ht="12.75" customHeight="1">
      <c r="A49" s="366">
        <v>43</v>
      </c>
      <c r="B49" s="14" t="s">
        <v>159</v>
      </c>
      <c r="C49" s="14">
        <f>'- 50 -'!H49</f>
        <v>815857.572</v>
      </c>
      <c r="D49" s="14">
        <v>2674333</v>
      </c>
      <c r="E49" s="14">
        <f t="shared" si="0"/>
        <v>3490190.572</v>
      </c>
      <c r="G49" s="14">
        <v>166653</v>
      </c>
    </row>
    <row r="50" spans="1:7" ht="12.75" customHeight="1">
      <c r="A50" s="367">
        <v>44</v>
      </c>
      <c r="B50" s="16" t="s">
        <v>160</v>
      </c>
      <c r="C50" s="16">
        <f>'- 50 -'!H50</f>
        <v>1011560.4906</v>
      </c>
      <c r="D50" s="16">
        <v>3383514</v>
      </c>
      <c r="E50" s="16">
        <f t="shared" si="0"/>
        <v>4395074.4906</v>
      </c>
      <c r="G50" s="16">
        <v>116433</v>
      </c>
    </row>
    <row r="51" spans="1:7" ht="12.75" customHeight="1">
      <c r="A51" s="366">
        <v>45</v>
      </c>
      <c r="B51" s="14" t="s">
        <v>161</v>
      </c>
      <c r="C51" s="14">
        <f>'- 50 -'!H51</f>
        <v>1508034.3006000002</v>
      </c>
      <c r="D51" s="14">
        <v>2812358</v>
      </c>
      <c r="E51" s="14">
        <f t="shared" si="0"/>
        <v>4320392.3006</v>
      </c>
      <c r="G51" s="14">
        <v>77561</v>
      </c>
    </row>
    <row r="52" spans="1:7" ht="12.75" customHeight="1">
      <c r="A52" s="367">
        <v>46</v>
      </c>
      <c r="B52" s="16" t="s">
        <v>162</v>
      </c>
      <c r="C52" s="16">
        <f>'- 50 -'!H52</f>
        <v>759447.9852</v>
      </c>
      <c r="D52" s="16">
        <v>2843511</v>
      </c>
      <c r="E52" s="16">
        <f t="shared" si="0"/>
        <v>3602958.9852</v>
      </c>
      <c r="G52" s="16">
        <v>75235</v>
      </c>
    </row>
    <row r="53" spans="1:7" ht="12.75" customHeight="1">
      <c r="A53" s="366">
        <v>47</v>
      </c>
      <c r="B53" s="14" t="s">
        <v>163</v>
      </c>
      <c r="C53" s="14">
        <f>'- 50 -'!H53</f>
        <v>1424044.494</v>
      </c>
      <c r="D53" s="14">
        <v>2929411</v>
      </c>
      <c r="E53" s="14">
        <f t="shared" si="0"/>
        <v>4353455.494</v>
      </c>
      <c r="G53" s="14">
        <v>103201</v>
      </c>
    </row>
    <row r="54" spans="1:7" ht="12.75" customHeight="1">
      <c r="A54" s="367">
        <v>48</v>
      </c>
      <c r="B54" s="16" t="s">
        <v>164</v>
      </c>
      <c r="C54" s="16">
        <f>'- 50 -'!H54</f>
        <v>626595.2087999999</v>
      </c>
      <c r="D54" s="16">
        <v>1238656</v>
      </c>
      <c r="E54" s="16">
        <f t="shared" si="0"/>
        <v>1865251.2088</v>
      </c>
      <c r="G54" s="16">
        <v>23154</v>
      </c>
    </row>
    <row r="55" spans="1:7" ht="12.75" customHeight="1">
      <c r="A55" s="366">
        <v>49</v>
      </c>
      <c r="B55" s="14" t="s">
        <v>165</v>
      </c>
      <c r="C55" s="14">
        <f>'- 50 -'!H55</f>
        <v>0</v>
      </c>
      <c r="D55" s="14"/>
      <c r="E55" s="14">
        <f t="shared" si="0"/>
        <v>0</v>
      </c>
      <c r="G55" s="14">
        <v>109592</v>
      </c>
    </row>
    <row r="56" spans="1:7" ht="12.75" customHeight="1">
      <c r="A56" s="367">
        <v>50</v>
      </c>
      <c r="B56" s="16" t="s">
        <v>355</v>
      </c>
      <c r="C56" s="16">
        <f>'- 50 -'!H56</f>
        <v>1303797.4775999999</v>
      </c>
      <c r="D56" s="16">
        <v>5291894</v>
      </c>
      <c r="E56" s="16">
        <f t="shared" si="0"/>
        <v>6595691.4776</v>
      </c>
      <c r="G56" s="16">
        <v>129165</v>
      </c>
    </row>
    <row r="57" spans="1:7" ht="12.75" customHeight="1">
      <c r="A57" s="366">
        <v>2264</v>
      </c>
      <c r="B57" s="14" t="s">
        <v>166</v>
      </c>
      <c r="C57" s="14">
        <f>'- 50 -'!H57</f>
        <v>185345.679</v>
      </c>
      <c r="D57" s="14">
        <v>471795</v>
      </c>
      <c r="E57" s="14">
        <f t="shared" si="0"/>
        <v>657140.679</v>
      </c>
      <c r="G57" s="14">
        <v>66397</v>
      </c>
    </row>
    <row r="58" spans="1:7" ht="12.75" customHeight="1">
      <c r="A58" s="367">
        <v>2309</v>
      </c>
      <c r="B58" s="16" t="s">
        <v>167</v>
      </c>
      <c r="C58" s="16">
        <f>'- 50 -'!H58</f>
        <v>103443.036</v>
      </c>
      <c r="D58" s="16">
        <v>578010</v>
      </c>
      <c r="E58" s="16">
        <f t="shared" si="0"/>
        <v>681453.036</v>
      </c>
      <c r="G58" s="16">
        <v>54406</v>
      </c>
    </row>
    <row r="59" spans="1:7" ht="12.75" customHeight="1">
      <c r="A59" s="366">
        <v>2312</v>
      </c>
      <c r="B59" s="14" t="s">
        <v>168</v>
      </c>
      <c r="C59" s="14">
        <f>'- 50 -'!H59</f>
        <v>32909.8218</v>
      </c>
      <c r="D59" s="14">
        <v>100000</v>
      </c>
      <c r="E59" s="14">
        <f t="shared" si="0"/>
        <v>132909.8218</v>
      </c>
      <c r="G59" s="14">
        <v>14742</v>
      </c>
    </row>
    <row r="60" spans="1:7" ht="12.75" customHeight="1">
      <c r="A60" s="367">
        <v>2355</v>
      </c>
      <c r="B60" s="16" t="s">
        <v>169</v>
      </c>
      <c r="C60" s="16">
        <f>'- 50 -'!H60</f>
        <v>2044536.9876</v>
      </c>
      <c r="D60" s="16">
        <v>5691049.800000001</v>
      </c>
      <c r="E60" s="16">
        <f t="shared" si="0"/>
        <v>7735586.787600001</v>
      </c>
      <c r="G60" s="16">
        <v>73379</v>
      </c>
    </row>
    <row r="61" spans="1:7" ht="12.75" customHeight="1">
      <c r="A61" s="366">
        <v>2439</v>
      </c>
      <c r="B61" s="14" t="s">
        <v>170</v>
      </c>
      <c r="C61" s="14">
        <f>'- 50 -'!H61</f>
        <v>112517.97899999999</v>
      </c>
      <c r="D61" s="14">
        <v>214355</v>
      </c>
      <c r="E61" s="14">
        <f t="shared" si="0"/>
        <v>326872.979</v>
      </c>
      <c r="G61" s="14">
        <v>84594</v>
      </c>
    </row>
    <row r="62" spans="1:7" ht="12.75" customHeight="1">
      <c r="A62" s="367">
        <v>2460</v>
      </c>
      <c r="B62" s="16" t="s">
        <v>171</v>
      </c>
      <c r="C62" s="16">
        <f>'- 50 -'!H62</f>
        <v>232435.13880000002</v>
      </c>
      <c r="D62" s="16">
        <v>878244</v>
      </c>
      <c r="E62" s="16">
        <f t="shared" si="0"/>
        <v>1110679.1388</v>
      </c>
      <c r="G62" s="16">
        <v>56623</v>
      </c>
    </row>
    <row r="63" spans="1:7" ht="12.75" customHeight="1">
      <c r="A63" s="366">
        <v>3000</v>
      </c>
      <c r="B63" s="14" t="s">
        <v>381</v>
      </c>
      <c r="C63" s="14">
        <f>'- 50 -'!H63</f>
        <v>0</v>
      </c>
      <c r="D63" s="14"/>
      <c r="E63" s="14">
        <f t="shared" si="0"/>
        <v>0</v>
      </c>
      <c r="G63" s="14">
        <v>0</v>
      </c>
    </row>
    <row r="64" ht="4.5" customHeight="1"/>
    <row r="65" spans="1:7" ht="12" customHeight="1">
      <c r="A65" s="101"/>
      <c r="B65" s="20" t="s">
        <v>172</v>
      </c>
      <c r="C65" s="20">
        <f>SUM(C11:C63)</f>
        <v>207446269.73579994</v>
      </c>
      <c r="D65" s="20">
        <f>SUM(D11:D63)</f>
        <v>448654663.805</v>
      </c>
      <c r="E65" s="20">
        <f>SUM(E11:E63)</f>
        <v>656100933.5408</v>
      </c>
      <c r="G65" s="20">
        <v>116927</v>
      </c>
    </row>
    <row r="66" ht="4.5" customHeight="1"/>
    <row r="67" spans="1:2" ht="12" customHeight="1">
      <c r="A67" s="391" t="s">
        <v>369</v>
      </c>
      <c r="B67" s="271" t="s">
        <v>378</v>
      </c>
    </row>
    <row r="68" spans="1:4" ht="12" customHeight="1">
      <c r="A68" s="6"/>
      <c r="B68" s="271" t="s">
        <v>377</v>
      </c>
      <c r="D68" s="150"/>
    </row>
    <row r="69" spans="1:2" ht="12" customHeight="1">
      <c r="A69" s="6"/>
      <c r="B69" s="6" t="s">
        <v>376</v>
      </c>
    </row>
    <row r="70" spans="1:7" ht="12" customHeight="1">
      <c r="A70" s="6"/>
      <c r="B70" s="6" t="s">
        <v>379</v>
      </c>
      <c r="D70" s="122"/>
      <c r="E70" s="122"/>
      <c r="F70" s="123"/>
      <c r="G70" s="122"/>
    </row>
    <row r="71" spans="4:7" ht="12" customHeight="1">
      <c r="D71" s="122"/>
      <c r="E71" s="122"/>
      <c r="F71" s="123"/>
      <c r="G71" s="122"/>
    </row>
    <row r="72" spans="4:7" ht="12" customHeight="1">
      <c r="D72" s="122"/>
      <c r="E72" s="122"/>
      <c r="F72" s="123"/>
      <c r="G72" s="122"/>
    </row>
    <row r="73" spans="4:7" ht="12" customHeight="1">
      <c r="D73" s="122"/>
      <c r="E73" s="122"/>
      <c r="F73" s="123"/>
      <c r="G73" s="122"/>
    </row>
    <row r="74" spans="1:7" ht="12" customHeight="1">
      <c r="A74" s="6"/>
      <c r="B74" s="6"/>
      <c r="C74" s="122"/>
      <c r="D74" s="122"/>
      <c r="E74" s="122"/>
      <c r="F74" s="123"/>
      <c r="G74" s="122"/>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5">
    <pageSetUpPr fitToPage="1"/>
  </sheetPr>
  <dimension ref="A1:G76"/>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3" width="21.83203125" style="82" customWidth="1"/>
    <col min="4" max="4" width="18.83203125" style="82" customWidth="1"/>
    <col min="5" max="5" width="19.83203125" style="82" customWidth="1"/>
    <col min="6" max="6" width="18.83203125" style="82" customWidth="1"/>
    <col min="7" max="16384" width="19.83203125" style="82" customWidth="1"/>
  </cols>
  <sheetData>
    <row r="1" spans="1:7" ht="6.75" customHeight="1">
      <c r="A1" s="17"/>
      <c r="B1" s="80"/>
      <c r="C1" s="80"/>
      <c r="D1" s="80"/>
      <c r="E1" s="80"/>
      <c r="F1" s="80"/>
      <c r="G1" s="80"/>
    </row>
    <row r="2" spans="1:7" ht="12.75">
      <c r="A2" s="11"/>
      <c r="B2" s="105"/>
      <c r="C2" s="135" t="str">
        <f>REVYEAR</f>
        <v>ANALYSIS OF OPERATING FUND REVENUE: 2001/2002 BUDGET</v>
      </c>
      <c r="D2" s="135"/>
      <c r="E2" s="136"/>
      <c r="F2" s="136"/>
      <c r="G2" s="107" t="s">
        <v>392</v>
      </c>
    </row>
    <row r="3" spans="1:7" ht="12.75">
      <c r="A3" s="12"/>
      <c r="B3" s="108"/>
      <c r="C3" s="80"/>
      <c r="D3" s="80"/>
      <c r="E3" s="80"/>
      <c r="F3" s="80"/>
      <c r="G3" s="80"/>
    </row>
    <row r="4" spans="1:7" ht="12.75">
      <c r="A4" s="10"/>
      <c r="C4" s="110" t="s">
        <v>181</v>
      </c>
      <c r="D4" s="111"/>
      <c r="E4" s="111"/>
      <c r="F4" s="111"/>
      <c r="G4" s="112"/>
    </row>
    <row r="5" spans="1:7" ht="12.75">
      <c r="A5" s="10"/>
      <c r="C5" s="113" t="s">
        <v>183</v>
      </c>
      <c r="D5" s="114"/>
      <c r="E5" s="137"/>
      <c r="F5" s="137"/>
      <c r="G5" s="138"/>
    </row>
    <row r="6" spans="1:7" ht="12.75">
      <c r="A6" s="10"/>
      <c r="C6" s="124" t="s">
        <v>185</v>
      </c>
      <c r="D6" s="106"/>
      <c r="E6" s="106"/>
      <c r="F6" s="139"/>
      <c r="G6" s="140"/>
    </row>
    <row r="7" spans="1:7" ht="12.75">
      <c r="A7" s="17"/>
      <c r="C7" s="116" t="s">
        <v>194</v>
      </c>
      <c r="D7" s="45"/>
      <c r="E7" s="45"/>
      <c r="F7" s="45"/>
      <c r="G7" s="116" t="s">
        <v>195</v>
      </c>
    </row>
    <row r="8" spans="1:7" ht="12.75">
      <c r="A8" s="94"/>
      <c r="B8" s="45"/>
      <c r="C8" s="119" t="s">
        <v>213</v>
      </c>
      <c r="D8" s="119" t="s">
        <v>387</v>
      </c>
      <c r="E8" s="119" t="s">
        <v>388</v>
      </c>
      <c r="F8" s="119" t="s">
        <v>215</v>
      </c>
      <c r="G8" s="119" t="s">
        <v>211</v>
      </c>
    </row>
    <row r="9" spans="1:7" ht="16.5">
      <c r="A9" s="51" t="s">
        <v>105</v>
      </c>
      <c r="B9" s="52" t="s">
        <v>106</v>
      </c>
      <c r="C9" s="121" t="s">
        <v>437</v>
      </c>
      <c r="D9" s="121" t="s">
        <v>267</v>
      </c>
      <c r="E9" s="121" t="s">
        <v>29</v>
      </c>
      <c r="F9" s="121" t="s">
        <v>246</v>
      </c>
      <c r="G9" s="121" t="s">
        <v>438</v>
      </c>
    </row>
    <row r="10" spans="1:7" ht="4.5" customHeight="1">
      <c r="A10" s="77"/>
      <c r="B10" s="77"/>
      <c r="E10" s="80"/>
      <c r="F10" s="80"/>
      <c r="G10" s="80"/>
    </row>
    <row r="11" spans="1:7" ht="12.75">
      <c r="A11" s="366">
        <v>1</v>
      </c>
      <c r="B11" s="14" t="s">
        <v>121</v>
      </c>
      <c r="C11" s="14">
        <v>63941302</v>
      </c>
      <c r="D11" s="14">
        <v>1516700</v>
      </c>
      <c r="E11" s="14">
        <v>1213360</v>
      </c>
      <c r="F11" s="14">
        <v>2730210</v>
      </c>
      <c r="G11" s="14">
        <v>7668900</v>
      </c>
    </row>
    <row r="12" spans="1:7" ht="12.75">
      <c r="A12" s="367">
        <v>2</v>
      </c>
      <c r="B12" s="16" t="s">
        <v>122</v>
      </c>
      <c r="C12" s="16">
        <v>16181242</v>
      </c>
      <c r="D12" s="16">
        <v>455650</v>
      </c>
      <c r="E12" s="16">
        <v>364520</v>
      </c>
      <c r="F12" s="16">
        <v>820245</v>
      </c>
      <c r="G12" s="16">
        <v>2304000</v>
      </c>
    </row>
    <row r="13" spans="1:7" ht="12.75">
      <c r="A13" s="366">
        <v>3</v>
      </c>
      <c r="B13" s="14" t="s">
        <v>123</v>
      </c>
      <c r="C13" s="14">
        <v>12278751</v>
      </c>
      <c r="D13" s="14">
        <v>320315</v>
      </c>
      <c r="E13" s="14">
        <v>256252</v>
      </c>
      <c r="F13" s="14">
        <v>576695</v>
      </c>
      <c r="G13" s="14">
        <v>1619550</v>
      </c>
    </row>
    <row r="14" spans="1:7" ht="12.75">
      <c r="A14" s="367">
        <v>4</v>
      </c>
      <c r="B14" s="16" t="s">
        <v>124</v>
      </c>
      <c r="C14" s="16">
        <v>11727329</v>
      </c>
      <c r="D14" s="16">
        <v>294345</v>
      </c>
      <c r="E14" s="16">
        <v>235476</v>
      </c>
      <c r="F14" s="16">
        <v>535391</v>
      </c>
      <c r="G14" s="16">
        <v>1488150</v>
      </c>
    </row>
    <row r="15" spans="1:7" ht="12.75">
      <c r="A15" s="366">
        <v>5</v>
      </c>
      <c r="B15" s="14" t="s">
        <v>125</v>
      </c>
      <c r="C15" s="14">
        <v>13139595</v>
      </c>
      <c r="D15" s="14">
        <v>352385</v>
      </c>
      <c r="E15" s="14">
        <v>281908</v>
      </c>
      <c r="F15" s="14">
        <v>634466</v>
      </c>
      <c r="G15" s="14">
        <v>1781550</v>
      </c>
    </row>
    <row r="16" spans="1:7" ht="12.75">
      <c r="A16" s="367">
        <v>6</v>
      </c>
      <c r="B16" s="16" t="s">
        <v>126</v>
      </c>
      <c r="C16" s="16">
        <v>19198654</v>
      </c>
      <c r="D16" s="16">
        <v>441390</v>
      </c>
      <c r="E16" s="16">
        <v>353112</v>
      </c>
      <c r="F16" s="16">
        <v>794367</v>
      </c>
      <c r="G16" s="16">
        <v>2231550</v>
      </c>
    </row>
    <row r="17" spans="1:7" ht="12.75">
      <c r="A17" s="366">
        <v>9</v>
      </c>
      <c r="B17" s="14" t="s">
        <v>127</v>
      </c>
      <c r="C17" s="14">
        <v>27756667</v>
      </c>
      <c r="D17" s="14">
        <v>628720</v>
      </c>
      <c r="E17" s="14">
        <v>502976</v>
      </c>
      <c r="F17" s="14">
        <v>1131816</v>
      </c>
      <c r="G17" s="14">
        <v>3178800</v>
      </c>
    </row>
    <row r="18" spans="1:7" ht="12.75">
      <c r="A18" s="367">
        <v>10</v>
      </c>
      <c r="B18" s="16" t="s">
        <v>128</v>
      </c>
      <c r="C18" s="16">
        <v>18905638</v>
      </c>
      <c r="D18" s="16">
        <v>425905</v>
      </c>
      <c r="E18" s="16">
        <v>340724</v>
      </c>
      <c r="F18" s="16">
        <v>766772</v>
      </c>
      <c r="G18" s="16">
        <v>2153250</v>
      </c>
    </row>
    <row r="19" spans="1:7" ht="12.75">
      <c r="A19" s="366">
        <v>11</v>
      </c>
      <c r="B19" s="14" t="s">
        <v>129</v>
      </c>
      <c r="C19" s="14">
        <v>9062398</v>
      </c>
      <c r="D19" s="14">
        <v>228700</v>
      </c>
      <c r="E19" s="14">
        <v>182960</v>
      </c>
      <c r="F19" s="14">
        <v>411510</v>
      </c>
      <c r="G19" s="14">
        <v>1156500</v>
      </c>
    </row>
    <row r="20" spans="1:7" ht="12.75">
      <c r="A20" s="367">
        <v>12</v>
      </c>
      <c r="B20" s="16" t="s">
        <v>130</v>
      </c>
      <c r="C20" s="16">
        <v>16518063</v>
      </c>
      <c r="D20" s="16">
        <v>387735</v>
      </c>
      <c r="E20" s="16">
        <v>310188</v>
      </c>
      <c r="F20" s="16">
        <v>697721</v>
      </c>
      <c r="G20" s="16">
        <v>1960650</v>
      </c>
    </row>
    <row r="21" spans="1:7" ht="12.75">
      <c r="A21" s="366">
        <v>13</v>
      </c>
      <c r="B21" s="14" t="s">
        <v>131</v>
      </c>
      <c r="C21" s="14">
        <v>5034684</v>
      </c>
      <c r="D21" s="14">
        <v>131265</v>
      </c>
      <c r="E21" s="14">
        <v>105012</v>
      </c>
      <c r="F21" s="14">
        <v>236480</v>
      </c>
      <c r="G21" s="14">
        <v>663750</v>
      </c>
    </row>
    <row r="22" spans="1:7" ht="12.75">
      <c r="A22" s="367">
        <v>14</v>
      </c>
      <c r="B22" s="16" t="s">
        <v>132</v>
      </c>
      <c r="C22" s="16">
        <v>7653894</v>
      </c>
      <c r="D22" s="16">
        <v>174100</v>
      </c>
      <c r="E22" s="16">
        <v>139280</v>
      </c>
      <c r="F22" s="16">
        <v>313230</v>
      </c>
      <c r="G22" s="16">
        <v>880200</v>
      </c>
    </row>
    <row r="23" spans="1:7" ht="12.75">
      <c r="A23" s="366">
        <v>15</v>
      </c>
      <c r="B23" s="14" t="s">
        <v>133</v>
      </c>
      <c r="C23" s="14">
        <v>13385317</v>
      </c>
      <c r="D23" s="14">
        <v>293845</v>
      </c>
      <c r="E23" s="14">
        <v>235076</v>
      </c>
      <c r="F23" s="14">
        <v>460242</v>
      </c>
      <c r="G23" s="14">
        <v>1485900</v>
      </c>
    </row>
    <row r="24" spans="1:7" ht="12.75">
      <c r="A24" s="367">
        <v>16</v>
      </c>
      <c r="B24" s="16" t="s">
        <v>134</v>
      </c>
      <c r="C24" s="16">
        <v>1588307</v>
      </c>
      <c r="D24" s="16">
        <v>36775</v>
      </c>
      <c r="E24" s="16">
        <v>29420</v>
      </c>
      <c r="F24" s="16">
        <v>66383</v>
      </c>
      <c r="G24" s="16">
        <v>185850</v>
      </c>
    </row>
    <row r="25" spans="1:7" ht="12.75">
      <c r="A25" s="366">
        <v>17</v>
      </c>
      <c r="B25" s="14" t="s">
        <v>135</v>
      </c>
      <c r="C25" s="14">
        <v>978653</v>
      </c>
      <c r="D25" s="14">
        <v>25325</v>
      </c>
      <c r="E25" s="14">
        <v>20260</v>
      </c>
      <c r="F25" s="14">
        <v>45398</v>
      </c>
      <c r="G25" s="14">
        <v>128250</v>
      </c>
    </row>
    <row r="26" spans="1:7" ht="12.75">
      <c r="A26" s="367">
        <v>18</v>
      </c>
      <c r="B26" s="16" t="s">
        <v>136</v>
      </c>
      <c r="C26" s="16">
        <v>2823698</v>
      </c>
      <c r="D26" s="16">
        <v>68385</v>
      </c>
      <c r="E26" s="16">
        <v>54708</v>
      </c>
      <c r="F26" s="16">
        <v>123116</v>
      </c>
      <c r="G26" s="16">
        <v>345600</v>
      </c>
    </row>
    <row r="27" spans="1:7" ht="12.75">
      <c r="A27" s="366">
        <v>19</v>
      </c>
      <c r="B27" s="14" t="s">
        <v>137</v>
      </c>
      <c r="C27" s="14">
        <v>3740220</v>
      </c>
      <c r="D27" s="14">
        <v>90425</v>
      </c>
      <c r="E27" s="14">
        <v>72340</v>
      </c>
      <c r="F27" s="14">
        <v>162765</v>
      </c>
      <c r="G27" s="14">
        <v>457205</v>
      </c>
    </row>
    <row r="28" spans="1:7" ht="12.75">
      <c r="A28" s="367">
        <v>20</v>
      </c>
      <c r="B28" s="16" t="s">
        <v>138</v>
      </c>
      <c r="C28" s="16">
        <v>2256680</v>
      </c>
      <c r="D28" s="16">
        <v>49790</v>
      </c>
      <c r="E28" s="16">
        <v>39832</v>
      </c>
      <c r="F28" s="16">
        <v>89637</v>
      </c>
      <c r="G28" s="16">
        <v>251550</v>
      </c>
    </row>
    <row r="29" spans="1:7" ht="12.75">
      <c r="A29" s="366">
        <v>21</v>
      </c>
      <c r="B29" s="14" t="s">
        <v>139</v>
      </c>
      <c r="C29" s="14">
        <v>7500441</v>
      </c>
      <c r="D29" s="14">
        <v>170860</v>
      </c>
      <c r="E29" s="14">
        <v>139188</v>
      </c>
      <c r="F29" s="14">
        <v>307758</v>
      </c>
      <c r="G29" s="14">
        <v>864000</v>
      </c>
    </row>
    <row r="30" spans="1:7" ht="12.75">
      <c r="A30" s="367">
        <v>22</v>
      </c>
      <c r="B30" s="16" t="s">
        <v>140</v>
      </c>
      <c r="C30" s="16">
        <v>3030492</v>
      </c>
      <c r="D30" s="16">
        <v>85375</v>
      </c>
      <c r="E30" s="16">
        <v>68300</v>
      </c>
      <c r="F30" s="16">
        <v>153863</v>
      </c>
      <c r="G30" s="16">
        <v>431550</v>
      </c>
    </row>
    <row r="31" spans="1:7" ht="12.75">
      <c r="A31" s="366">
        <v>23</v>
      </c>
      <c r="B31" s="14" t="s">
        <v>141</v>
      </c>
      <c r="C31" s="14">
        <v>3378982</v>
      </c>
      <c r="D31" s="14">
        <v>69355</v>
      </c>
      <c r="E31" s="14">
        <v>55484</v>
      </c>
      <c r="F31" s="14">
        <v>124757</v>
      </c>
      <c r="G31" s="14">
        <v>350550</v>
      </c>
    </row>
    <row r="32" spans="1:7" ht="12.75">
      <c r="A32" s="367">
        <v>24</v>
      </c>
      <c r="B32" s="16" t="s">
        <v>142</v>
      </c>
      <c r="C32" s="16">
        <v>7000129</v>
      </c>
      <c r="D32" s="16">
        <v>175280</v>
      </c>
      <c r="E32" s="16">
        <v>140224</v>
      </c>
      <c r="F32" s="16">
        <v>315384</v>
      </c>
      <c r="G32" s="16">
        <v>886050</v>
      </c>
    </row>
    <row r="33" spans="1:7" ht="12.75">
      <c r="A33" s="366">
        <v>25</v>
      </c>
      <c r="B33" s="14" t="s">
        <v>143</v>
      </c>
      <c r="C33" s="14">
        <v>3097533</v>
      </c>
      <c r="D33" s="14">
        <v>75250</v>
      </c>
      <c r="E33" s="14">
        <v>60200</v>
      </c>
      <c r="F33" s="14">
        <v>135525</v>
      </c>
      <c r="G33" s="14">
        <v>380700</v>
      </c>
    </row>
    <row r="34" spans="1:7" ht="12.75">
      <c r="A34" s="367">
        <v>26</v>
      </c>
      <c r="B34" s="16" t="s">
        <v>144</v>
      </c>
      <c r="C34" s="16">
        <v>6265559</v>
      </c>
      <c r="D34" s="16">
        <v>138115</v>
      </c>
      <c r="E34" s="16">
        <v>110492</v>
      </c>
      <c r="F34" s="16">
        <v>248435</v>
      </c>
      <c r="G34" s="16">
        <v>698400</v>
      </c>
    </row>
    <row r="35" spans="1:7" ht="12.75">
      <c r="A35" s="366">
        <v>28</v>
      </c>
      <c r="B35" s="14" t="s">
        <v>145</v>
      </c>
      <c r="C35" s="14">
        <v>2217404</v>
      </c>
      <c r="D35" s="14">
        <v>43210</v>
      </c>
      <c r="E35" s="14">
        <v>34568</v>
      </c>
      <c r="F35" s="14">
        <v>77763</v>
      </c>
      <c r="G35" s="14">
        <v>218700</v>
      </c>
    </row>
    <row r="36" spans="1:7" ht="12.75">
      <c r="A36" s="367">
        <v>30</v>
      </c>
      <c r="B36" s="16" t="s">
        <v>146</v>
      </c>
      <c r="C36" s="16">
        <v>2938340</v>
      </c>
      <c r="D36" s="16">
        <v>67940</v>
      </c>
      <c r="E36" s="16">
        <v>54352</v>
      </c>
      <c r="F36" s="16">
        <v>122082</v>
      </c>
      <c r="G36" s="16">
        <v>343350</v>
      </c>
    </row>
    <row r="37" spans="1:7" ht="12.75">
      <c r="A37" s="366">
        <v>31</v>
      </c>
      <c r="B37" s="14" t="s">
        <v>147</v>
      </c>
      <c r="C37" s="14">
        <v>3584394</v>
      </c>
      <c r="D37" s="14">
        <v>84680</v>
      </c>
      <c r="E37" s="14">
        <v>67744</v>
      </c>
      <c r="F37" s="14">
        <v>140838</v>
      </c>
      <c r="G37" s="14">
        <v>427950</v>
      </c>
    </row>
    <row r="38" spans="1:7" ht="12.75">
      <c r="A38" s="367">
        <v>32</v>
      </c>
      <c r="B38" s="16" t="s">
        <v>148</v>
      </c>
      <c r="C38" s="16">
        <v>2071037</v>
      </c>
      <c r="D38" s="16">
        <v>42235</v>
      </c>
      <c r="E38" s="16">
        <v>33788</v>
      </c>
      <c r="F38" s="16">
        <v>76121</v>
      </c>
      <c r="G38" s="16">
        <v>213750</v>
      </c>
    </row>
    <row r="39" spans="1:7" ht="12.75">
      <c r="A39" s="366">
        <v>33</v>
      </c>
      <c r="B39" s="14" t="s">
        <v>149</v>
      </c>
      <c r="C39" s="14">
        <v>4056659</v>
      </c>
      <c r="D39" s="14">
        <v>93765</v>
      </c>
      <c r="E39" s="14">
        <v>75012</v>
      </c>
      <c r="F39" s="14">
        <v>168980</v>
      </c>
      <c r="G39" s="14">
        <v>474300</v>
      </c>
    </row>
    <row r="40" spans="1:7" ht="12.75">
      <c r="A40" s="367">
        <v>34</v>
      </c>
      <c r="B40" s="16" t="s">
        <v>150</v>
      </c>
      <c r="C40" s="16">
        <v>1909645</v>
      </c>
      <c r="D40" s="16">
        <v>34975</v>
      </c>
      <c r="E40" s="16">
        <v>27980</v>
      </c>
      <c r="F40" s="16">
        <v>63143</v>
      </c>
      <c r="G40" s="16">
        <v>176850</v>
      </c>
    </row>
    <row r="41" spans="1:7" ht="12.75">
      <c r="A41" s="366">
        <v>35</v>
      </c>
      <c r="B41" s="14" t="s">
        <v>151</v>
      </c>
      <c r="C41" s="14">
        <v>4127075</v>
      </c>
      <c r="D41" s="14">
        <v>93055</v>
      </c>
      <c r="E41" s="14">
        <v>74444</v>
      </c>
      <c r="F41" s="14">
        <v>167417</v>
      </c>
      <c r="G41" s="14">
        <v>470700</v>
      </c>
    </row>
    <row r="42" spans="1:7" ht="12.75">
      <c r="A42" s="367">
        <v>36</v>
      </c>
      <c r="B42" s="16" t="s">
        <v>152</v>
      </c>
      <c r="C42" s="16">
        <v>2145390</v>
      </c>
      <c r="D42" s="16">
        <v>52650</v>
      </c>
      <c r="E42" s="16">
        <v>42120</v>
      </c>
      <c r="F42" s="16">
        <v>94995</v>
      </c>
      <c r="G42" s="16">
        <v>266400</v>
      </c>
    </row>
    <row r="43" spans="1:7" ht="12.75">
      <c r="A43" s="366">
        <v>37</v>
      </c>
      <c r="B43" s="14" t="s">
        <v>153</v>
      </c>
      <c r="C43" s="14">
        <v>1934898</v>
      </c>
      <c r="D43" s="14">
        <v>46620</v>
      </c>
      <c r="E43" s="14">
        <v>37296</v>
      </c>
      <c r="F43" s="14">
        <v>83736</v>
      </c>
      <c r="G43" s="14">
        <v>235800</v>
      </c>
    </row>
    <row r="44" spans="1:7" ht="12.75">
      <c r="A44" s="367">
        <v>38</v>
      </c>
      <c r="B44" s="16" t="s">
        <v>154</v>
      </c>
      <c r="C44" s="16">
        <v>2455664</v>
      </c>
      <c r="D44" s="16">
        <v>58180</v>
      </c>
      <c r="E44" s="16">
        <v>46544</v>
      </c>
      <c r="F44" s="16">
        <v>104754</v>
      </c>
      <c r="G44" s="16">
        <v>294300</v>
      </c>
    </row>
    <row r="45" spans="1:7" ht="12.75">
      <c r="A45" s="366">
        <v>39</v>
      </c>
      <c r="B45" s="14" t="s">
        <v>155</v>
      </c>
      <c r="C45" s="14">
        <v>4713245</v>
      </c>
      <c r="D45" s="14">
        <v>106000</v>
      </c>
      <c r="E45" s="14">
        <v>84800</v>
      </c>
      <c r="F45" s="14">
        <v>190650</v>
      </c>
      <c r="G45" s="14">
        <v>535950</v>
      </c>
    </row>
    <row r="46" spans="1:7" ht="12.75">
      <c r="A46" s="367">
        <v>40</v>
      </c>
      <c r="B46" s="16" t="s">
        <v>156</v>
      </c>
      <c r="C46" s="16">
        <v>14417300</v>
      </c>
      <c r="D46" s="16">
        <v>367300</v>
      </c>
      <c r="E46" s="16">
        <v>296300</v>
      </c>
      <c r="F46" s="16">
        <v>661000</v>
      </c>
      <c r="G46" s="16">
        <v>1857200</v>
      </c>
    </row>
    <row r="47" spans="1:7" ht="12.75">
      <c r="A47" s="366">
        <v>41</v>
      </c>
      <c r="B47" s="14" t="s">
        <v>157</v>
      </c>
      <c r="C47" s="14">
        <v>3126868</v>
      </c>
      <c r="D47" s="14">
        <v>78565</v>
      </c>
      <c r="E47" s="14">
        <v>62852</v>
      </c>
      <c r="F47" s="14">
        <v>141470</v>
      </c>
      <c r="G47" s="14">
        <v>397350</v>
      </c>
    </row>
    <row r="48" spans="1:7" ht="12.75">
      <c r="A48" s="367">
        <v>42</v>
      </c>
      <c r="B48" s="16" t="s">
        <v>158</v>
      </c>
      <c r="C48" s="16">
        <v>2343085</v>
      </c>
      <c r="D48" s="16">
        <v>54755</v>
      </c>
      <c r="E48" s="16">
        <v>43804</v>
      </c>
      <c r="F48" s="16">
        <v>98777</v>
      </c>
      <c r="G48" s="16">
        <v>276750</v>
      </c>
    </row>
    <row r="49" spans="1:7" ht="12.75">
      <c r="A49" s="366">
        <v>43</v>
      </c>
      <c r="B49" s="14" t="s">
        <v>159</v>
      </c>
      <c r="C49" s="14">
        <v>1601022</v>
      </c>
      <c r="D49" s="14">
        <v>41275</v>
      </c>
      <c r="E49" s="14">
        <v>33020</v>
      </c>
      <c r="F49" s="14">
        <v>74483</v>
      </c>
      <c r="G49" s="14">
        <v>208800</v>
      </c>
    </row>
    <row r="50" spans="1:7" ht="12.75">
      <c r="A50" s="367">
        <v>44</v>
      </c>
      <c r="B50" s="16" t="s">
        <v>160</v>
      </c>
      <c r="C50" s="16">
        <v>2712985</v>
      </c>
      <c r="D50" s="16">
        <v>64200</v>
      </c>
      <c r="E50" s="16">
        <v>51360</v>
      </c>
      <c r="F50" s="16">
        <v>115560</v>
      </c>
      <c r="G50" s="16">
        <v>324450</v>
      </c>
    </row>
    <row r="51" spans="1:7" ht="12.75">
      <c r="A51" s="366">
        <v>45</v>
      </c>
      <c r="B51" s="14" t="s">
        <v>161</v>
      </c>
      <c r="C51" s="14">
        <v>4407731</v>
      </c>
      <c r="D51" s="14">
        <v>90890</v>
      </c>
      <c r="E51" s="14">
        <v>72172</v>
      </c>
      <c r="F51" s="14">
        <v>163617</v>
      </c>
      <c r="G51" s="14">
        <v>459450</v>
      </c>
    </row>
    <row r="52" spans="1:7" ht="12.75">
      <c r="A52" s="367">
        <v>46</v>
      </c>
      <c r="B52" s="16" t="s">
        <v>162</v>
      </c>
      <c r="C52" s="16">
        <v>3331909</v>
      </c>
      <c r="D52" s="16">
        <v>66685</v>
      </c>
      <c r="E52" s="16">
        <v>53348</v>
      </c>
      <c r="F52" s="16">
        <v>119906</v>
      </c>
      <c r="G52" s="16">
        <v>337050</v>
      </c>
    </row>
    <row r="53" spans="1:7" ht="12.75">
      <c r="A53" s="366">
        <v>47</v>
      </c>
      <c r="B53" s="14" t="s">
        <v>163</v>
      </c>
      <c r="C53" s="14">
        <v>3032619</v>
      </c>
      <c r="D53" s="14">
        <v>72135</v>
      </c>
      <c r="E53" s="14">
        <v>57708</v>
      </c>
      <c r="F53" s="14">
        <v>129641</v>
      </c>
      <c r="G53" s="14">
        <v>364950</v>
      </c>
    </row>
    <row r="54" spans="1:7" ht="12.75">
      <c r="A54" s="367">
        <v>48</v>
      </c>
      <c r="B54" s="16" t="s">
        <v>164</v>
      </c>
      <c r="C54" s="16">
        <v>7493293</v>
      </c>
      <c r="D54" s="16">
        <v>125844</v>
      </c>
      <c r="E54" s="16">
        <v>100675</v>
      </c>
      <c r="F54" s="16">
        <v>226303</v>
      </c>
      <c r="G54" s="16">
        <v>636300</v>
      </c>
    </row>
    <row r="55" spans="1:7" ht="12.75">
      <c r="A55" s="366">
        <v>49</v>
      </c>
      <c r="B55" s="14" t="s">
        <v>165</v>
      </c>
      <c r="C55" s="14">
        <v>9916656</v>
      </c>
      <c r="D55" s="14">
        <v>214535</v>
      </c>
      <c r="E55" s="14">
        <v>171628</v>
      </c>
      <c r="F55" s="14">
        <v>386111</v>
      </c>
      <c r="G55" s="14">
        <v>1084950</v>
      </c>
    </row>
    <row r="56" spans="1:7" ht="12.75">
      <c r="A56" s="367">
        <v>50</v>
      </c>
      <c r="B56" s="16" t="s">
        <v>355</v>
      </c>
      <c r="C56" s="16">
        <v>4276865</v>
      </c>
      <c r="D56" s="16">
        <v>91645</v>
      </c>
      <c r="E56" s="16">
        <v>73316</v>
      </c>
      <c r="F56" s="16">
        <v>164744</v>
      </c>
      <c r="G56" s="16">
        <v>463500</v>
      </c>
    </row>
    <row r="57" spans="1:7" ht="12.75">
      <c r="A57" s="366">
        <v>2264</v>
      </c>
      <c r="B57" s="14" t="s">
        <v>166</v>
      </c>
      <c r="C57" s="14">
        <v>493218</v>
      </c>
      <c r="D57" s="14">
        <v>9175</v>
      </c>
      <c r="E57" s="14">
        <v>7340</v>
      </c>
      <c r="F57" s="14">
        <v>16703</v>
      </c>
      <c r="G57" s="14">
        <v>46350</v>
      </c>
    </row>
    <row r="58" spans="1:7" ht="12.75">
      <c r="A58" s="367">
        <v>2309</v>
      </c>
      <c r="B58" s="16" t="s">
        <v>167</v>
      </c>
      <c r="C58" s="16">
        <v>719325</v>
      </c>
      <c r="D58" s="16">
        <v>12600</v>
      </c>
      <c r="E58" s="16">
        <v>10080</v>
      </c>
      <c r="F58" s="16">
        <v>22680</v>
      </c>
      <c r="G58" s="16">
        <v>63900</v>
      </c>
    </row>
    <row r="59" spans="1:7" ht="12.75">
      <c r="A59" s="366">
        <v>2312</v>
      </c>
      <c r="B59" s="14" t="s">
        <v>168</v>
      </c>
      <c r="C59" s="14">
        <v>547346</v>
      </c>
      <c r="D59" s="14">
        <v>9225</v>
      </c>
      <c r="E59" s="14">
        <v>7380</v>
      </c>
      <c r="F59" s="14">
        <v>16718</v>
      </c>
      <c r="G59" s="14">
        <v>46800</v>
      </c>
    </row>
    <row r="60" spans="1:7" ht="12.75">
      <c r="A60" s="367">
        <v>2355</v>
      </c>
      <c r="B60" s="16" t="s">
        <v>169</v>
      </c>
      <c r="C60" s="16">
        <v>8491977</v>
      </c>
      <c r="D60" s="16">
        <v>164455</v>
      </c>
      <c r="E60" s="16">
        <v>131564</v>
      </c>
      <c r="F60" s="16">
        <v>295937</v>
      </c>
      <c r="G60" s="16">
        <v>831600</v>
      </c>
    </row>
    <row r="61" spans="1:7" ht="12.75">
      <c r="A61" s="366">
        <v>2439</v>
      </c>
      <c r="B61" s="14" t="s">
        <v>170</v>
      </c>
      <c r="C61" s="14">
        <v>371141</v>
      </c>
      <c r="D61" s="14">
        <v>6925</v>
      </c>
      <c r="E61" s="14">
        <v>5540</v>
      </c>
      <c r="F61" s="14">
        <v>12428</v>
      </c>
      <c r="G61" s="14">
        <v>35100</v>
      </c>
    </row>
    <row r="62" spans="1:7" ht="12.75">
      <c r="A62" s="367">
        <v>2460</v>
      </c>
      <c r="B62" s="16" t="s">
        <v>171</v>
      </c>
      <c r="C62" s="16">
        <v>858113</v>
      </c>
      <c r="D62" s="16">
        <v>15490</v>
      </c>
      <c r="E62" s="16">
        <v>12392</v>
      </c>
      <c r="F62" s="16">
        <v>28047</v>
      </c>
      <c r="G62" s="16">
        <v>78300</v>
      </c>
    </row>
    <row r="63" spans="1:7" ht="12.75">
      <c r="A63" s="366">
        <v>3000</v>
      </c>
      <c r="B63" s="14" t="s">
        <v>381</v>
      </c>
      <c r="C63" s="14">
        <v>0</v>
      </c>
      <c r="D63" s="14">
        <v>0</v>
      </c>
      <c r="E63" s="14">
        <v>0</v>
      </c>
      <c r="F63" s="14">
        <v>0</v>
      </c>
      <c r="G63" s="14">
        <v>0</v>
      </c>
    </row>
    <row r="64" ht="4.5" customHeight="1"/>
    <row r="65" spans="1:7" ht="12.75">
      <c r="A65" s="101"/>
      <c r="B65" s="20" t="s">
        <v>172</v>
      </c>
      <c r="C65" s="20">
        <f>SUM(C11:C63)</f>
        <v>376739432</v>
      </c>
      <c r="D65" s="20">
        <f>SUM(D11:D63)</f>
        <v>8844999</v>
      </c>
      <c r="E65" s="20">
        <f>SUM(E11:E63)</f>
        <v>7080419</v>
      </c>
      <c r="F65" s="20">
        <f>SUM(F11:F63)</f>
        <v>15846770</v>
      </c>
      <c r="G65" s="20">
        <f>SUM(G11:G63)</f>
        <v>44723305</v>
      </c>
    </row>
    <row r="66" ht="4.5" customHeight="1"/>
    <row r="67" spans="1:7" ht="12.75">
      <c r="A67" s="99">
        <v>2155</v>
      </c>
      <c r="B67" s="100" t="s">
        <v>173</v>
      </c>
      <c r="C67" s="100">
        <v>76241</v>
      </c>
      <c r="D67" s="100">
        <v>3975</v>
      </c>
      <c r="E67" s="100">
        <v>3180</v>
      </c>
      <c r="F67" s="100">
        <v>7043</v>
      </c>
      <c r="G67" s="100">
        <v>20250</v>
      </c>
    </row>
    <row r="68" spans="1:7" ht="12.75">
      <c r="A68" s="97">
        <v>2408</v>
      </c>
      <c r="B68" s="98" t="s">
        <v>175</v>
      </c>
      <c r="C68" s="98">
        <v>183717</v>
      </c>
      <c r="D68" s="98">
        <v>12925</v>
      </c>
      <c r="E68" s="98">
        <v>10340</v>
      </c>
      <c r="F68" s="98">
        <v>23228</v>
      </c>
      <c r="G68" s="98">
        <v>65250</v>
      </c>
    </row>
    <row r="69" spans="3:7" ht="6.75" customHeight="1">
      <c r="C69" s="17"/>
      <c r="D69" s="17"/>
      <c r="E69" s="17"/>
      <c r="G69" s="17"/>
    </row>
    <row r="70" spans="1:7" ht="12" customHeight="1">
      <c r="A70" s="391" t="s">
        <v>369</v>
      </c>
      <c r="B70" s="271" t="s">
        <v>336</v>
      </c>
      <c r="D70" s="122"/>
      <c r="E70" s="122"/>
      <c r="F70" s="122"/>
      <c r="G70" s="122"/>
    </row>
    <row r="71" spans="1:7" ht="12" customHeight="1">
      <c r="A71" s="6"/>
      <c r="B71" s="271" t="s">
        <v>505</v>
      </c>
      <c r="D71" s="122"/>
      <c r="E71" s="122"/>
      <c r="F71" s="122"/>
      <c r="G71" s="122"/>
    </row>
    <row r="72" spans="1:7" ht="12" customHeight="1">
      <c r="A72" s="6"/>
      <c r="B72" s="271" t="s">
        <v>337</v>
      </c>
      <c r="D72" s="122"/>
      <c r="E72" s="122"/>
      <c r="F72" s="122"/>
      <c r="G72" s="122"/>
    </row>
    <row r="73" spans="1:7" ht="12" customHeight="1">
      <c r="A73" s="391" t="s">
        <v>370</v>
      </c>
      <c r="B73" s="271" t="s">
        <v>398</v>
      </c>
      <c r="C73" s="17"/>
      <c r="D73" s="128"/>
      <c r="E73" s="128"/>
      <c r="F73" s="128"/>
      <c r="G73" s="128"/>
    </row>
    <row r="74" spans="1:7" ht="12" customHeight="1">
      <c r="A74" s="6"/>
      <c r="B74" s="6"/>
      <c r="C74" s="17"/>
      <c r="D74" s="17"/>
      <c r="E74" s="17"/>
      <c r="F74" s="17"/>
      <c r="G74" s="17"/>
    </row>
    <row r="75" spans="3:7" ht="12" customHeight="1">
      <c r="C75" s="17"/>
      <c r="D75" s="17"/>
      <c r="E75" s="17"/>
      <c r="F75" s="17"/>
      <c r="G75" s="17"/>
    </row>
    <row r="76" spans="4:7" ht="12.75">
      <c r="D76" s="17"/>
      <c r="E76" s="17"/>
      <c r="F76" s="17"/>
      <c r="G76"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1">
    <pageSetUpPr fitToPage="1"/>
  </sheetPr>
  <dimension ref="A1:G76"/>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6" width="20.83203125" style="82" customWidth="1"/>
    <col min="7" max="7" width="12.83203125" style="82" customWidth="1"/>
    <col min="8" max="16384" width="19.83203125" style="82" customWidth="1"/>
  </cols>
  <sheetData>
    <row r="1" spans="1:7" ht="6.75" customHeight="1">
      <c r="A1" s="17"/>
      <c r="B1" s="80"/>
      <c r="C1" s="80"/>
      <c r="D1" s="80"/>
      <c r="E1" s="80"/>
      <c r="F1" s="80"/>
      <c r="G1" s="80"/>
    </row>
    <row r="2" spans="1:7" ht="12.75">
      <c r="A2" s="11"/>
      <c r="B2" s="105"/>
      <c r="C2" s="135" t="str">
        <f>REVYEAR</f>
        <v>ANALYSIS OF OPERATING FUND REVENUE: 2001/2002 BUDGET</v>
      </c>
      <c r="D2" s="135"/>
      <c r="E2" s="136"/>
      <c r="F2" s="393"/>
      <c r="G2" s="107" t="s">
        <v>393</v>
      </c>
    </row>
    <row r="3" spans="1:7" ht="12.75">
      <c r="A3" s="12"/>
      <c r="B3" s="108"/>
      <c r="C3" s="80"/>
      <c r="D3" s="80"/>
      <c r="E3" s="80"/>
      <c r="F3" s="80"/>
      <c r="G3" s="80"/>
    </row>
    <row r="4" spans="1:6" ht="12.75">
      <c r="A4" s="10"/>
      <c r="C4" s="110" t="s">
        <v>181</v>
      </c>
      <c r="D4" s="111"/>
      <c r="E4" s="111"/>
      <c r="F4" s="112"/>
    </row>
    <row r="5" spans="1:6" ht="12.75">
      <c r="A5" s="10"/>
      <c r="C5" s="113" t="s">
        <v>184</v>
      </c>
      <c r="D5" s="114"/>
      <c r="E5" s="137"/>
      <c r="F5" s="115"/>
    </row>
    <row r="6" spans="1:7" ht="12.75">
      <c r="A6" s="10"/>
      <c r="C6" s="124" t="s">
        <v>185</v>
      </c>
      <c r="D6" s="106"/>
      <c r="E6" s="106"/>
      <c r="F6" s="131"/>
      <c r="G6"/>
    </row>
    <row r="7" spans="1:7" ht="12.75">
      <c r="A7" s="17"/>
      <c r="C7" s="45"/>
      <c r="D7" s="45"/>
      <c r="E7" s="45"/>
      <c r="F7" s="116" t="s">
        <v>71</v>
      </c>
      <c r="G7"/>
    </row>
    <row r="8" spans="1:7" ht="12.75">
      <c r="A8" s="94"/>
      <c r="B8" s="45"/>
      <c r="C8" s="119" t="s">
        <v>214</v>
      </c>
      <c r="D8" s="119" t="s">
        <v>216</v>
      </c>
      <c r="E8" s="118"/>
      <c r="F8" s="119" t="s">
        <v>217</v>
      </c>
      <c r="G8"/>
    </row>
    <row r="9" spans="1:7" ht="12.75">
      <c r="A9" s="51" t="s">
        <v>105</v>
      </c>
      <c r="B9" s="52" t="s">
        <v>106</v>
      </c>
      <c r="C9" s="121" t="s">
        <v>245</v>
      </c>
      <c r="D9" s="121" t="s">
        <v>247</v>
      </c>
      <c r="E9" s="121" t="s">
        <v>244</v>
      </c>
      <c r="F9" s="121" t="s">
        <v>243</v>
      </c>
      <c r="G9"/>
    </row>
    <row r="10" spans="1:7" ht="4.5" customHeight="1">
      <c r="A10" s="77"/>
      <c r="B10" s="77"/>
      <c r="E10" s="80"/>
      <c r="F10" s="80"/>
      <c r="G10"/>
    </row>
    <row r="11" spans="1:6" ht="12.75">
      <c r="A11" s="366">
        <v>1</v>
      </c>
      <c r="B11" s="14" t="s">
        <v>121</v>
      </c>
      <c r="C11" s="14">
        <v>1559250</v>
      </c>
      <c r="D11" s="14">
        <v>948628</v>
      </c>
      <c r="E11" s="14">
        <v>14025000</v>
      </c>
      <c r="F11" s="14">
        <f>SUM('- 55 -'!C11:G11,C11:E11)</f>
        <v>93603350</v>
      </c>
    </row>
    <row r="12" spans="1:6" ht="12.75">
      <c r="A12" s="367">
        <v>2</v>
      </c>
      <c r="B12" s="16" t="s">
        <v>122</v>
      </c>
      <c r="C12" s="16">
        <v>476550</v>
      </c>
      <c r="D12" s="16">
        <v>287012</v>
      </c>
      <c r="E12" s="16">
        <v>3426534</v>
      </c>
      <c r="F12" s="16">
        <f>SUM('- 55 -'!C12:G12,C12:E12)</f>
        <v>24315753</v>
      </c>
    </row>
    <row r="13" spans="1:6" ht="12.75">
      <c r="A13" s="366">
        <v>3</v>
      </c>
      <c r="B13" s="14" t="s">
        <v>123</v>
      </c>
      <c r="C13" s="14">
        <v>360900</v>
      </c>
      <c r="D13" s="14">
        <v>202314</v>
      </c>
      <c r="E13" s="14">
        <v>2227500</v>
      </c>
      <c r="F13" s="14">
        <f>SUM('- 55 -'!C13:G13,C13:E13)</f>
        <v>17842277</v>
      </c>
    </row>
    <row r="14" spans="1:6" ht="12.75">
      <c r="A14" s="367">
        <v>4</v>
      </c>
      <c r="B14" s="16" t="s">
        <v>124</v>
      </c>
      <c r="C14" s="16">
        <v>306000</v>
      </c>
      <c r="D14" s="16">
        <v>186116</v>
      </c>
      <c r="E14" s="16">
        <v>2722500</v>
      </c>
      <c r="F14" s="16">
        <f>SUM('- 55 -'!C14:G14,C14:E14)</f>
        <v>17495307</v>
      </c>
    </row>
    <row r="15" spans="1:6" ht="12.75">
      <c r="A15" s="366">
        <v>5</v>
      </c>
      <c r="B15" s="14" t="s">
        <v>125</v>
      </c>
      <c r="C15" s="14">
        <v>371700</v>
      </c>
      <c r="D15" s="14">
        <v>222325</v>
      </c>
      <c r="E15" s="14">
        <v>2475000</v>
      </c>
      <c r="F15" s="14">
        <f>SUM('- 55 -'!C15:G15,C15:E15)</f>
        <v>19258929</v>
      </c>
    </row>
    <row r="16" spans="1:6" ht="12.75">
      <c r="A16" s="367">
        <v>6</v>
      </c>
      <c r="B16" s="16" t="s">
        <v>126</v>
      </c>
      <c r="C16" s="16">
        <v>474300</v>
      </c>
      <c r="D16" s="16">
        <v>277842</v>
      </c>
      <c r="E16" s="16">
        <v>3300000</v>
      </c>
      <c r="F16" s="16">
        <f>SUM('- 55 -'!C16:G16,C16:E16)</f>
        <v>27071215</v>
      </c>
    </row>
    <row r="17" spans="1:6" ht="12.75">
      <c r="A17" s="366">
        <v>9</v>
      </c>
      <c r="B17" s="14" t="s">
        <v>127</v>
      </c>
      <c r="C17" s="14">
        <v>678600</v>
      </c>
      <c r="D17" s="14">
        <v>395061</v>
      </c>
      <c r="E17" s="14">
        <v>4785000</v>
      </c>
      <c r="F17" s="14">
        <f>SUM('- 55 -'!C17:G17,C17:E17)</f>
        <v>39057640</v>
      </c>
    </row>
    <row r="18" spans="1:6" ht="12.75">
      <c r="A18" s="367">
        <v>10</v>
      </c>
      <c r="B18" s="16" t="s">
        <v>128</v>
      </c>
      <c r="C18" s="16">
        <v>458550</v>
      </c>
      <c r="D18" s="16">
        <v>268188</v>
      </c>
      <c r="E18" s="16">
        <v>3052500</v>
      </c>
      <c r="F18" s="16">
        <f>SUM('- 55 -'!C18:G18,C18:E18)</f>
        <v>26371527</v>
      </c>
    </row>
    <row r="19" spans="1:6" ht="12.75">
      <c r="A19" s="366">
        <v>11</v>
      </c>
      <c r="B19" s="14" t="s">
        <v>129</v>
      </c>
      <c r="C19" s="14">
        <v>243450</v>
      </c>
      <c r="D19" s="14">
        <v>149266</v>
      </c>
      <c r="E19" s="14">
        <v>1650000</v>
      </c>
      <c r="F19" s="14">
        <f>SUM('- 55 -'!C19:G19,C19:E19)</f>
        <v>13084784</v>
      </c>
    </row>
    <row r="20" spans="1:6" ht="12.75">
      <c r="A20" s="367">
        <v>12</v>
      </c>
      <c r="B20" s="16" t="s">
        <v>130</v>
      </c>
      <c r="C20" s="16">
        <v>411300</v>
      </c>
      <c r="D20" s="16">
        <v>245407</v>
      </c>
      <c r="E20" s="16">
        <v>2805000</v>
      </c>
      <c r="F20" s="16">
        <f>SUM('- 55 -'!C20:G20,C20:E20)</f>
        <v>23336064</v>
      </c>
    </row>
    <row r="21" spans="1:6" ht="12.75">
      <c r="A21" s="366">
        <v>13</v>
      </c>
      <c r="B21" s="14" t="s">
        <v>131</v>
      </c>
      <c r="C21" s="14">
        <v>132750</v>
      </c>
      <c r="D21" s="14">
        <v>88423</v>
      </c>
      <c r="E21" s="14">
        <v>1211730</v>
      </c>
      <c r="F21" s="14">
        <f>SUM('- 55 -'!C21:G21,C21:E21)</f>
        <v>7604094</v>
      </c>
    </row>
    <row r="22" spans="1:6" ht="12.75">
      <c r="A22" s="367">
        <v>14</v>
      </c>
      <c r="B22" s="16" t="s">
        <v>132</v>
      </c>
      <c r="C22" s="16">
        <v>182700</v>
      </c>
      <c r="D22" s="16">
        <v>112691</v>
      </c>
      <c r="E22" s="16">
        <v>1485000</v>
      </c>
      <c r="F22" s="16">
        <f>SUM('- 55 -'!C22:G22,C22:E22)</f>
        <v>10941095</v>
      </c>
    </row>
    <row r="23" spans="1:6" ht="12.75">
      <c r="A23" s="366">
        <v>15</v>
      </c>
      <c r="B23" s="14" t="s">
        <v>133</v>
      </c>
      <c r="C23" s="14">
        <v>296100</v>
      </c>
      <c r="D23" s="14">
        <v>161443</v>
      </c>
      <c r="E23" s="14">
        <v>1980000</v>
      </c>
      <c r="F23" s="14">
        <f>SUM('- 55 -'!C23:G23,C23:E23)</f>
        <v>18297923</v>
      </c>
    </row>
    <row r="24" spans="1:6" ht="12.75">
      <c r="A24" s="367">
        <v>16</v>
      </c>
      <c r="B24" s="16" t="s">
        <v>134</v>
      </c>
      <c r="C24" s="16">
        <v>39150</v>
      </c>
      <c r="D24" s="16">
        <v>28091</v>
      </c>
      <c r="E24" s="16">
        <v>330000</v>
      </c>
      <c r="F24" s="16">
        <f>SUM('- 55 -'!C24:G24,C24:E24)</f>
        <v>2303976</v>
      </c>
    </row>
    <row r="25" spans="1:6" ht="12.75">
      <c r="A25" s="366">
        <v>17</v>
      </c>
      <c r="B25" s="14" t="s">
        <v>135</v>
      </c>
      <c r="C25" s="14">
        <v>27450</v>
      </c>
      <c r="D25" s="14">
        <v>20159</v>
      </c>
      <c r="E25" s="14">
        <v>242719</v>
      </c>
      <c r="F25" s="14">
        <f>SUM('- 55 -'!C25:G25,C25:E25)</f>
        <v>1488214</v>
      </c>
    </row>
    <row r="26" spans="1:6" ht="12.75">
      <c r="A26" s="367">
        <v>18</v>
      </c>
      <c r="B26" s="16" t="s">
        <v>136</v>
      </c>
      <c r="C26" s="16">
        <v>69750</v>
      </c>
      <c r="D26" s="16">
        <v>46601</v>
      </c>
      <c r="E26" s="16">
        <v>660000</v>
      </c>
      <c r="F26" s="16">
        <f>SUM('- 55 -'!C26:G26,C26:E26)</f>
        <v>4191858</v>
      </c>
    </row>
    <row r="27" spans="1:6" ht="12.75">
      <c r="A27" s="366">
        <v>19</v>
      </c>
      <c r="B27" s="14" t="s">
        <v>137</v>
      </c>
      <c r="C27" s="14">
        <v>95809</v>
      </c>
      <c r="D27" s="14">
        <v>59212</v>
      </c>
      <c r="E27" s="14">
        <v>1072500</v>
      </c>
      <c r="F27" s="14">
        <f>SUM('- 55 -'!C27:G27,C27:E27)</f>
        <v>5750476</v>
      </c>
    </row>
    <row r="28" spans="1:6" ht="12.75">
      <c r="A28" s="367">
        <v>20</v>
      </c>
      <c r="B28" s="16" t="s">
        <v>138</v>
      </c>
      <c r="C28" s="16">
        <v>49500</v>
      </c>
      <c r="D28" s="16">
        <v>38296</v>
      </c>
      <c r="E28" s="16">
        <v>420151</v>
      </c>
      <c r="F28" s="16">
        <f>SUM('- 55 -'!C28:G28,C28:E28)</f>
        <v>3195436</v>
      </c>
    </row>
    <row r="29" spans="1:6" ht="12.75">
      <c r="A29" s="366">
        <v>21</v>
      </c>
      <c r="B29" s="14" t="s">
        <v>139</v>
      </c>
      <c r="C29" s="14">
        <v>183150</v>
      </c>
      <c r="D29" s="14">
        <v>110715</v>
      </c>
      <c r="E29" s="14">
        <v>1565712</v>
      </c>
      <c r="F29" s="14">
        <f>SUM('- 55 -'!C29:G29,C29:E29)</f>
        <v>10841824</v>
      </c>
    </row>
    <row r="30" spans="1:6" ht="12.75">
      <c r="A30" s="367">
        <v>22</v>
      </c>
      <c r="B30" s="16" t="s">
        <v>140</v>
      </c>
      <c r="C30" s="16">
        <v>92700</v>
      </c>
      <c r="D30" s="16">
        <v>57946</v>
      </c>
      <c r="E30" s="16">
        <v>896279</v>
      </c>
      <c r="F30" s="16">
        <f>SUM('- 55 -'!C30:G30,C30:E30)</f>
        <v>4816505</v>
      </c>
    </row>
    <row r="31" spans="1:6" ht="12.75">
      <c r="A31" s="366">
        <v>23</v>
      </c>
      <c r="B31" s="14" t="s">
        <v>141</v>
      </c>
      <c r="C31" s="14">
        <v>75150</v>
      </c>
      <c r="D31" s="14">
        <v>50675</v>
      </c>
      <c r="E31" s="14">
        <v>625363</v>
      </c>
      <c r="F31" s="14">
        <f>SUM('- 55 -'!C31:G31,C31:E31)</f>
        <v>4730316</v>
      </c>
    </row>
    <row r="32" spans="1:6" ht="12.75">
      <c r="A32" s="367">
        <v>24</v>
      </c>
      <c r="B32" s="16" t="s">
        <v>142</v>
      </c>
      <c r="C32" s="16">
        <v>184950</v>
      </c>
      <c r="D32" s="16">
        <v>114715</v>
      </c>
      <c r="E32" s="16">
        <v>1724078</v>
      </c>
      <c r="F32" s="16">
        <f>SUM('- 55 -'!C32:G32,C32:E32)</f>
        <v>10540810</v>
      </c>
    </row>
    <row r="33" spans="1:6" ht="12.75">
      <c r="A33" s="366">
        <v>25</v>
      </c>
      <c r="B33" s="14" t="s">
        <v>143</v>
      </c>
      <c r="C33" s="14">
        <v>80550</v>
      </c>
      <c r="D33" s="14">
        <v>53675</v>
      </c>
      <c r="E33" s="14">
        <v>676994</v>
      </c>
      <c r="F33" s="14">
        <f>SUM('- 55 -'!C33:G33,C33:E33)</f>
        <v>4560427</v>
      </c>
    </row>
    <row r="34" spans="1:6" ht="12.75">
      <c r="A34" s="367">
        <v>26</v>
      </c>
      <c r="B34" s="16" t="s">
        <v>144</v>
      </c>
      <c r="C34" s="16">
        <v>142650</v>
      </c>
      <c r="D34" s="16">
        <v>90028</v>
      </c>
      <c r="E34" s="16">
        <v>825000</v>
      </c>
      <c r="F34" s="16">
        <f>SUM('- 55 -'!C34:G34,C34:E34)</f>
        <v>8518679</v>
      </c>
    </row>
    <row r="35" spans="1:6" ht="12.75">
      <c r="A35" s="366">
        <v>28</v>
      </c>
      <c r="B35" s="14" t="s">
        <v>145</v>
      </c>
      <c r="C35" s="14">
        <v>48600</v>
      </c>
      <c r="D35" s="14">
        <v>34385</v>
      </c>
      <c r="E35" s="14">
        <v>352497</v>
      </c>
      <c r="F35" s="14">
        <f>SUM('- 55 -'!C35:G35,C35:E35)</f>
        <v>3027127</v>
      </c>
    </row>
    <row r="36" spans="1:6" ht="12.75">
      <c r="A36" s="367">
        <v>30</v>
      </c>
      <c r="B36" s="16" t="s">
        <v>146</v>
      </c>
      <c r="C36" s="16">
        <v>72000</v>
      </c>
      <c r="D36" s="16">
        <v>47944</v>
      </c>
      <c r="E36" s="16">
        <v>592324</v>
      </c>
      <c r="F36" s="16">
        <f>SUM('- 55 -'!C36:G36,C36:E36)</f>
        <v>4238332</v>
      </c>
    </row>
    <row r="37" spans="1:6" ht="12.75">
      <c r="A37" s="366">
        <v>31</v>
      </c>
      <c r="B37" s="14" t="s">
        <v>147</v>
      </c>
      <c r="C37" s="14">
        <v>92250</v>
      </c>
      <c r="D37" s="14">
        <v>57433</v>
      </c>
      <c r="E37" s="14">
        <v>802400</v>
      </c>
      <c r="F37" s="14">
        <f>SUM('- 55 -'!C37:G37,C37:E37)</f>
        <v>5257689</v>
      </c>
    </row>
    <row r="38" spans="1:6" ht="12.75">
      <c r="A38" s="367">
        <v>32</v>
      </c>
      <c r="B38" s="16" t="s">
        <v>148</v>
      </c>
      <c r="C38" s="16">
        <v>44550</v>
      </c>
      <c r="D38" s="16">
        <v>33154</v>
      </c>
      <c r="E38" s="16">
        <v>498887</v>
      </c>
      <c r="F38" s="16">
        <f>SUM('- 55 -'!C38:G38,C38:E38)</f>
        <v>3013522</v>
      </c>
    </row>
    <row r="39" spans="1:6" ht="12.75">
      <c r="A39" s="366">
        <v>33</v>
      </c>
      <c r="B39" s="14" t="s">
        <v>149</v>
      </c>
      <c r="C39" s="14">
        <v>103950</v>
      </c>
      <c r="D39" s="14">
        <v>62164</v>
      </c>
      <c r="E39" s="14">
        <v>900992</v>
      </c>
      <c r="F39" s="14">
        <f>SUM('- 55 -'!C39:G39,C39:E39)</f>
        <v>5935822</v>
      </c>
    </row>
    <row r="40" spans="1:6" ht="12.75">
      <c r="A40" s="367">
        <v>34</v>
      </c>
      <c r="B40" s="16" t="s">
        <v>150</v>
      </c>
      <c r="C40" s="16">
        <v>40050</v>
      </c>
      <c r="D40" s="16">
        <v>27462</v>
      </c>
      <c r="E40" s="16">
        <v>500749</v>
      </c>
      <c r="F40" s="16">
        <f>SUM('- 55 -'!C40:G40,C40:E40)</f>
        <v>2780854</v>
      </c>
    </row>
    <row r="41" spans="1:6" ht="12.75">
      <c r="A41" s="366">
        <v>35</v>
      </c>
      <c r="B41" s="14" t="s">
        <v>151</v>
      </c>
      <c r="C41" s="14">
        <v>99000</v>
      </c>
      <c r="D41" s="14">
        <v>62531</v>
      </c>
      <c r="E41" s="14">
        <v>998200</v>
      </c>
      <c r="F41" s="14">
        <f>SUM('- 55 -'!C41:G41,C41:E41)</f>
        <v>6092422</v>
      </c>
    </row>
    <row r="42" spans="1:6" ht="12.75">
      <c r="A42" s="367">
        <v>36</v>
      </c>
      <c r="B42" s="16" t="s">
        <v>152</v>
      </c>
      <c r="C42" s="16">
        <v>58500</v>
      </c>
      <c r="D42" s="16">
        <v>37320</v>
      </c>
      <c r="E42" s="16">
        <v>577500</v>
      </c>
      <c r="F42" s="16">
        <f>SUM('- 55 -'!C42:G42,C42:E42)</f>
        <v>3274875</v>
      </c>
    </row>
    <row r="43" spans="1:6" ht="12.75">
      <c r="A43" s="366">
        <v>37</v>
      </c>
      <c r="B43" s="14" t="s">
        <v>153</v>
      </c>
      <c r="C43" s="14">
        <v>49050</v>
      </c>
      <c r="D43" s="14">
        <v>33062</v>
      </c>
      <c r="E43" s="14">
        <v>461234</v>
      </c>
      <c r="F43" s="14">
        <f>SUM('- 55 -'!C43:G43,C43:E43)</f>
        <v>2881696</v>
      </c>
    </row>
    <row r="44" spans="1:6" ht="12.75">
      <c r="A44" s="367">
        <v>38</v>
      </c>
      <c r="B44" s="16" t="s">
        <v>154</v>
      </c>
      <c r="C44" s="16">
        <v>64350</v>
      </c>
      <c r="D44" s="16">
        <v>43523</v>
      </c>
      <c r="E44" s="16">
        <v>641550</v>
      </c>
      <c r="F44" s="16">
        <f>SUM('- 55 -'!C44:G44,C44:E44)</f>
        <v>3708865</v>
      </c>
    </row>
    <row r="45" spans="1:6" ht="12.75">
      <c r="A45" s="366">
        <v>39</v>
      </c>
      <c r="B45" s="14" t="s">
        <v>155</v>
      </c>
      <c r="C45" s="14">
        <v>115200</v>
      </c>
      <c r="D45" s="14">
        <v>74910</v>
      </c>
      <c r="E45" s="14">
        <v>968004</v>
      </c>
      <c r="F45" s="14">
        <f>SUM('- 55 -'!C45:G45,C45:E45)</f>
        <v>6788759</v>
      </c>
    </row>
    <row r="46" spans="1:6" ht="12.75">
      <c r="A46" s="367">
        <v>40</v>
      </c>
      <c r="B46" s="16" t="s">
        <v>156</v>
      </c>
      <c r="C46" s="16">
        <v>391500</v>
      </c>
      <c r="D46" s="16">
        <v>229800</v>
      </c>
      <c r="E46" s="16">
        <v>2805000</v>
      </c>
      <c r="F46" s="16">
        <f>SUM('- 55 -'!C46:G46,C46:E46)</f>
        <v>21025400</v>
      </c>
    </row>
    <row r="47" spans="1:6" ht="12.75">
      <c r="A47" s="366">
        <v>41</v>
      </c>
      <c r="B47" s="14" t="s">
        <v>157</v>
      </c>
      <c r="C47" s="14">
        <v>86850</v>
      </c>
      <c r="D47" s="14">
        <v>54880</v>
      </c>
      <c r="E47" s="14">
        <v>853625</v>
      </c>
      <c r="F47" s="14">
        <f>SUM('- 55 -'!C47:G47,C47:E47)</f>
        <v>4802460</v>
      </c>
    </row>
    <row r="48" spans="1:6" ht="12.75">
      <c r="A48" s="367">
        <v>42</v>
      </c>
      <c r="B48" s="16" t="s">
        <v>158</v>
      </c>
      <c r="C48" s="16">
        <v>59850</v>
      </c>
      <c r="D48" s="16">
        <v>39953</v>
      </c>
      <c r="E48" s="16">
        <v>486087</v>
      </c>
      <c r="F48" s="16">
        <f>SUM('- 55 -'!C48:G48,C48:E48)</f>
        <v>3403061</v>
      </c>
    </row>
    <row r="49" spans="1:6" ht="12.75">
      <c r="A49" s="366">
        <v>43</v>
      </c>
      <c r="B49" s="14" t="s">
        <v>159</v>
      </c>
      <c r="C49" s="14">
        <v>44100</v>
      </c>
      <c r="D49" s="14">
        <v>31792</v>
      </c>
      <c r="E49" s="14">
        <v>412423</v>
      </c>
      <c r="F49" s="14">
        <f>SUM('- 55 -'!C49:G49,C49:E49)</f>
        <v>2446915</v>
      </c>
    </row>
    <row r="50" spans="1:6" ht="12.75">
      <c r="A50" s="367">
        <v>44</v>
      </c>
      <c r="B50" s="16" t="s">
        <v>160</v>
      </c>
      <c r="C50" s="16">
        <v>71550</v>
      </c>
      <c r="D50" s="16">
        <v>44224</v>
      </c>
      <c r="E50" s="16">
        <v>577500</v>
      </c>
      <c r="F50" s="16">
        <f>SUM('- 55 -'!C50:G50,C50:E50)</f>
        <v>3961829</v>
      </c>
    </row>
    <row r="51" spans="1:6" ht="12.75">
      <c r="A51" s="366">
        <v>45</v>
      </c>
      <c r="B51" s="14" t="s">
        <v>161</v>
      </c>
      <c r="C51" s="14">
        <v>96750</v>
      </c>
      <c r="D51" s="14">
        <v>59190</v>
      </c>
      <c r="E51" s="14">
        <v>825000</v>
      </c>
      <c r="F51" s="14">
        <f>SUM('- 55 -'!C51:G51,C51:E51)</f>
        <v>6174800</v>
      </c>
    </row>
    <row r="52" spans="1:6" ht="12.75">
      <c r="A52" s="367">
        <v>46</v>
      </c>
      <c r="B52" s="16" t="s">
        <v>162</v>
      </c>
      <c r="C52" s="16">
        <v>72900</v>
      </c>
      <c r="D52" s="16">
        <v>44852</v>
      </c>
      <c r="E52" s="16">
        <v>577500</v>
      </c>
      <c r="F52" s="16">
        <f>SUM('- 55 -'!C52:G52,C52:E52)</f>
        <v>4604150</v>
      </c>
    </row>
    <row r="53" spans="1:6" ht="12.75">
      <c r="A53" s="366">
        <v>47</v>
      </c>
      <c r="B53" s="14" t="s">
        <v>163</v>
      </c>
      <c r="C53" s="14">
        <v>73800</v>
      </c>
      <c r="D53" s="14">
        <v>47977</v>
      </c>
      <c r="E53" s="14">
        <v>577500</v>
      </c>
      <c r="F53" s="14">
        <f>SUM('- 55 -'!C53:G53,C53:E53)</f>
        <v>4356330</v>
      </c>
    </row>
    <row r="54" spans="1:6" ht="12.75">
      <c r="A54" s="367">
        <v>48</v>
      </c>
      <c r="B54" s="16" t="s">
        <v>164</v>
      </c>
      <c r="C54" s="16">
        <v>124650</v>
      </c>
      <c r="D54" s="16">
        <v>89419</v>
      </c>
      <c r="E54" s="16">
        <v>3334122</v>
      </c>
      <c r="F54" s="16">
        <f>SUM('- 55 -'!C54:G54,C54:E54)</f>
        <v>12130606</v>
      </c>
    </row>
    <row r="55" spans="1:6" ht="12.75">
      <c r="A55" s="366">
        <v>49</v>
      </c>
      <c r="B55" s="14" t="s">
        <v>165</v>
      </c>
      <c r="C55" s="14">
        <v>222750</v>
      </c>
      <c r="D55" s="14">
        <v>144471</v>
      </c>
      <c r="E55" s="14">
        <v>2062500</v>
      </c>
      <c r="F55" s="14">
        <f>SUM('- 55 -'!C55:G55,C55:E55)</f>
        <v>14203601</v>
      </c>
    </row>
    <row r="56" spans="1:6" ht="12.75">
      <c r="A56" s="367">
        <v>50</v>
      </c>
      <c r="B56" s="16" t="s">
        <v>355</v>
      </c>
      <c r="C56" s="16">
        <v>98100</v>
      </c>
      <c r="D56" s="16">
        <v>67745</v>
      </c>
      <c r="E56" s="16">
        <v>1082597</v>
      </c>
      <c r="F56" s="16">
        <f>SUM('- 55 -'!C56:G56,C56:E56)</f>
        <v>6318512</v>
      </c>
    </row>
    <row r="57" spans="1:6" ht="12.75">
      <c r="A57" s="366">
        <v>2264</v>
      </c>
      <c r="B57" s="14" t="s">
        <v>166</v>
      </c>
      <c r="C57" s="14">
        <v>8550</v>
      </c>
      <c r="D57" s="14">
        <v>9083</v>
      </c>
      <c r="E57" s="14">
        <v>123308</v>
      </c>
      <c r="F57" s="14">
        <f>SUM('- 55 -'!C57:G57,C57:E57)</f>
        <v>713727</v>
      </c>
    </row>
    <row r="58" spans="1:6" ht="12.75">
      <c r="A58" s="367">
        <v>2309</v>
      </c>
      <c r="B58" s="16" t="s">
        <v>167</v>
      </c>
      <c r="C58" s="16">
        <v>12600</v>
      </c>
      <c r="D58" s="16">
        <v>11310</v>
      </c>
      <c r="E58" s="16">
        <v>82500</v>
      </c>
      <c r="F58" s="16">
        <f>SUM('- 55 -'!C58:G58,C58:E58)</f>
        <v>934995</v>
      </c>
    </row>
    <row r="59" spans="1:6" ht="12.75">
      <c r="A59" s="366">
        <v>2312</v>
      </c>
      <c r="B59" s="14" t="s">
        <v>168</v>
      </c>
      <c r="C59" s="14">
        <v>9000</v>
      </c>
      <c r="D59" s="14">
        <v>9017</v>
      </c>
      <c r="E59" s="14">
        <v>172258</v>
      </c>
      <c r="F59" s="14">
        <f>SUM('- 55 -'!C59:G59,C59:E59)</f>
        <v>817744</v>
      </c>
    </row>
    <row r="60" spans="1:6" ht="12.75">
      <c r="A60" s="367">
        <v>2355</v>
      </c>
      <c r="B60" s="16" t="s">
        <v>169</v>
      </c>
      <c r="C60" s="16">
        <v>166950</v>
      </c>
      <c r="D60" s="16">
        <v>105093</v>
      </c>
      <c r="E60" s="16">
        <v>1072500</v>
      </c>
      <c r="F60" s="16">
        <f>SUM('- 55 -'!C60:G60,C60:E60)</f>
        <v>11260076</v>
      </c>
    </row>
    <row r="61" spans="1:6" ht="12.75">
      <c r="A61" s="366">
        <v>2439</v>
      </c>
      <c r="B61" s="14" t="s">
        <v>170</v>
      </c>
      <c r="C61" s="14">
        <v>7650</v>
      </c>
      <c r="D61" s="14">
        <v>7727</v>
      </c>
      <c r="E61" s="14">
        <v>78669</v>
      </c>
      <c r="F61" s="14">
        <f>SUM('- 55 -'!C61:G61,C61:E61)</f>
        <v>525180</v>
      </c>
    </row>
    <row r="62" spans="1:6" ht="12.75">
      <c r="A62" s="367">
        <v>2460</v>
      </c>
      <c r="B62" s="16" t="s">
        <v>171</v>
      </c>
      <c r="C62" s="16">
        <v>16650</v>
      </c>
      <c r="D62" s="16">
        <v>12594</v>
      </c>
      <c r="E62" s="16">
        <v>165000</v>
      </c>
      <c r="F62" s="16">
        <f>SUM('- 55 -'!C62:G62,C62:E62)</f>
        <v>1186586</v>
      </c>
    </row>
    <row r="63" spans="1:6" ht="12.75">
      <c r="A63" s="366">
        <v>3000</v>
      </c>
      <c r="B63" s="14" t="s">
        <v>381</v>
      </c>
      <c r="C63" s="14">
        <v>0</v>
      </c>
      <c r="D63" s="14">
        <v>0</v>
      </c>
      <c r="E63" s="14">
        <v>0</v>
      </c>
      <c r="F63" s="14">
        <f>SUM('- 55 -'!C63:G63,C63:E63)</f>
        <v>0</v>
      </c>
    </row>
    <row r="64" ht="4.5" customHeight="1"/>
    <row r="65" spans="1:6" ht="12.75">
      <c r="A65" s="101"/>
      <c r="B65" s="20" t="s">
        <v>172</v>
      </c>
      <c r="C65" s="20">
        <f>SUM(C11:C63)</f>
        <v>9344659</v>
      </c>
      <c r="D65" s="20">
        <f>SUM(D11:D63)</f>
        <v>5737844</v>
      </c>
      <c r="E65" s="20">
        <f>SUM(E11:E63)</f>
        <v>76766986</v>
      </c>
      <c r="F65" s="20">
        <f>SUM(F11:F63)</f>
        <v>545084414</v>
      </c>
    </row>
    <row r="66" ht="4.5" customHeight="1"/>
    <row r="67" spans="1:6" ht="12.75">
      <c r="A67" s="99">
        <v>2155</v>
      </c>
      <c r="B67" s="100" t="s">
        <v>173</v>
      </c>
      <c r="C67" s="100">
        <v>4950</v>
      </c>
      <c r="D67" s="100">
        <v>5408</v>
      </c>
      <c r="E67" s="100">
        <v>0</v>
      </c>
      <c r="F67" s="100">
        <f>SUM('- 55 -'!C67:G67,C67:E67)</f>
        <v>121047</v>
      </c>
    </row>
    <row r="68" spans="1:6" ht="12.75">
      <c r="A68" s="97">
        <v>2408</v>
      </c>
      <c r="B68" s="98" t="s">
        <v>175</v>
      </c>
      <c r="C68" s="98">
        <v>15300</v>
      </c>
      <c r="D68" s="98">
        <v>11316</v>
      </c>
      <c r="E68" s="98">
        <v>0</v>
      </c>
      <c r="F68" s="98">
        <f>SUM('- 55 -'!C68:G68,C68:E68)</f>
        <v>322076</v>
      </c>
    </row>
    <row r="69" spans="3:7" ht="6.75" customHeight="1">
      <c r="C69" s="17"/>
      <c r="D69" s="17"/>
      <c r="E69" s="17"/>
      <c r="G69" s="17"/>
    </row>
    <row r="70" spans="1:7" ht="12" customHeight="1">
      <c r="A70" s="54"/>
      <c r="B70" s="271"/>
      <c r="D70" s="122"/>
      <c r="E70" s="122"/>
      <c r="F70" s="122"/>
      <c r="G70" s="122"/>
    </row>
    <row r="71" spans="1:7" ht="12" customHeight="1">
      <c r="A71" s="6"/>
      <c r="B71" s="271"/>
      <c r="D71" s="122"/>
      <c r="E71" s="122"/>
      <c r="F71" s="122"/>
      <c r="G71" s="122"/>
    </row>
    <row r="72" spans="1:7" ht="12" customHeight="1">
      <c r="A72" s="6"/>
      <c r="B72" s="271"/>
      <c r="D72" s="122"/>
      <c r="E72" s="122"/>
      <c r="F72" s="122"/>
      <c r="G72" s="122"/>
    </row>
    <row r="73" spans="1:7" ht="12" customHeight="1">
      <c r="A73" s="6"/>
      <c r="B73" s="6"/>
      <c r="C73" s="17"/>
      <c r="D73" s="128"/>
      <c r="E73" s="128"/>
      <c r="F73" s="128"/>
      <c r="G73" s="128"/>
    </row>
    <row r="74" spans="1:7" ht="12" customHeight="1">
      <c r="A74" s="6"/>
      <c r="B74" s="6"/>
      <c r="C74" s="17"/>
      <c r="D74" s="17"/>
      <c r="E74" s="17"/>
      <c r="F74" s="17"/>
      <c r="G74" s="17"/>
    </row>
    <row r="75" spans="3:7" ht="12" customHeight="1">
      <c r="C75" s="17"/>
      <c r="D75" s="17"/>
      <c r="E75" s="17"/>
      <c r="F75" s="17"/>
      <c r="G75" s="17"/>
    </row>
    <row r="76" spans="4:7" ht="12.75">
      <c r="D76" s="17"/>
      <c r="E76" s="17"/>
      <c r="F76" s="17"/>
      <c r="G76"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G75"/>
  <sheetViews>
    <sheetView showGridLines="0" showZeros="0" workbookViewId="0" topLeftCell="A1">
      <selection activeCell="A1" sqref="A1"/>
    </sheetView>
  </sheetViews>
  <sheetFormatPr defaultColWidth="19.83203125" defaultRowHeight="12"/>
  <cols>
    <col min="1" max="1" width="6.83203125" style="82" customWidth="1"/>
    <col min="2" max="2" width="30.83203125" style="82" customWidth="1"/>
    <col min="3" max="3" width="22.83203125" style="82" customWidth="1"/>
    <col min="4" max="5" width="17.83203125" style="82" customWidth="1"/>
    <col min="6" max="6" width="19.83203125" style="82" customWidth="1"/>
    <col min="7" max="7" width="22.83203125" style="82" customWidth="1"/>
    <col min="8" max="16384" width="19.83203125" style="82" customWidth="1"/>
  </cols>
  <sheetData>
    <row r="1" spans="1:7" ht="6.75" customHeight="1">
      <c r="A1" s="17"/>
      <c r="B1" s="80"/>
      <c r="C1" s="80"/>
      <c r="D1" s="80"/>
      <c r="E1" s="80"/>
      <c r="F1" s="80"/>
      <c r="G1" s="80"/>
    </row>
    <row r="2" spans="1:7" ht="12.75">
      <c r="A2" s="11"/>
      <c r="B2" s="105"/>
      <c r="C2" s="106" t="str">
        <f>REVYEAR</f>
        <v>ANALYSIS OF OPERATING FUND REVENUE: 2001/2002 BUDGET</v>
      </c>
      <c r="D2" s="106"/>
      <c r="E2" s="3"/>
      <c r="F2" s="3"/>
      <c r="G2" s="107" t="s">
        <v>394</v>
      </c>
    </row>
    <row r="3" spans="1:7" ht="12.75">
      <c r="A3" s="12"/>
      <c r="B3" s="108"/>
      <c r="C3" s="108"/>
      <c r="D3" s="80"/>
      <c r="E3" s="80"/>
      <c r="F3" s="80"/>
      <c r="G3" s="80"/>
    </row>
    <row r="4" spans="1:7" ht="12.75">
      <c r="A4" s="10"/>
      <c r="C4" s="110" t="s">
        <v>181</v>
      </c>
      <c r="D4" s="111"/>
      <c r="E4" s="112"/>
      <c r="F4" s="112"/>
      <c r="G4" s="112"/>
    </row>
    <row r="5" spans="1:7" ht="12.75">
      <c r="A5" s="10"/>
      <c r="C5" s="113" t="s">
        <v>184</v>
      </c>
      <c r="D5" s="114"/>
      <c r="E5" s="115"/>
      <c r="F5" s="115"/>
      <c r="G5" s="115"/>
    </row>
    <row r="6" spans="1:7" ht="12.75">
      <c r="A6" s="10"/>
      <c r="C6" s="124" t="s">
        <v>186</v>
      </c>
      <c r="D6" s="106"/>
      <c r="E6" s="106"/>
      <c r="F6" s="125"/>
      <c r="G6" s="132"/>
    </row>
    <row r="7" spans="1:7" ht="12.75">
      <c r="A7" s="17"/>
      <c r="C7" s="116"/>
      <c r="D7" s="116"/>
      <c r="E7" s="45"/>
      <c r="F7" s="116" t="s">
        <v>29</v>
      </c>
      <c r="G7" s="116" t="s">
        <v>401</v>
      </c>
    </row>
    <row r="8" spans="1:7" ht="12.75">
      <c r="A8" s="94"/>
      <c r="B8" s="45"/>
      <c r="C8" s="119" t="s">
        <v>31</v>
      </c>
      <c r="D8" s="119" t="s">
        <v>211</v>
      </c>
      <c r="E8" s="119" t="s">
        <v>84</v>
      </c>
      <c r="F8" s="119" t="s">
        <v>66</v>
      </c>
      <c r="G8" s="119" t="s">
        <v>402</v>
      </c>
    </row>
    <row r="9" spans="1:7" ht="16.5">
      <c r="A9" s="51" t="s">
        <v>105</v>
      </c>
      <c r="B9" s="52" t="s">
        <v>106</v>
      </c>
      <c r="C9" s="403">
        <v>-1</v>
      </c>
      <c r="D9" s="121" t="s">
        <v>438</v>
      </c>
      <c r="E9" s="121" t="s">
        <v>439</v>
      </c>
      <c r="F9" s="121" t="s">
        <v>102</v>
      </c>
      <c r="G9" s="121" t="s">
        <v>482</v>
      </c>
    </row>
    <row r="10" spans="1:6" ht="4.5" customHeight="1">
      <c r="A10" s="77"/>
      <c r="B10" s="77"/>
      <c r="C10" s="80"/>
      <c r="D10" s="80"/>
      <c r="E10" s="80"/>
      <c r="F10" s="80"/>
    </row>
    <row r="11" spans="1:7" ht="12.75">
      <c r="A11" s="366">
        <v>1</v>
      </c>
      <c r="B11" s="14" t="s">
        <v>121</v>
      </c>
      <c r="C11" s="14">
        <v>875966</v>
      </c>
      <c r="D11" s="14">
        <v>9906238</v>
      </c>
      <c r="E11" s="14">
        <v>6999086</v>
      </c>
      <c r="F11" s="14">
        <v>1160375</v>
      </c>
      <c r="G11" s="14">
        <v>1634837</v>
      </c>
    </row>
    <row r="12" spans="1:7" ht="12.75">
      <c r="A12" s="367">
        <v>2</v>
      </c>
      <c r="B12" s="16" t="s">
        <v>122</v>
      </c>
      <c r="C12" s="16">
        <v>581811</v>
      </c>
      <c r="D12" s="16">
        <v>3367670</v>
      </c>
      <c r="E12" s="16">
        <v>341429</v>
      </c>
      <c r="F12" s="16">
        <v>444375</v>
      </c>
      <c r="G12" s="16">
        <v>145180</v>
      </c>
    </row>
    <row r="13" spans="1:7" ht="12.75">
      <c r="A13" s="366">
        <v>3</v>
      </c>
      <c r="B13" s="14" t="s">
        <v>123</v>
      </c>
      <c r="C13" s="14">
        <v>233869</v>
      </c>
      <c r="D13" s="14">
        <v>1475355</v>
      </c>
      <c r="E13" s="14">
        <v>129931</v>
      </c>
      <c r="F13" s="14">
        <v>144650</v>
      </c>
      <c r="G13" s="14">
        <v>34040</v>
      </c>
    </row>
    <row r="14" spans="1:7" ht="12.75">
      <c r="A14" s="367">
        <v>4</v>
      </c>
      <c r="B14" s="16" t="s">
        <v>124</v>
      </c>
      <c r="C14" s="16">
        <v>318692</v>
      </c>
      <c r="D14" s="16">
        <v>1653533</v>
      </c>
      <c r="E14" s="16">
        <v>170187</v>
      </c>
      <c r="F14" s="16">
        <v>236300</v>
      </c>
      <c r="G14" s="16">
        <v>113002</v>
      </c>
    </row>
    <row r="15" spans="1:7" ht="12.75">
      <c r="A15" s="366">
        <v>5</v>
      </c>
      <c r="B15" s="14" t="s">
        <v>125</v>
      </c>
      <c r="C15" s="14">
        <v>272269</v>
      </c>
      <c r="D15" s="14">
        <v>1883610</v>
      </c>
      <c r="E15" s="14">
        <v>178119</v>
      </c>
      <c r="F15" s="14">
        <v>60100</v>
      </c>
      <c r="G15" s="14">
        <v>57605</v>
      </c>
    </row>
    <row r="16" spans="1:7" ht="12.75">
      <c r="A16" s="367">
        <v>6</v>
      </c>
      <c r="B16" s="16" t="s">
        <v>126</v>
      </c>
      <c r="C16" s="16">
        <v>525310</v>
      </c>
      <c r="D16" s="16">
        <v>2646528</v>
      </c>
      <c r="E16" s="16">
        <v>371177</v>
      </c>
      <c r="F16" s="16">
        <v>230750</v>
      </c>
      <c r="G16" s="16">
        <v>179808</v>
      </c>
    </row>
    <row r="17" spans="1:7" ht="12.75">
      <c r="A17" s="366">
        <v>9</v>
      </c>
      <c r="B17" s="14" t="s">
        <v>127</v>
      </c>
      <c r="C17" s="14">
        <v>1260726</v>
      </c>
      <c r="D17" s="14">
        <v>4114768</v>
      </c>
      <c r="E17" s="14">
        <v>462711</v>
      </c>
      <c r="F17" s="14">
        <v>576850</v>
      </c>
      <c r="G17" s="14">
        <v>169473</v>
      </c>
    </row>
    <row r="18" spans="1:7" ht="12.75">
      <c r="A18" s="367">
        <v>10</v>
      </c>
      <c r="B18" s="16" t="s">
        <v>128</v>
      </c>
      <c r="C18" s="16">
        <v>845467</v>
      </c>
      <c r="D18" s="16">
        <v>2878496</v>
      </c>
      <c r="E18" s="16">
        <v>420823</v>
      </c>
      <c r="F18" s="16">
        <v>279550</v>
      </c>
      <c r="G18" s="16">
        <v>206976</v>
      </c>
    </row>
    <row r="19" spans="1:7" ht="12.75">
      <c r="A19" s="366">
        <v>11</v>
      </c>
      <c r="B19" s="14" t="s">
        <v>129</v>
      </c>
      <c r="C19" s="14">
        <v>1647819</v>
      </c>
      <c r="D19" s="14">
        <v>1562100</v>
      </c>
      <c r="E19" s="14">
        <v>131945</v>
      </c>
      <c r="F19" s="14">
        <v>339000</v>
      </c>
      <c r="G19" s="14">
        <v>251784</v>
      </c>
    </row>
    <row r="20" spans="1:7" ht="12.75">
      <c r="A20" s="367">
        <v>12</v>
      </c>
      <c r="B20" s="16" t="s">
        <v>130</v>
      </c>
      <c r="C20" s="16">
        <v>1560768</v>
      </c>
      <c r="D20" s="16">
        <v>2047310</v>
      </c>
      <c r="E20" s="16">
        <v>225962</v>
      </c>
      <c r="F20" s="16">
        <v>347000</v>
      </c>
      <c r="G20" s="16">
        <v>113286</v>
      </c>
    </row>
    <row r="21" spans="1:7" ht="12.75">
      <c r="A21" s="366">
        <v>13</v>
      </c>
      <c r="B21" s="14" t="s">
        <v>131</v>
      </c>
      <c r="C21" s="14">
        <v>1416387</v>
      </c>
      <c r="D21" s="14">
        <v>939145</v>
      </c>
      <c r="E21" s="14">
        <v>52506</v>
      </c>
      <c r="F21" s="14">
        <v>20750</v>
      </c>
      <c r="G21" s="14">
        <v>70362</v>
      </c>
    </row>
    <row r="22" spans="1:7" ht="12.75">
      <c r="A22" s="367">
        <v>14</v>
      </c>
      <c r="B22" s="16" t="s">
        <v>132</v>
      </c>
      <c r="C22" s="16">
        <v>1372037</v>
      </c>
      <c r="D22" s="16">
        <v>1369931</v>
      </c>
      <c r="E22" s="16">
        <v>69700</v>
      </c>
      <c r="F22" s="16">
        <v>89975</v>
      </c>
      <c r="G22" s="16">
        <v>155848</v>
      </c>
    </row>
    <row r="23" spans="1:7" ht="12.75">
      <c r="A23" s="366">
        <v>15</v>
      </c>
      <c r="B23" s="14" t="s">
        <v>133</v>
      </c>
      <c r="C23" s="14">
        <v>1878067</v>
      </c>
      <c r="D23" s="14">
        <v>1136003</v>
      </c>
      <c r="E23" s="14">
        <v>123090</v>
      </c>
      <c r="F23" s="14">
        <v>359600</v>
      </c>
      <c r="G23" s="14">
        <v>57963</v>
      </c>
    </row>
    <row r="24" spans="1:7" ht="12.75">
      <c r="A24" s="367">
        <v>16</v>
      </c>
      <c r="B24" s="16" t="s">
        <v>134</v>
      </c>
      <c r="C24" s="16">
        <v>563583</v>
      </c>
      <c r="D24" s="16">
        <v>233730</v>
      </c>
      <c r="E24" s="16">
        <v>15000</v>
      </c>
      <c r="F24" s="16">
        <v>58050</v>
      </c>
      <c r="G24" s="16">
        <v>10212</v>
      </c>
    </row>
    <row r="25" spans="1:7" ht="12.75">
      <c r="A25" s="366">
        <v>17</v>
      </c>
      <c r="B25" s="14" t="s">
        <v>135</v>
      </c>
      <c r="C25" s="14">
        <v>382445</v>
      </c>
      <c r="D25" s="14">
        <v>166325</v>
      </c>
      <c r="E25" s="14">
        <v>15000</v>
      </c>
      <c r="F25" s="14">
        <v>23000</v>
      </c>
      <c r="G25" s="14">
        <v>26793</v>
      </c>
    </row>
    <row r="26" spans="1:7" ht="12.75">
      <c r="A26" s="367">
        <v>18</v>
      </c>
      <c r="B26" s="16" t="s">
        <v>136</v>
      </c>
      <c r="C26" s="16">
        <v>563623</v>
      </c>
      <c r="D26" s="16">
        <v>311655</v>
      </c>
      <c r="E26" s="16">
        <v>27354</v>
      </c>
      <c r="F26" s="16">
        <v>84600</v>
      </c>
      <c r="G26" s="16">
        <v>2600</v>
      </c>
    </row>
    <row r="27" spans="1:7" ht="12.75">
      <c r="A27" s="366">
        <v>19</v>
      </c>
      <c r="B27" s="14" t="s">
        <v>137</v>
      </c>
      <c r="C27" s="14">
        <v>868840</v>
      </c>
      <c r="D27" s="14">
        <v>519985</v>
      </c>
      <c r="E27" s="14">
        <v>36170</v>
      </c>
      <c r="F27" s="14">
        <v>40000</v>
      </c>
      <c r="G27" s="14">
        <v>20000</v>
      </c>
    </row>
    <row r="28" spans="1:7" ht="12.75">
      <c r="A28" s="367">
        <v>20</v>
      </c>
      <c r="B28" s="16" t="s">
        <v>138</v>
      </c>
      <c r="C28" s="16">
        <v>444615</v>
      </c>
      <c r="D28" s="16">
        <v>307635</v>
      </c>
      <c r="E28" s="16">
        <v>24250</v>
      </c>
      <c r="F28" s="16">
        <v>24000</v>
      </c>
      <c r="G28" s="16">
        <v>69684</v>
      </c>
    </row>
    <row r="29" spans="1:7" ht="12.75">
      <c r="A29" s="366">
        <v>21</v>
      </c>
      <c r="B29" s="14" t="s">
        <v>139</v>
      </c>
      <c r="C29" s="14">
        <v>1374798</v>
      </c>
      <c r="D29" s="14">
        <v>782178</v>
      </c>
      <c r="E29" s="14">
        <v>68344</v>
      </c>
      <c r="F29" s="14">
        <v>66025</v>
      </c>
      <c r="G29" s="14">
        <v>46074</v>
      </c>
    </row>
    <row r="30" spans="1:7" ht="12.75">
      <c r="A30" s="367">
        <v>22</v>
      </c>
      <c r="B30" s="16" t="s">
        <v>140</v>
      </c>
      <c r="C30" s="16">
        <v>870282</v>
      </c>
      <c r="D30" s="16">
        <v>484995</v>
      </c>
      <c r="E30" s="16">
        <v>35775</v>
      </c>
      <c r="F30" s="16">
        <v>52000</v>
      </c>
      <c r="G30" s="16">
        <v>48078</v>
      </c>
    </row>
    <row r="31" spans="1:7" ht="12.75">
      <c r="A31" s="366">
        <v>23</v>
      </c>
      <c r="B31" s="14" t="s">
        <v>141</v>
      </c>
      <c r="C31" s="14">
        <v>1074399</v>
      </c>
      <c r="D31" s="14">
        <v>525460</v>
      </c>
      <c r="E31" s="14">
        <v>35281</v>
      </c>
      <c r="F31" s="14">
        <v>66550</v>
      </c>
      <c r="G31" s="14">
        <v>99720</v>
      </c>
    </row>
    <row r="32" spans="1:7" ht="12.75">
      <c r="A32" s="367">
        <v>24</v>
      </c>
      <c r="B32" s="16" t="s">
        <v>142</v>
      </c>
      <c r="C32" s="16">
        <v>774176</v>
      </c>
      <c r="D32" s="16">
        <v>947903</v>
      </c>
      <c r="E32" s="16">
        <v>291958</v>
      </c>
      <c r="F32" s="16">
        <v>116725</v>
      </c>
      <c r="G32" s="16">
        <v>208122</v>
      </c>
    </row>
    <row r="33" spans="1:7" ht="12.75">
      <c r="A33" s="366">
        <v>25</v>
      </c>
      <c r="B33" s="14" t="s">
        <v>143</v>
      </c>
      <c r="C33" s="14">
        <v>798995</v>
      </c>
      <c r="D33" s="14">
        <v>275780</v>
      </c>
      <c r="E33" s="14">
        <v>30100</v>
      </c>
      <c r="F33" s="14">
        <v>72250</v>
      </c>
      <c r="G33" s="14">
        <v>14190</v>
      </c>
    </row>
    <row r="34" spans="1:7" ht="12.75">
      <c r="A34" s="367">
        <v>26</v>
      </c>
      <c r="B34" s="16" t="s">
        <v>144</v>
      </c>
      <c r="C34" s="16">
        <v>703611</v>
      </c>
      <c r="D34" s="16">
        <v>774410</v>
      </c>
      <c r="E34" s="16">
        <v>59395</v>
      </c>
      <c r="F34" s="16">
        <v>150300</v>
      </c>
      <c r="G34" s="16">
        <v>0</v>
      </c>
    </row>
    <row r="35" spans="1:7" ht="12.75">
      <c r="A35" s="366">
        <v>28</v>
      </c>
      <c r="B35" s="14" t="s">
        <v>145</v>
      </c>
      <c r="C35" s="14">
        <v>456859</v>
      </c>
      <c r="D35" s="14">
        <v>188361</v>
      </c>
      <c r="E35" s="14">
        <v>17284</v>
      </c>
      <c r="F35" s="14">
        <v>23550</v>
      </c>
      <c r="G35" s="14">
        <v>3590</v>
      </c>
    </row>
    <row r="36" spans="1:7" ht="12.75">
      <c r="A36" s="367">
        <v>30</v>
      </c>
      <c r="B36" s="16" t="s">
        <v>146</v>
      </c>
      <c r="C36" s="16">
        <v>811746</v>
      </c>
      <c r="D36" s="16">
        <v>456380</v>
      </c>
      <c r="E36" s="16">
        <v>27176</v>
      </c>
      <c r="F36" s="16">
        <v>27500</v>
      </c>
      <c r="G36" s="16">
        <v>43560</v>
      </c>
    </row>
    <row r="37" spans="1:7" ht="12.75">
      <c r="A37" s="366">
        <v>31</v>
      </c>
      <c r="B37" s="14" t="s">
        <v>147</v>
      </c>
      <c r="C37" s="14">
        <v>731605</v>
      </c>
      <c r="D37" s="14">
        <v>422893</v>
      </c>
      <c r="E37" s="14">
        <v>33852</v>
      </c>
      <c r="F37" s="14">
        <v>30000</v>
      </c>
      <c r="G37" s="14">
        <v>12210</v>
      </c>
    </row>
    <row r="38" spans="1:7" ht="12.75">
      <c r="A38" s="367">
        <v>32</v>
      </c>
      <c r="B38" s="16" t="s">
        <v>148</v>
      </c>
      <c r="C38" s="16">
        <v>737707</v>
      </c>
      <c r="D38" s="16">
        <v>298960</v>
      </c>
      <c r="E38" s="16">
        <v>36418</v>
      </c>
      <c r="F38" s="16">
        <v>31475</v>
      </c>
      <c r="G38" s="16">
        <v>63454</v>
      </c>
    </row>
    <row r="39" spans="1:7" ht="12.75">
      <c r="A39" s="366">
        <v>33</v>
      </c>
      <c r="B39" s="14" t="s">
        <v>149</v>
      </c>
      <c r="C39" s="14">
        <v>627316</v>
      </c>
      <c r="D39" s="14">
        <v>629325</v>
      </c>
      <c r="E39" s="14">
        <v>44620</v>
      </c>
      <c r="F39" s="14">
        <v>171500</v>
      </c>
      <c r="G39" s="14">
        <v>88261</v>
      </c>
    </row>
    <row r="40" spans="1:7" ht="12.75">
      <c r="A40" s="367">
        <v>34</v>
      </c>
      <c r="B40" s="16" t="s">
        <v>150</v>
      </c>
      <c r="C40" s="16">
        <v>543371</v>
      </c>
      <c r="D40" s="16">
        <v>225830</v>
      </c>
      <c r="E40" s="16">
        <v>70348</v>
      </c>
      <c r="F40" s="16">
        <v>24775</v>
      </c>
      <c r="G40" s="16">
        <v>60582</v>
      </c>
    </row>
    <row r="41" spans="1:7" ht="12.75">
      <c r="A41" s="366">
        <v>35</v>
      </c>
      <c r="B41" s="14" t="s">
        <v>151</v>
      </c>
      <c r="C41" s="14">
        <v>1038611</v>
      </c>
      <c r="D41" s="14">
        <v>490505</v>
      </c>
      <c r="E41" s="14">
        <v>50076</v>
      </c>
      <c r="F41" s="14">
        <v>180000</v>
      </c>
      <c r="G41" s="14">
        <v>118872</v>
      </c>
    </row>
    <row r="42" spans="1:7" ht="12.75">
      <c r="A42" s="367">
        <v>36</v>
      </c>
      <c r="B42" s="16" t="s">
        <v>152</v>
      </c>
      <c r="C42" s="16">
        <v>689007</v>
      </c>
      <c r="D42" s="16">
        <v>209105</v>
      </c>
      <c r="E42" s="16">
        <v>24400</v>
      </c>
      <c r="F42" s="16">
        <v>21275</v>
      </c>
      <c r="G42" s="16">
        <v>15020</v>
      </c>
    </row>
    <row r="43" spans="1:7" ht="12.75">
      <c r="A43" s="366">
        <v>37</v>
      </c>
      <c r="B43" s="14" t="s">
        <v>153</v>
      </c>
      <c r="C43" s="14">
        <v>570722</v>
      </c>
      <c r="D43" s="14">
        <v>225675</v>
      </c>
      <c r="E43" s="14">
        <v>18230</v>
      </c>
      <c r="F43" s="14">
        <v>24050</v>
      </c>
      <c r="G43" s="14">
        <v>55380</v>
      </c>
    </row>
    <row r="44" spans="1:7" ht="12.75">
      <c r="A44" s="367">
        <v>38</v>
      </c>
      <c r="B44" s="16" t="s">
        <v>154</v>
      </c>
      <c r="C44" s="16">
        <v>817870</v>
      </c>
      <c r="D44" s="16">
        <v>313580</v>
      </c>
      <c r="E44" s="16">
        <v>23272</v>
      </c>
      <c r="F44" s="16">
        <v>19250</v>
      </c>
      <c r="G44" s="16">
        <v>11885</v>
      </c>
    </row>
    <row r="45" spans="1:7" ht="12.75">
      <c r="A45" s="366">
        <v>39</v>
      </c>
      <c r="B45" s="14" t="s">
        <v>155</v>
      </c>
      <c r="C45" s="14">
        <v>1165774</v>
      </c>
      <c r="D45" s="14">
        <v>615800</v>
      </c>
      <c r="E45" s="14">
        <v>49779</v>
      </c>
      <c r="F45" s="14">
        <v>35800</v>
      </c>
      <c r="G45" s="14">
        <v>33567</v>
      </c>
    </row>
    <row r="46" spans="1:7" ht="12.75">
      <c r="A46" s="367">
        <v>40</v>
      </c>
      <c r="B46" s="16" t="s">
        <v>156</v>
      </c>
      <c r="C46" s="16">
        <v>758200</v>
      </c>
      <c r="D46" s="16">
        <v>2181100</v>
      </c>
      <c r="E46" s="16">
        <v>374700</v>
      </c>
      <c r="F46" s="16">
        <v>350900</v>
      </c>
      <c r="G46" s="16">
        <v>274500</v>
      </c>
    </row>
    <row r="47" spans="1:7" ht="12.75">
      <c r="A47" s="366">
        <v>41</v>
      </c>
      <c r="B47" s="14" t="s">
        <v>157</v>
      </c>
      <c r="C47" s="14">
        <v>941422</v>
      </c>
      <c r="D47" s="14">
        <v>409818</v>
      </c>
      <c r="E47" s="14">
        <v>31426</v>
      </c>
      <c r="F47" s="14">
        <v>70500</v>
      </c>
      <c r="G47" s="14">
        <v>6850</v>
      </c>
    </row>
    <row r="48" spans="1:7" ht="12.75">
      <c r="A48" s="367">
        <v>42</v>
      </c>
      <c r="B48" s="16" t="s">
        <v>158</v>
      </c>
      <c r="C48" s="16">
        <v>587799</v>
      </c>
      <c r="D48" s="16">
        <v>283600</v>
      </c>
      <c r="E48" s="16">
        <v>21962</v>
      </c>
      <c r="F48" s="16">
        <v>19250</v>
      </c>
      <c r="G48" s="16">
        <v>2930</v>
      </c>
    </row>
    <row r="49" spans="1:7" ht="12.75">
      <c r="A49" s="366">
        <v>43</v>
      </c>
      <c r="B49" s="14" t="s">
        <v>159</v>
      </c>
      <c r="C49" s="14">
        <v>553122</v>
      </c>
      <c r="D49" s="14">
        <v>147705</v>
      </c>
      <c r="E49" s="14">
        <v>16510</v>
      </c>
      <c r="F49" s="14">
        <v>0</v>
      </c>
      <c r="G49" s="14">
        <v>6355</v>
      </c>
    </row>
    <row r="50" spans="1:7" ht="12.75">
      <c r="A50" s="367">
        <v>44</v>
      </c>
      <c r="B50" s="16" t="s">
        <v>160</v>
      </c>
      <c r="C50" s="16">
        <v>671613</v>
      </c>
      <c r="D50" s="16">
        <v>263028</v>
      </c>
      <c r="E50" s="16">
        <v>25680</v>
      </c>
      <c r="F50" s="16">
        <v>35150</v>
      </c>
      <c r="G50" s="16">
        <v>9490</v>
      </c>
    </row>
    <row r="51" spans="1:7" ht="12.75">
      <c r="A51" s="366">
        <v>45</v>
      </c>
      <c r="B51" s="14" t="s">
        <v>161</v>
      </c>
      <c r="C51" s="14">
        <v>291902</v>
      </c>
      <c r="D51" s="14">
        <v>649008</v>
      </c>
      <c r="E51" s="14">
        <v>132227</v>
      </c>
      <c r="F51" s="14">
        <v>52050</v>
      </c>
      <c r="G51" s="14">
        <v>125750</v>
      </c>
    </row>
    <row r="52" spans="1:7" ht="12.75">
      <c r="A52" s="367">
        <v>46</v>
      </c>
      <c r="B52" s="16" t="s">
        <v>162</v>
      </c>
      <c r="C52" s="16">
        <v>41721</v>
      </c>
      <c r="D52" s="16">
        <v>377788</v>
      </c>
      <c r="E52" s="16">
        <v>33909</v>
      </c>
      <c r="F52" s="16">
        <v>49875</v>
      </c>
      <c r="G52" s="16">
        <v>43799</v>
      </c>
    </row>
    <row r="53" spans="1:7" ht="12.75">
      <c r="A53" s="366">
        <v>47</v>
      </c>
      <c r="B53" s="14" t="s">
        <v>163</v>
      </c>
      <c r="C53" s="14">
        <v>381570</v>
      </c>
      <c r="D53" s="14">
        <v>398415</v>
      </c>
      <c r="E53" s="14">
        <v>38854</v>
      </c>
      <c r="F53" s="14">
        <v>22950</v>
      </c>
      <c r="G53" s="14">
        <v>14190</v>
      </c>
    </row>
    <row r="54" spans="1:7" ht="12.75">
      <c r="A54" s="367">
        <v>48</v>
      </c>
      <c r="B54" s="16" t="s">
        <v>164</v>
      </c>
      <c r="C54" s="16">
        <v>1305030</v>
      </c>
      <c r="D54" s="16">
        <v>760211</v>
      </c>
      <c r="E54" s="16">
        <v>408533</v>
      </c>
      <c r="F54" s="16">
        <v>32100</v>
      </c>
      <c r="G54" s="16">
        <v>357000</v>
      </c>
    </row>
    <row r="55" spans="1:7" ht="12.75">
      <c r="A55" s="366">
        <v>49</v>
      </c>
      <c r="B55" s="14" t="s">
        <v>165</v>
      </c>
      <c r="C55" s="14">
        <v>1968449</v>
      </c>
      <c r="D55" s="14">
        <v>775671</v>
      </c>
      <c r="E55" s="14">
        <v>108141</v>
      </c>
      <c r="F55" s="14">
        <v>10000</v>
      </c>
      <c r="G55" s="14">
        <v>62400</v>
      </c>
    </row>
    <row r="56" spans="1:7" ht="12.75">
      <c r="A56" s="367">
        <v>50</v>
      </c>
      <c r="B56" s="16" t="s">
        <v>355</v>
      </c>
      <c r="C56" s="16">
        <v>1136550</v>
      </c>
      <c r="D56" s="16">
        <v>533611</v>
      </c>
      <c r="E56" s="16">
        <v>37076</v>
      </c>
      <c r="F56" s="16">
        <v>35225</v>
      </c>
      <c r="G56" s="16">
        <v>10560</v>
      </c>
    </row>
    <row r="57" spans="1:7" ht="12.75">
      <c r="A57" s="366">
        <v>2264</v>
      </c>
      <c r="B57" s="14" t="s">
        <v>166</v>
      </c>
      <c r="C57" s="14">
        <v>51559</v>
      </c>
      <c r="D57" s="14">
        <v>127485</v>
      </c>
      <c r="E57" s="14">
        <v>15000</v>
      </c>
      <c r="F57" s="14">
        <v>4600</v>
      </c>
      <c r="G57" s="14">
        <v>33765</v>
      </c>
    </row>
    <row r="58" spans="1:7" ht="12.75">
      <c r="A58" s="367">
        <v>2309</v>
      </c>
      <c r="B58" s="16" t="s">
        <v>167</v>
      </c>
      <c r="C58" s="16">
        <v>19824</v>
      </c>
      <c r="D58" s="16">
        <v>86585</v>
      </c>
      <c r="E58" s="16">
        <v>15000</v>
      </c>
      <c r="F58" s="16">
        <v>3750</v>
      </c>
      <c r="G58" s="16">
        <v>0</v>
      </c>
    </row>
    <row r="59" spans="1:7" ht="12.75">
      <c r="A59" s="366">
        <v>2312</v>
      </c>
      <c r="B59" s="14" t="s">
        <v>168</v>
      </c>
      <c r="C59" s="14">
        <v>923</v>
      </c>
      <c r="D59" s="14">
        <v>129410</v>
      </c>
      <c r="E59" s="14">
        <v>15000</v>
      </c>
      <c r="F59" s="14">
        <v>3850</v>
      </c>
      <c r="G59" s="14">
        <v>34246</v>
      </c>
    </row>
    <row r="60" spans="1:7" ht="12.75">
      <c r="A60" s="367">
        <v>2355</v>
      </c>
      <c r="B60" s="16" t="s">
        <v>169</v>
      </c>
      <c r="C60" s="16">
        <v>54901</v>
      </c>
      <c r="D60" s="16">
        <v>961025</v>
      </c>
      <c r="E60" s="16">
        <v>171498</v>
      </c>
      <c r="F60" s="16">
        <v>223600</v>
      </c>
      <c r="G60" s="16">
        <v>245292</v>
      </c>
    </row>
    <row r="61" spans="1:7" ht="12.75">
      <c r="A61" s="366">
        <v>2439</v>
      </c>
      <c r="B61" s="14" t="s">
        <v>170</v>
      </c>
      <c r="C61" s="14">
        <v>127711</v>
      </c>
      <c r="D61" s="14">
        <v>199855</v>
      </c>
      <c r="E61" s="14">
        <v>15000</v>
      </c>
      <c r="F61" s="14">
        <v>7300</v>
      </c>
      <c r="G61" s="14">
        <v>10261</v>
      </c>
    </row>
    <row r="62" spans="1:7" ht="12.75">
      <c r="A62" s="367">
        <v>2460</v>
      </c>
      <c r="B62" s="16" t="s">
        <v>171</v>
      </c>
      <c r="C62" s="16">
        <v>1549</v>
      </c>
      <c r="D62" s="16">
        <v>115168</v>
      </c>
      <c r="E62" s="16">
        <v>15000</v>
      </c>
      <c r="F62" s="16">
        <v>7000</v>
      </c>
      <c r="G62" s="16">
        <v>14772</v>
      </c>
    </row>
    <row r="63" spans="1:7" ht="12.75">
      <c r="A63" s="366">
        <v>3000</v>
      </c>
      <c r="B63" s="14" t="s">
        <v>381</v>
      </c>
      <c r="C63" s="14">
        <v>0</v>
      </c>
      <c r="D63" s="14">
        <v>0</v>
      </c>
      <c r="E63" s="14">
        <v>0</v>
      </c>
      <c r="F63" s="14">
        <v>599300</v>
      </c>
      <c r="G63" s="14">
        <v>0</v>
      </c>
    </row>
    <row r="64" ht="4.5" customHeight="1"/>
    <row r="65" spans="1:7" ht="12.75">
      <c r="A65" s="101"/>
      <c r="B65" s="20" t="s">
        <v>172</v>
      </c>
      <c r="C65" s="20">
        <f>SUM(C11:C63)</f>
        <v>38292988</v>
      </c>
      <c r="D65" s="20">
        <f>SUM(D11:D63)</f>
        <v>52786640</v>
      </c>
      <c r="E65" s="20">
        <f>SUM(E11:E63)</f>
        <v>12186264</v>
      </c>
      <c r="F65" s="20">
        <f>SUM(F11:F63)</f>
        <v>7159350</v>
      </c>
      <c r="G65" s="20">
        <f>SUM(G11:G63)</f>
        <v>5494178</v>
      </c>
    </row>
    <row r="66" ht="4.5" customHeight="1"/>
    <row r="67" spans="1:7" ht="12.75">
      <c r="A67" s="99">
        <v>2155</v>
      </c>
      <c r="B67" s="100" t="s">
        <v>173</v>
      </c>
      <c r="C67" s="100">
        <v>43558</v>
      </c>
      <c r="D67" s="100">
        <v>53565</v>
      </c>
      <c r="E67" s="100">
        <v>15000</v>
      </c>
      <c r="F67" s="100">
        <v>0</v>
      </c>
      <c r="G67" s="100">
        <v>3206</v>
      </c>
    </row>
    <row r="68" spans="1:7" ht="12.75">
      <c r="A68" s="97">
        <v>2408</v>
      </c>
      <c r="B68" s="98" t="s">
        <v>175</v>
      </c>
      <c r="C68" s="98">
        <v>1293</v>
      </c>
      <c r="D68" s="98">
        <v>49283</v>
      </c>
      <c r="E68" s="98">
        <v>15000</v>
      </c>
      <c r="F68" s="98">
        <v>0</v>
      </c>
      <c r="G68" s="98">
        <v>0</v>
      </c>
    </row>
    <row r="69" spans="4:6" ht="6.75" customHeight="1">
      <c r="D69" s="17"/>
      <c r="E69" s="17"/>
      <c r="F69" s="17"/>
    </row>
    <row r="70" spans="1:7" ht="12" customHeight="1">
      <c r="A70" s="391" t="s">
        <v>369</v>
      </c>
      <c r="B70" s="271" t="s">
        <v>409</v>
      </c>
      <c r="C70" s="317"/>
      <c r="D70" s="122"/>
      <c r="E70" s="122"/>
      <c r="F70" s="122"/>
      <c r="G70" s="123"/>
    </row>
    <row r="71" spans="1:7" ht="12" customHeight="1">
      <c r="A71" s="391" t="s">
        <v>370</v>
      </c>
      <c r="B71" s="317" t="str">
        <f>"INCLUDES SUPPORT FOR COORDINATORS, CLINICIANS AND LEVEL II AND III PUPILS.  NOTE: TOTAL SPECIAL NEEDS SUPPORT IS $"&amp;REPLACE(REPLACE('- 55 -'!G65+D65,3,0,","),7,0,",")&amp;"."</f>
        <v>INCLUDES SUPPORT FOR COORDINATORS, CLINICIANS AND LEVEL II AND III PUPILS.  NOTE: TOTAL SPECIAL NEEDS SUPPORT IS $97,509,945.</v>
      </c>
      <c r="C71" s="271"/>
      <c r="D71" s="122"/>
      <c r="E71" s="122"/>
      <c r="F71" s="122"/>
      <c r="G71" s="133"/>
    </row>
    <row r="72" spans="1:7" ht="12" customHeight="1">
      <c r="A72" s="391" t="s">
        <v>371</v>
      </c>
      <c r="B72" s="271" t="s">
        <v>322</v>
      </c>
      <c r="D72" s="122"/>
      <c r="E72" s="122"/>
      <c r="F72" s="122"/>
      <c r="G72" s="123"/>
    </row>
    <row r="73" spans="1:7" ht="12" customHeight="1">
      <c r="A73" s="391"/>
      <c r="B73" s="271"/>
      <c r="C73" s="271"/>
      <c r="D73" s="122"/>
      <c r="E73" s="122"/>
      <c r="F73" s="122"/>
      <c r="G73" s="123"/>
    </row>
    <row r="74" spans="2:7" ht="12" customHeight="1">
      <c r="B74" s="271"/>
      <c r="C74" s="271"/>
      <c r="D74" s="134"/>
      <c r="E74" s="122"/>
      <c r="F74" s="122"/>
      <c r="G74" s="123"/>
    </row>
    <row r="75" spans="4:6" ht="12" customHeight="1">
      <c r="D75" s="17"/>
      <c r="E75" s="17"/>
      <c r="F75" s="1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G75"/>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5" width="18.83203125" style="82" customWidth="1"/>
    <col min="6" max="6" width="20.83203125" style="82" customWidth="1"/>
    <col min="7" max="7" width="18.83203125" style="82" customWidth="1"/>
    <col min="8" max="16384" width="19.83203125" style="82" customWidth="1"/>
  </cols>
  <sheetData>
    <row r="1" spans="1:7" ht="6.75" customHeight="1">
      <c r="A1" s="17"/>
      <c r="B1" s="80"/>
      <c r="C1" s="80"/>
      <c r="D1" s="80"/>
      <c r="E1" s="80"/>
      <c r="F1" s="80"/>
      <c r="G1" s="80"/>
    </row>
    <row r="2" spans="1:7" ht="12.75">
      <c r="A2" s="11"/>
      <c r="B2" s="105"/>
      <c r="C2" s="106" t="str">
        <f>REVYEAR</f>
        <v>ANALYSIS OF OPERATING FUND REVENUE: 2001/2002 BUDGET</v>
      </c>
      <c r="D2" s="106"/>
      <c r="E2" s="106"/>
      <c r="F2" s="106"/>
      <c r="G2" s="107" t="s">
        <v>395</v>
      </c>
    </row>
    <row r="3" spans="1:7" ht="12.75">
      <c r="A3" s="12"/>
      <c r="B3" s="108"/>
      <c r="C3" s="80"/>
      <c r="D3" s="80"/>
      <c r="E3" s="80"/>
      <c r="F3" s="80"/>
      <c r="G3" s="80"/>
    </row>
    <row r="4" spans="1:7" ht="12.75">
      <c r="A4" s="10"/>
      <c r="C4" s="110" t="s">
        <v>181</v>
      </c>
      <c r="D4" s="394"/>
      <c r="E4" s="394"/>
      <c r="F4" s="111"/>
      <c r="G4" s="112"/>
    </row>
    <row r="5" spans="1:7" ht="12.75">
      <c r="A5" s="10"/>
      <c r="C5" s="113" t="s">
        <v>184</v>
      </c>
      <c r="D5" s="395"/>
      <c r="E5" s="395"/>
      <c r="F5" s="114"/>
      <c r="G5" s="115"/>
    </row>
    <row r="6" spans="1:7" ht="12.75">
      <c r="A6" s="10"/>
      <c r="C6" s="124" t="s">
        <v>186</v>
      </c>
      <c r="D6" s="125"/>
      <c r="E6" s="125"/>
      <c r="F6" s="132"/>
      <c r="G6" s="132"/>
    </row>
    <row r="7" spans="1:7" ht="12.75">
      <c r="A7" s="17"/>
      <c r="C7" s="116" t="s">
        <v>90</v>
      </c>
      <c r="D7" s="116" t="s">
        <v>389</v>
      </c>
      <c r="E7" s="116" t="s">
        <v>389</v>
      </c>
      <c r="F7" s="45"/>
      <c r="G7" s="116" t="s">
        <v>71</v>
      </c>
    </row>
    <row r="8" spans="1:7" ht="12.75">
      <c r="A8" s="94"/>
      <c r="B8" s="45"/>
      <c r="C8" s="119" t="s">
        <v>110</v>
      </c>
      <c r="D8" s="119" t="s">
        <v>390</v>
      </c>
      <c r="E8" s="119" t="s">
        <v>404</v>
      </c>
      <c r="F8" s="119" t="s">
        <v>59</v>
      </c>
      <c r="G8" s="119" t="s">
        <v>218</v>
      </c>
    </row>
    <row r="9" spans="1:7" ht="16.5">
      <c r="A9" s="51" t="s">
        <v>105</v>
      </c>
      <c r="B9" s="52" t="s">
        <v>106</v>
      </c>
      <c r="C9" s="121" t="s">
        <v>403</v>
      </c>
      <c r="D9" s="121" t="s">
        <v>391</v>
      </c>
      <c r="E9" s="121" t="s">
        <v>391</v>
      </c>
      <c r="F9" s="121" t="s">
        <v>440</v>
      </c>
      <c r="G9" s="121" t="s">
        <v>243</v>
      </c>
    </row>
    <row r="10" spans="1:7" ht="4.5" customHeight="1">
      <c r="A10" s="77"/>
      <c r="B10" s="77"/>
      <c r="C10" s="80"/>
      <c r="D10" s="80"/>
      <c r="E10" s="80"/>
      <c r="F10" s="80"/>
      <c r="G10" s="80"/>
    </row>
    <row r="11" spans="1:7" ht="12.75">
      <c r="A11" s="366">
        <v>1</v>
      </c>
      <c r="B11" s="14" t="s">
        <v>121</v>
      </c>
      <c r="C11" s="14">
        <v>621225</v>
      </c>
      <c r="D11" s="14">
        <v>350163</v>
      </c>
      <c r="E11" s="14">
        <v>427450</v>
      </c>
      <c r="F11" s="14">
        <v>848882</v>
      </c>
      <c r="G11" s="14">
        <f>SUM('- 57 -'!C11:G11,C11:F11)</f>
        <v>22824222</v>
      </c>
    </row>
    <row r="12" spans="1:7" ht="12.75">
      <c r="A12" s="367">
        <v>2</v>
      </c>
      <c r="B12" s="16" t="s">
        <v>122</v>
      </c>
      <c r="C12" s="16">
        <v>299760</v>
      </c>
      <c r="D12" s="16">
        <v>103774</v>
      </c>
      <c r="E12" s="16">
        <v>417550</v>
      </c>
      <c r="F12" s="16">
        <v>245812</v>
      </c>
      <c r="G12" s="16">
        <f>SUM('- 57 -'!C12:G12,C12:F12)</f>
        <v>5947361</v>
      </c>
    </row>
    <row r="13" spans="1:7" ht="12.75">
      <c r="A13" s="366">
        <v>3</v>
      </c>
      <c r="B13" s="14" t="s">
        <v>123</v>
      </c>
      <c r="C13" s="14">
        <v>302065</v>
      </c>
      <c r="D13" s="14">
        <v>66275</v>
      </c>
      <c r="E13" s="14">
        <v>168075</v>
      </c>
      <c r="F13" s="14">
        <v>60498</v>
      </c>
      <c r="G13" s="14">
        <f>SUM('- 57 -'!C13:G13,C13:F13)</f>
        <v>2614758</v>
      </c>
    </row>
    <row r="14" spans="1:7" ht="12.75">
      <c r="A14" s="367">
        <v>4</v>
      </c>
      <c r="B14" s="16" t="s">
        <v>124</v>
      </c>
      <c r="C14" s="16">
        <v>465635</v>
      </c>
      <c r="D14" s="16">
        <v>69157</v>
      </c>
      <c r="E14" s="16">
        <v>188325</v>
      </c>
      <c r="F14" s="16">
        <v>43526</v>
      </c>
      <c r="G14" s="16">
        <f>SUM('- 57 -'!C14:G14,C14:F14)</f>
        <v>3258357</v>
      </c>
    </row>
    <row r="15" spans="1:7" ht="12.75">
      <c r="A15" s="366">
        <v>5</v>
      </c>
      <c r="B15" s="14" t="s">
        <v>125</v>
      </c>
      <c r="C15" s="14">
        <v>237995</v>
      </c>
      <c r="D15" s="14">
        <v>79926</v>
      </c>
      <c r="E15" s="14">
        <v>213435</v>
      </c>
      <c r="F15" s="14">
        <v>292461</v>
      </c>
      <c r="G15" s="14">
        <f>SUM('- 57 -'!C15:G15,C15:F15)</f>
        <v>3275520</v>
      </c>
    </row>
    <row r="16" spans="1:7" ht="12.75">
      <c r="A16" s="367">
        <v>6</v>
      </c>
      <c r="B16" s="16" t="s">
        <v>126</v>
      </c>
      <c r="C16" s="16">
        <v>527595</v>
      </c>
      <c r="D16" s="16">
        <v>98439</v>
      </c>
      <c r="E16" s="16">
        <v>253935</v>
      </c>
      <c r="F16" s="16">
        <v>168215</v>
      </c>
      <c r="G16" s="16">
        <f>SUM('- 57 -'!C16:G16,C16:F16)</f>
        <v>5001757</v>
      </c>
    </row>
    <row r="17" spans="1:7" ht="12.75">
      <c r="A17" s="366">
        <v>9</v>
      </c>
      <c r="B17" s="14" t="s">
        <v>127</v>
      </c>
      <c r="C17" s="14">
        <v>325495</v>
      </c>
      <c r="D17" s="14">
        <v>138490</v>
      </c>
      <c r="E17" s="14">
        <v>341010</v>
      </c>
      <c r="F17" s="14">
        <v>268197</v>
      </c>
      <c r="G17" s="14">
        <f>SUM('- 57 -'!C17:G17,C17:F17)</f>
        <v>7657720</v>
      </c>
    </row>
    <row r="18" spans="1:7" ht="12.75">
      <c r="A18" s="367">
        <v>10</v>
      </c>
      <c r="B18" s="16" t="s">
        <v>128</v>
      </c>
      <c r="C18" s="16">
        <v>230140</v>
      </c>
      <c r="D18" s="16">
        <v>94974</v>
      </c>
      <c r="E18" s="16">
        <v>262440</v>
      </c>
      <c r="F18" s="16">
        <v>329482</v>
      </c>
      <c r="G18" s="16">
        <f>SUM('- 57 -'!C18:G18,C18:F18)</f>
        <v>5548348</v>
      </c>
    </row>
    <row r="19" spans="1:7" ht="12.75">
      <c r="A19" s="366">
        <v>11</v>
      </c>
      <c r="B19" s="14" t="s">
        <v>129</v>
      </c>
      <c r="C19" s="14">
        <v>87205</v>
      </c>
      <c r="D19" s="14">
        <v>51194</v>
      </c>
      <c r="E19" s="14">
        <v>136080</v>
      </c>
      <c r="F19" s="14">
        <v>54728</v>
      </c>
      <c r="G19" s="14">
        <f>SUM('- 57 -'!C19:G19,C19:F19)</f>
        <v>4261855</v>
      </c>
    </row>
    <row r="20" spans="1:7" ht="12.75">
      <c r="A20" s="367">
        <v>12</v>
      </c>
      <c r="B20" s="16" t="s">
        <v>130</v>
      </c>
      <c r="C20" s="16">
        <v>346845</v>
      </c>
      <c r="D20" s="16">
        <v>87714</v>
      </c>
      <c r="E20" s="16">
        <v>358420</v>
      </c>
      <c r="F20" s="16">
        <v>88094</v>
      </c>
      <c r="G20" s="16">
        <f>SUM('- 57 -'!C20:G20,C20:F20)</f>
        <v>5175399</v>
      </c>
    </row>
    <row r="21" spans="1:7" ht="12.75">
      <c r="A21" s="366">
        <v>13</v>
      </c>
      <c r="B21" s="14" t="s">
        <v>131</v>
      </c>
      <c r="C21" s="14">
        <v>85745</v>
      </c>
      <c r="D21" s="14">
        <v>29260</v>
      </c>
      <c r="E21" s="14">
        <v>77355</v>
      </c>
      <c r="F21" s="14">
        <v>107196</v>
      </c>
      <c r="G21" s="14">
        <f>SUM('- 57 -'!C21:G21,C21:F21)</f>
        <v>2798706</v>
      </c>
    </row>
    <row r="22" spans="1:7" ht="12.75">
      <c r="A22" s="367">
        <v>14</v>
      </c>
      <c r="B22" s="16" t="s">
        <v>132</v>
      </c>
      <c r="C22" s="16">
        <v>231322</v>
      </c>
      <c r="D22" s="16">
        <v>40390</v>
      </c>
      <c r="E22" s="16">
        <v>113400</v>
      </c>
      <c r="F22" s="16">
        <v>50192</v>
      </c>
      <c r="G22" s="16">
        <f>SUM('- 57 -'!C22:G22,C22:F22)</f>
        <v>3492795</v>
      </c>
    </row>
    <row r="23" spans="1:7" ht="12.75">
      <c r="A23" s="366">
        <v>15</v>
      </c>
      <c r="B23" s="14" t="s">
        <v>133</v>
      </c>
      <c r="C23" s="14">
        <v>24185</v>
      </c>
      <c r="D23" s="14">
        <v>69641</v>
      </c>
      <c r="E23" s="14">
        <v>204525</v>
      </c>
      <c r="F23" s="14">
        <v>1199400</v>
      </c>
      <c r="G23" s="14">
        <f>SUM('- 57 -'!C23:G23,C23:F23)</f>
        <v>5052474</v>
      </c>
    </row>
    <row r="24" spans="1:7" ht="12.75">
      <c r="A24" s="367">
        <v>16</v>
      </c>
      <c r="B24" s="16" t="s">
        <v>134</v>
      </c>
      <c r="C24" s="16">
        <v>3375</v>
      </c>
      <c r="D24" s="16">
        <v>8536</v>
      </c>
      <c r="E24" s="16">
        <v>21060</v>
      </c>
      <c r="F24" s="16">
        <v>75457</v>
      </c>
      <c r="G24" s="16">
        <f>SUM('- 57 -'!C24:G24,C24:F24)</f>
        <v>989003</v>
      </c>
    </row>
    <row r="25" spans="1:7" ht="12.75">
      <c r="A25" s="366">
        <v>17</v>
      </c>
      <c r="B25" s="14" t="s">
        <v>135</v>
      </c>
      <c r="C25" s="14">
        <v>0</v>
      </c>
      <c r="D25" s="14">
        <v>10665</v>
      </c>
      <c r="E25" s="14">
        <v>14175</v>
      </c>
      <c r="F25" s="14">
        <v>143465</v>
      </c>
      <c r="G25" s="14">
        <f>SUM('- 57 -'!C25:G25,C25:F25)</f>
        <v>781868</v>
      </c>
    </row>
    <row r="26" spans="1:7" ht="12.75">
      <c r="A26" s="367">
        <v>18</v>
      </c>
      <c r="B26" s="16" t="s">
        <v>136</v>
      </c>
      <c r="C26" s="16">
        <v>3375</v>
      </c>
      <c r="D26" s="16">
        <v>15961</v>
      </c>
      <c r="E26" s="16">
        <v>49005</v>
      </c>
      <c r="F26" s="16">
        <v>45325</v>
      </c>
      <c r="G26" s="16">
        <f>SUM('- 57 -'!C26:G26,C26:F26)</f>
        <v>1103498</v>
      </c>
    </row>
    <row r="27" spans="1:7" ht="12.75">
      <c r="A27" s="366">
        <v>19</v>
      </c>
      <c r="B27" s="14" t="s">
        <v>137</v>
      </c>
      <c r="C27" s="14">
        <v>8435</v>
      </c>
      <c r="D27" s="14">
        <v>20273</v>
      </c>
      <c r="E27" s="14">
        <v>118865</v>
      </c>
      <c r="F27" s="14">
        <v>104065</v>
      </c>
      <c r="G27" s="14">
        <f>SUM('- 57 -'!C27:G27,C27:F27)</f>
        <v>1736633</v>
      </c>
    </row>
    <row r="28" spans="1:7" ht="12.75">
      <c r="A28" s="367">
        <v>20</v>
      </c>
      <c r="B28" s="16" t="s">
        <v>138</v>
      </c>
      <c r="C28" s="16">
        <v>62055</v>
      </c>
      <c r="D28" s="16">
        <v>12388</v>
      </c>
      <c r="E28" s="16">
        <v>28350</v>
      </c>
      <c r="F28" s="16">
        <v>140847</v>
      </c>
      <c r="G28" s="16">
        <f>SUM('- 57 -'!C28:G28,C28:F28)</f>
        <v>1113824</v>
      </c>
    </row>
    <row r="29" spans="1:7" ht="12.75">
      <c r="A29" s="366">
        <v>21</v>
      </c>
      <c r="B29" s="14" t="s">
        <v>139</v>
      </c>
      <c r="C29" s="14">
        <v>31220</v>
      </c>
      <c r="D29" s="14">
        <v>38302</v>
      </c>
      <c r="E29" s="14">
        <v>102870</v>
      </c>
      <c r="F29" s="14">
        <v>133416</v>
      </c>
      <c r="G29" s="14">
        <f>SUM('- 57 -'!C29:G29,C29:F29)</f>
        <v>2643227</v>
      </c>
    </row>
    <row r="30" spans="1:7" ht="12.75">
      <c r="A30" s="367">
        <v>22</v>
      </c>
      <c r="B30" s="16" t="s">
        <v>140</v>
      </c>
      <c r="C30" s="16">
        <v>5060</v>
      </c>
      <c r="D30" s="16">
        <v>18513</v>
      </c>
      <c r="E30" s="16">
        <v>46575</v>
      </c>
      <c r="F30" s="16">
        <v>48649</v>
      </c>
      <c r="G30" s="16">
        <f>SUM('- 57 -'!C30:G30,C30:F30)</f>
        <v>1609927</v>
      </c>
    </row>
    <row r="31" spans="1:7" ht="12.75">
      <c r="A31" s="366">
        <v>23</v>
      </c>
      <c r="B31" s="14" t="s">
        <v>141</v>
      </c>
      <c r="C31" s="14">
        <v>7310</v>
      </c>
      <c r="D31" s="14">
        <v>15378</v>
      </c>
      <c r="E31" s="14">
        <v>42120</v>
      </c>
      <c r="F31" s="14">
        <v>89548</v>
      </c>
      <c r="G31" s="14">
        <f>SUM('- 57 -'!C31:G31,C31:F31)</f>
        <v>1955766</v>
      </c>
    </row>
    <row r="32" spans="1:7" ht="12.75">
      <c r="A32" s="367">
        <v>24</v>
      </c>
      <c r="B32" s="16" t="s">
        <v>142</v>
      </c>
      <c r="C32" s="16">
        <v>72770</v>
      </c>
      <c r="D32" s="16">
        <v>39908</v>
      </c>
      <c r="E32" s="16">
        <v>106110</v>
      </c>
      <c r="F32" s="16">
        <v>118686</v>
      </c>
      <c r="G32" s="16">
        <f>SUM('- 57 -'!C32:G32,C32:F32)</f>
        <v>2676358</v>
      </c>
    </row>
    <row r="33" spans="1:7" ht="12.75">
      <c r="A33" s="366">
        <v>25</v>
      </c>
      <c r="B33" s="14" t="s">
        <v>143</v>
      </c>
      <c r="C33" s="14">
        <v>5060</v>
      </c>
      <c r="D33" s="14">
        <v>16731</v>
      </c>
      <c r="E33" s="14">
        <v>38475</v>
      </c>
      <c r="F33" s="14">
        <v>89392</v>
      </c>
      <c r="G33" s="14">
        <f>SUM('- 57 -'!C33:G33,C33:F33)</f>
        <v>1340973</v>
      </c>
    </row>
    <row r="34" spans="1:7" ht="12.75">
      <c r="A34" s="367">
        <v>26</v>
      </c>
      <c r="B34" s="16" t="s">
        <v>144</v>
      </c>
      <c r="C34" s="16">
        <v>3935</v>
      </c>
      <c r="D34" s="16">
        <v>31548</v>
      </c>
      <c r="E34" s="16">
        <v>101250</v>
      </c>
      <c r="F34" s="16">
        <v>338645</v>
      </c>
      <c r="G34" s="16">
        <f>SUM('- 57 -'!C34:G34,C34:F34)</f>
        <v>2163094</v>
      </c>
    </row>
    <row r="35" spans="1:7" ht="12.75">
      <c r="A35" s="366">
        <v>28</v>
      </c>
      <c r="B35" s="14" t="s">
        <v>145</v>
      </c>
      <c r="C35" s="14">
        <v>34045</v>
      </c>
      <c r="D35" s="14">
        <v>9273</v>
      </c>
      <c r="E35" s="14">
        <v>22275</v>
      </c>
      <c r="F35" s="14">
        <v>99335</v>
      </c>
      <c r="G35" s="14">
        <f>SUM('- 57 -'!C35:G35,C35:F35)</f>
        <v>854572</v>
      </c>
    </row>
    <row r="36" spans="1:7" ht="12.75">
      <c r="A36" s="367">
        <v>30</v>
      </c>
      <c r="B36" s="16" t="s">
        <v>146</v>
      </c>
      <c r="C36" s="16">
        <v>3716</v>
      </c>
      <c r="D36" s="16">
        <v>15444</v>
      </c>
      <c r="E36" s="16">
        <v>34830</v>
      </c>
      <c r="F36" s="16">
        <v>87656</v>
      </c>
      <c r="G36" s="16">
        <f>SUM('- 57 -'!C36:G36,C36:F36)</f>
        <v>1508008</v>
      </c>
    </row>
    <row r="37" spans="1:7" ht="12.75">
      <c r="A37" s="366">
        <v>31</v>
      </c>
      <c r="B37" s="14" t="s">
        <v>147</v>
      </c>
      <c r="C37" s="14">
        <v>4000</v>
      </c>
      <c r="D37" s="14">
        <v>18128</v>
      </c>
      <c r="E37" s="14">
        <v>44550</v>
      </c>
      <c r="F37" s="14">
        <v>80070</v>
      </c>
      <c r="G37" s="14">
        <f>SUM('- 57 -'!C37:G37,C37:F37)</f>
        <v>1377308</v>
      </c>
    </row>
    <row r="38" spans="1:7" ht="12.75">
      <c r="A38" s="367">
        <v>32</v>
      </c>
      <c r="B38" s="16" t="s">
        <v>148</v>
      </c>
      <c r="C38" s="16">
        <v>18255</v>
      </c>
      <c r="D38" s="16">
        <v>9779</v>
      </c>
      <c r="E38" s="16">
        <v>28755</v>
      </c>
      <c r="F38" s="16">
        <v>81437</v>
      </c>
      <c r="G38" s="16">
        <f>SUM('- 57 -'!C38:G38,C38:F38)</f>
        <v>1306240</v>
      </c>
    </row>
    <row r="39" spans="1:7" ht="12.75">
      <c r="A39" s="366">
        <v>33</v>
      </c>
      <c r="B39" s="14" t="s">
        <v>149</v>
      </c>
      <c r="C39" s="14">
        <v>41280</v>
      </c>
      <c r="D39" s="14">
        <v>19338</v>
      </c>
      <c r="E39" s="14">
        <v>56700</v>
      </c>
      <c r="F39" s="14">
        <v>42331</v>
      </c>
      <c r="G39" s="14">
        <f>SUM('- 57 -'!C39:G39,C39:F39)</f>
        <v>1720671</v>
      </c>
    </row>
    <row r="40" spans="1:7" ht="12.75">
      <c r="A40" s="367">
        <v>34</v>
      </c>
      <c r="B40" s="16" t="s">
        <v>150</v>
      </c>
      <c r="C40" s="16">
        <v>565</v>
      </c>
      <c r="D40" s="16">
        <v>7271</v>
      </c>
      <c r="E40" s="16">
        <v>19845</v>
      </c>
      <c r="F40" s="16">
        <v>55422</v>
      </c>
      <c r="G40" s="16">
        <f>SUM('- 57 -'!C40:G40,C40:F40)</f>
        <v>1008009</v>
      </c>
    </row>
    <row r="41" spans="1:7" ht="12.75">
      <c r="A41" s="366">
        <v>35</v>
      </c>
      <c r="B41" s="14" t="s">
        <v>151</v>
      </c>
      <c r="C41" s="14">
        <v>32061</v>
      </c>
      <c r="D41" s="14">
        <v>20955</v>
      </c>
      <c r="E41" s="14">
        <v>60625</v>
      </c>
      <c r="F41" s="14">
        <v>31813</v>
      </c>
      <c r="G41" s="14">
        <f>SUM('- 57 -'!C41:G41,C41:F41)</f>
        <v>2023518</v>
      </c>
    </row>
    <row r="42" spans="1:7" ht="12.75">
      <c r="A42" s="367">
        <v>36</v>
      </c>
      <c r="B42" s="16" t="s">
        <v>152</v>
      </c>
      <c r="C42" s="16">
        <v>5620</v>
      </c>
      <c r="D42" s="16">
        <v>10758</v>
      </c>
      <c r="E42" s="16">
        <v>27135</v>
      </c>
      <c r="F42" s="16">
        <v>51625</v>
      </c>
      <c r="G42" s="16">
        <f>SUM('- 57 -'!C42:G42,C42:F42)</f>
        <v>1053945</v>
      </c>
    </row>
    <row r="43" spans="1:7" ht="12.75">
      <c r="A43" s="366">
        <v>37</v>
      </c>
      <c r="B43" s="14" t="s">
        <v>153</v>
      </c>
      <c r="C43" s="14">
        <v>2815</v>
      </c>
      <c r="D43" s="14">
        <v>10637</v>
      </c>
      <c r="E43" s="14">
        <v>23085</v>
      </c>
      <c r="F43" s="14">
        <v>37745</v>
      </c>
      <c r="G43" s="14">
        <f>SUM('- 57 -'!C43:G43,C43:F43)</f>
        <v>968339</v>
      </c>
    </row>
    <row r="44" spans="1:7" ht="12.75">
      <c r="A44" s="367">
        <v>38</v>
      </c>
      <c r="B44" s="16" t="s">
        <v>154</v>
      </c>
      <c r="C44" s="16">
        <v>6185</v>
      </c>
      <c r="D44" s="16">
        <v>12408</v>
      </c>
      <c r="E44" s="16">
        <v>28350</v>
      </c>
      <c r="F44" s="16">
        <v>91811</v>
      </c>
      <c r="G44" s="16">
        <f>SUM('- 57 -'!C44:G44,C44:F44)</f>
        <v>1324611</v>
      </c>
    </row>
    <row r="45" spans="1:7" ht="12.75">
      <c r="A45" s="366">
        <v>39</v>
      </c>
      <c r="B45" s="14" t="s">
        <v>155</v>
      </c>
      <c r="C45" s="14">
        <v>9000</v>
      </c>
      <c r="D45" s="14">
        <v>23210</v>
      </c>
      <c r="E45" s="14">
        <v>59940</v>
      </c>
      <c r="F45" s="14">
        <v>112699</v>
      </c>
      <c r="G45" s="14">
        <f>SUM('- 57 -'!C45:G45,C45:F45)</f>
        <v>2105569</v>
      </c>
    </row>
    <row r="46" spans="1:7" ht="12.75">
      <c r="A46" s="367">
        <v>40</v>
      </c>
      <c r="B46" s="16" t="s">
        <v>156</v>
      </c>
      <c r="C46" s="16">
        <v>137900</v>
      </c>
      <c r="D46" s="16">
        <v>81500</v>
      </c>
      <c r="E46" s="16">
        <v>290600</v>
      </c>
      <c r="F46" s="16">
        <v>74900</v>
      </c>
      <c r="G46" s="16">
        <f>SUM('- 57 -'!C46:G46,C46:F46)</f>
        <v>4524300</v>
      </c>
    </row>
    <row r="47" spans="1:7" ht="12.75">
      <c r="A47" s="366">
        <v>41</v>
      </c>
      <c r="B47" s="14" t="s">
        <v>157</v>
      </c>
      <c r="C47" s="14">
        <v>2810</v>
      </c>
      <c r="D47" s="14">
        <v>16610</v>
      </c>
      <c r="E47" s="14">
        <v>43740</v>
      </c>
      <c r="F47" s="14">
        <v>58357</v>
      </c>
      <c r="G47" s="14">
        <f>SUM('- 57 -'!C47:G47,C47:F47)</f>
        <v>1581533</v>
      </c>
    </row>
    <row r="48" spans="1:7" ht="12.75">
      <c r="A48" s="367">
        <v>42</v>
      </c>
      <c r="B48" s="16" t="s">
        <v>158</v>
      </c>
      <c r="C48" s="16">
        <v>6185</v>
      </c>
      <c r="D48" s="16">
        <v>12133</v>
      </c>
      <c r="E48" s="16">
        <v>24300</v>
      </c>
      <c r="F48" s="16">
        <v>87232</v>
      </c>
      <c r="G48" s="16">
        <f>SUM('- 57 -'!C48:G48,C48:F48)</f>
        <v>1045391</v>
      </c>
    </row>
    <row r="49" spans="1:7" ht="12.75">
      <c r="A49" s="366">
        <v>43</v>
      </c>
      <c r="B49" s="14" t="s">
        <v>159</v>
      </c>
      <c r="C49" s="14">
        <v>5060</v>
      </c>
      <c r="D49" s="14">
        <v>9119</v>
      </c>
      <c r="E49" s="14">
        <v>18225</v>
      </c>
      <c r="F49" s="14">
        <v>43623</v>
      </c>
      <c r="G49" s="14">
        <f>SUM('- 57 -'!C49:G49,C49:F49)</f>
        <v>799719</v>
      </c>
    </row>
    <row r="50" spans="1:7" ht="12.75">
      <c r="A50" s="367">
        <v>44</v>
      </c>
      <c r="B50" s="16" t="s">
        <v>160</v>
      </c>
      <c r="C50" s="16">
        <v>4500</v>
      </c>
      <c r="D50" s="16">
        <v>14322</v>
      </c>
      <c r="E50" s="16">
        <v>31590</v>
      </c>
      <c r="F50" s="16">
        <v>75923</v>
      </c>
      <c r="G50" s="16">
        <f>SUM('- 57 -'!C50:G50,C50:F50)</f>
        <v>1131296</v>
      </c>
    </row>
    <row r="51" spans="1:7" ht="12.75">
      <c r="A51" s="366">
        <v>45</v>
      </c>
      <c r="B51" s="14" t="s">
        <v>161</v>
      </c>
      <c r="C51" s="14">
        <v>37250</v>
      </c>
      <c r="D51" s="14">
        <v>19459</v>
      </c>
      <c r="E51" s="14">
        <v>50965</v>
      </c>
      <c r="F51" s="14">
        <v>404935</v>
      </c>
      <c r="G51" s="14">
        <f>SUM('- 57 -'!C51:G51,C51:F51)</f>
        <v>1763546</v>
      </c>
    </row>
    <row r="52" spans="1:7" ht="12.75">
      <c r="A52" s="367">
        <v>46</v>
      </c>
      <c r="B52" s="16" t="s">
        <v>162</v>
      </c>
      <c r="C52" s="16">
        <v>29185</v>
      </c>
      <c r="D52" s="16">
        <v>13849</v>
      </c>
      <c r="E52" s="16">
        <v>37665</v>
      </c>
      <c r="F52" s="16">
        <v>306146</v>
      </c>
      <c r="G52" s="16">
        <f>SUM('- 57 -'!C52:G52,C52:F52)</f>
        <v>933937</v>
      </c>
    </row>
    <row r="53" spans="1:7" ht="12.75">
      <c r="A53" s="366">
        <v>47</v>
      </c>
      <c r="B53" s="14" t="s">
        <v>163</v>
      </c>
      <c r="C53" s="14">
        <v>28700</v>
      </c>
      <c r="D53" s="14">
        <v>16709</v>
      </c>
      <c r="E53" s="14">
        <v>38475</v>
      </c>
      <c r="F53" s="14">
        <v>56690</v>
      </c>
      <c r="G53" s="14">
        <f>SUM('- 57 -'!C53:G53,C53:F53)</f>
        <v>996553</v>
      </c>
    </row>
    <row r="54" spans="1:7" ht="12.75">
      <c r="A54" s="367">
        <v>48</v>
      </c>
      <c r="B54" s="16" t="s">
        <v>164</v>
      </c>
      <c r="C54" s="16">
        <v>2245</v>
      </c>
      <c r="D54" s="16">
        <v>38130</v>
      </c>
      <c r="E54" s="16">
        <v>198650</v>
      </c>
      <c r="F54" s="16">
        <v>2104014</v>
      </c>
      <c r="G54" s="16">
        <f>SUM('- 57 -'!C54:G54,C54:F54)</f>
        <v>5205913</v>
      </c>
    </row>
    <row r="55" spans="1:7" ht="12.75">
      <c r="A55" s="366">
        <v>49</v>
      </c>
      <c r="B55" s="14" t="s">
        <v>165</v>
      </c>
      <c r="C55" s="14">
        <v>1212805</v>
      </c>
      <c r="D55" s="14">
        <v>50787</v>
      </c>
      <c r="E55" s="14">
        <v>134865</v>
      </c>
      <c r="F55" s="14">
        <v>524503</v>
      </c>
      <c r="G55" s="14">
        <f>SUM('- 57 -'!C55:G55,C55:F55)</f>
        <v>4847621</v>
      </c>
    </row>
    <row r="56" spans="1:7" ht="12.75">
      <c r="A56" s="367">
        <v>50</v>
      </c>
      <c r="B56" s="16" t="s">
        <v>355</v>
      </c>
      <c r="C56" s="16">
        <v>11250</v>
      </c>
      <c r="D56" s="16">
        <v>20504</v>
      </c>
      <c r="E56" s="16">
        <v>54675</v>
      </c>
      <c r="F56" s="16">
        <v>165449</v>
      </c>
      <c r="G56" s="16">
        <f>SUM('- 57 -'!C56:G56,C56:F56)</f>
        <v>2004900</v>
      </c>
    </row>
    <row r="57" spans="1:7" ht="12.75">
      <c r="A57" s="366">
        <v>2264</v>
      </c>
      <c r="B57" s="14" t="s">
        <v>166</v>
      </c>
      <c r="C57" s="14">
        <v>110</v>
      </c>
      <c r="D57" s="14">
        <v>2387</v>
      </c>
      <c r="E57" s="14">
        <v>8505</v>
      </c>
      <c r="F57" s="14">
        <v>114638</v>
      </c>
      <c r="G57" s="14">
        <f>SUM('- 57 -'!C57:G57,C57:F57)</f>
        <v>358049</v>
      </c>
    </row>
    <row r="58" spans="1:7" ht="12.75">
      <c r="A58" s="367">
        <v>2309</v>
      </c>
      <c r="B58" s="16" t="s">
        <v>167</v>
      </c>
      <c r="C58" s="16">
        <v>1125</v>
      </c>
      <c r="D58" s="16">
        <v>2860</v>
      </c>
      <c r="E58" s="16">
        <v>0</v>
      </c>
      <c r="F58" s="16">
        <v>121485</v>
      </c>
      <c r="G58" s="16">
        <f>SUM('- 57 -'!C58:G58,C58:F58)</f>
        <v>250629</v>
      </c>
    </row>
    <row r="59" spans="1:7" ht="12.75">
      <c r="A59" s="366">
        <v>2312</v>
      </c>
      <c r="B59" s="14" t="s">
        <v>168</v>
      </c>
      <c r="C59" s="14">
        <v>0</v>
      </c>
      <c r="D59" s="14">
        <v>2299</v>
      </c>
      <c r="E59" s="14">
        <v>9315</v>
      </c>
      <c r="F59" s="14">
        <v>117163</v>
      </c>
      <c r="G59" s="14">
        <f>SUM('- 57 -'!C59:G59,C59:F59)</f>
        <v>312206</v>
      </c>
    </row>
    <row r="60" spans="1:7" ht="12.75">
      <c r="A60" s="367">
        <v>2355</v>
      </c>
      <c r="B60" s="16" t="s">
        <v>169</v>
      </c>
      <c r="C60" s="16">
        <v>62615</v>
      </c>
      <c r="D60" s="16">
        <v>39919</v>
      </c>
      <c r="E60" s="16">
        <v>106795</v>
      </c>
      <c r="F60" s="16">
        <v>723964</v>
      </c>
      <c r="G60" s="16">
        <f>SUM('- 57 -'!C60:G60,C60:F60)</f>
        <v>2589609</v>
      </c>
    </row>
    <row r="61" spans="1:7" ht="12.75">
      <c r="A61" s="366">
        <v>2439</v>
      </c>
      <c r="B61" s="14" t="s">
        <v>170</v>
      </c>
      <c r="C61" s="14">
        <v>560</v>
      </c>
      <c r="D61" s="14">
        <v>1441</v>
      </c>
      <c r="E61" s="14">
        <v>3645</v>
      </c>
      <c r="F61" s="14">
        <v>38053</v>
      </c>
      <c r="G61" s="14">
        <f>SUM('- 57 -'!C61:G61,C61:F61)</f>
        <v>403826</v>
      </c>
    </row>
    <row r="62" spans="1:7" ht="12.75">
      <c r="A62" s="367">
        <v>2460</v>
      </c>
      <c r="B62" s="16" t="s">
        <v>171</v>
      </c>
      <c r="C62" s="16">
        <v>0</v>
      </c>
      <c r="D62" s="16">
        <v>3388</v>
      </c>
      <c r="E62" s="16">
        <v>8100</v>
      </c>
      <c r="F62" s="16">
        <v>186267</v>
      </c>
      <c r="G62" s="16">
        <f>SUM('- 57 -'!C62:G62,C62:F62)</f>
        <v>351244</v>
      </c>
    </row>
    <row r="63" spans="1:7" ht="12.75">
      <c r="A63" s="366">
        <v>3000</v>
      </c>
      <c r="B63" s="14" t="s">
        <v>381</v>
      </c>
      <c r="C63" s="14">
        <v>0</v>
      </c>
      <c r="D63" s="14">
        <v>0</v>
      </c>
      <c r="E63" s="14">
        <v>0</v>
      </c>
      <c r="F63" s="14">
        <v>0</v>
      </c>
      <c r="G63" s="14">
        <f>SUM('- 57 -'!C63:G63,C63:F63)</f>
        <v>599300</v>
      </c>
    </row>
    <row r="64" ht="4.5" customHeight="1"/>
    <row r="65" spans="1:7" ht="12.75">
      <c r="A65" s="101"/>
      <c r="B65" s="20" t="s">
        <v>172</v>
      </c>
      <c r="C65" s="20">
        <f>SUM(C11:C63)</f>
        <v>5687649</v>
      </c>
      <c r="D65" s="20">
        <f>SUM(D11:D63)</f>
        <v>2010217</v>
      </c>
      <c r="E65" s="20">
        <f>SUM(E11:E63)</f>
        <v>5297055</v>
      </c>
      <c r="F65" s="20">
        <f>SUM(F11:F63)</f>
        <v>11059464</v>
      </c>
      <c r="G65" s="20">
        <f>SUM(G11:G63)</f>
        <v>139973805</v>
      </c>
    </row>
    <row r="66" ht="4.5" customHeight="1"/>
    <row r="67" spans="1:7" ht="12.75">
      <c r="A67" s="99">
        <v>2155</v>
      </c>
      <c r="B67" s="100" t="s">
        <v>173</v>
      </c>
      <c r="C67" s="100">
        <v>790</v>
      </c>
      <c r="D67" s="100">
        <v>649</v>
      </c>
      <c r="E67" s="100">
        <v>3645</v>
      </c>
      <c r="F67" s="100">
        <v>13420</v>
      </c>
      <c r="G67" s="100">
        <f>SUM('- 57 -'!C67:G67,C67:F67)</f>
        <v>133833</v>
      </c>
    </row>
    <row r="68" spans="1:7" ht="12.75">
      <c r="A68" s="97">
        <v>2408</v>
      </c>
      <c r="B68" s="98" t="s">
        <v>175</v>
      </c>
      <c r="C68" s="98">
        <v>1685</v>
      </c>
      <c r="D68" s="98">
        <v>2541</v>
      </c>
      <c r="E68" s="98">
        <v>6075</v>
      </c>
      <c r="F68" s="98">
        <v>24808</v>
      </c>
      <c r="G68" s="98">
        <f>SUM('- 57 -'!C68:G68,C68:F68)</f>
        <v>100685</v>
      </c>
    </row>
    <row r="69" spans="3:7" ht="6.75" customHeight="1">
      <c r="C69" s="17"/>
      <c r="D69" s="17"/>
      <c r="E69" s="17"/>
      <c r="F69" s="17"/>
      <c r="G69" s="17"/>
    </row>
    <row r="70" spans="1:7" ht="12" customHeight="1">
      <c r="A70" s="391" t="s">
        <v>369</v>
      </c>
      <c r="B70" s="271" t="s">
        <v>508</v>
      </c>
      <c r="F70" s="122"/>
      <c r="G70" s="122"/>
    </row>
    <row r="71" spans="1:7" ht="12" customHeight="1">
      <c r="A71" s="54"/>
      <c r="B71" s="271" t="s">
        <v>410</v>
      </c>
      <c r="F71" s="122"/>
      <c r="G71" s="122"/>
    </row>
    <row r="72" spans="1:7" ht="12" customHeight="1">
      <c r="A72" s="54"/>
      <c r="C72" s="123"/>
      <c r="D72" s="123"/>
      <c r="E72" s="123"/>
      <c r="F72" s="122"/>
      <c r="G72" s="122"/>
    </row>
    <row r="73" spans="6:7" ht="12" customHeight="1">
      <c r="F73" s="128"/>
      <c r="G73" s="128"/>
    </row>
    <row r="74" spans="1:7" ht="12" customHeight="1">
      <c r="A74" s="6"/>
      <c r="B74" s="6"/>
      <c r="C74" s="128"/>
      <c r="D74" s="128"/>
      <c r="E74" s="128"/>
      <c r="F74" s="128"/>
      <c r="G74" s="128"/>
    </row>
    <row r="75" spans="3:7" ht="12" customHeight="1">
      <c r="C75" s="128"/>
      <c r="D75" s="128"/>
      <c r="E75" s="128"/>
      <c r="F75" s="128"/>
      <c r="G75" s="128"/>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I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5" width="18.83203125" style="82" customWidth="1"/>
    <col min="6" max="6" width="1.83203125" style="82" customWidth="1"/>
    <col min="7" max="7" width="18.83203125" style="82" customWidth="1"/>
    <col min="8" max="8" width="1.83203125" style="82" customWidth="1"/>
    <col min="9" max="9" width="18.83203125" style="82" customWidth="1"/>
    <col min="10" max="16384" width="15.83203125" style="82" customWidth="1"/>
  </cols>
  <sheetData>
    <row r="1" spans="2:8" ht="6.75" customHeight="1">
      <c r="B1" s="80"/>
      <c r="C1" s="80"/>
      <c r="D1" s="80"/>
      <c r="E1" s="80"/>
      <c r="F1" s="141"/>
      <c r="G1" s="141"/>
      <c r="H1" s="141"/>
    </row>
    <row r="2" spans="1:9" ht="12.75">
      <c r="A2" s="8"/>
      <c r="B2" s="83"/>
      <c r="C2" s="199" t="s">
        <v>6</v>
      </c>
      <c r="D2" s="199"/>
      <c r="E2" s="199"/>
      <c r="F2" s="199"/>
      <c r="G2" s="199"/>
      <c r="H2" s="199"/>
      <c r="I2" s="219" t="s">
        <v>8</v>
      </c>
    </row>
    <row r="3" spans="1:9" ht="12.75">
      <c r="A3" s="9"/>
      <c r="B3" s="86"/>
      <c r="C3" s="202" t="str">
        <f>STATDATE</f>
        <v>ESTIMATE SEPTEMBER 30, 2001</v>
      </c>
      <c r="D3" s="202"/>
      <c r="E3" s="202"/>
      <c r="F3" s="202"/>
      <c r="G3" s="202"/>
      <c r="H3" s="202"/>
      <c r="I3" s="215"/>
    </row>
    <row r="4" spans="1:8" ht="10.5" customHeight="1">
      <c r="A4" s="10"/>
      <c r="F4" s="141"/>
      <c r="G4" s="141"/>
      <c r="H4" s="141"/>
    </row>
    <row r="5" spans="1:8" ht="10.5" customHeight="1">
      <c r="A5" s="10"/>
      <c r="C5"/>
      <c r="D5"/>
      <c r="E5"/>
      <c r="F5"/>
      <c r="G5"/>
      <c r="H5"/>
    </row>
    <row r="6" spans="1:8" ht="10.5" customHeight="1">
      <c r="A6" s="10"/>
      <c r="C6"/>
      <c r="D6"/>
      <c r="E6"/>
      <c r="F6"/>
      <c r="G6"/>
      <c r="H6"/>
    </row>
    <row r="7" spans="3:9" ht="12.75">
      <c r="C7" s="275" t="s">
        <v>64</v>
      </c>
      <c r="D7" s="276"/>
      <c r="E7" s="381" t="s">
        <v>65</v>
      </c>
      <c r="F7"/>
      <c r="G7" s="381" t="s">
        <v>71</v>
      </c>
      <c r="H7"/>
      <c r="I7" s="307" t="s">
        <v>447</v>
      </c>
    </row>
    <row r="8" spans="1:9" ht="12.75">
      <c r="A8" s="94"/>
      <c r="B8" s="45"/>
      <c r="C8" s="307" t="s">
        <v>367</v>
      </c>
      <c r="D8" s="207"/>
      <c r="E8" s="307" t="s">
        <v>17</v>
      </c>
      <c r="F8" s="378"/>
      <c r="G8" s="207" t="s">
        <v>91</v>
      </c>
      <c r="H8"/>
      <c r="I8" s="72" t="s">
        <v>448</v>
      </c>
    </row>
    <row r="9" spans="1:9" ht="16.5">
      <c r="A9" s="51" t="s">
        <v>105</v>
      </c>
      <c r="B9" s="52" t="s">
        <v>106</v>
      </c>
      <c r="C9" s="75" t="s">
        <v>417</v>
      </c>
      <c r="D9" s="75" t="s">
        <v>71</v>
      </c>
      <c r="E9" s="121" t="s">
        <v>45</v>
      </c>
      <c r="F9" s="379"/>
      <c r="G9" s="75" t="s">
        <v>325</v>
      </c>
      <c r="H9"/>
      <c r="I9" s="121" t="s">
        <v>494</v>
      </c>
    </row>
    <row r="10" spans="1:8" ht="4.5" customHeight="1">
      <c r="A10" s="77"/>
      <c r="B10" s="77"/>
      <c r="C10" s="104"/>
      <c r="D10" s="77"/>
      <c r="F10" s="148"/>
      <c r="H10"/>
    </row>
    <row r="11" spans="1:9" ht="12.75">
      <c r="A11" s="13">
        <v>1</v>
      </c>
      <c r="B11" s="14" t="s">
        <v>121</v>
      </c>
      <c r="C11" s="344">
        <v>598</v>
      </c>
      <c r="D11" s="344">
        <f>SUM('- 6 -'!C11:I11,C11)</f>
        <v>29684</v>
      </c>
      <c r="E11" s="344">
        <v>936</v>
      </c>
      <c r="F11" s="313"/>
      <c r="G11" s="344">
        <f>D11+E11</f>
        <v>30620</v>
      </c>
      <c r="H11"/>
      <c r="I11" s="344">
        <v>0</v>
      </c>
    </row>
    <row r="12" spans="1:9" ht="12.75">
      <c r="A12" s="15">
        <v>2</v>
      </c>
      <c r="B12" s="16" t="s">
        <v>122</v>
      </c>
      <c r="C12" s="345">
        <v>704.7</v>
      </c>
      <c r="D12" s="345">
        <f>SUM('- 6 -'!C12:I12,C12)</f>
        <v>9103.1</v>
      </c>
      <c r="E12" s="345">
        <v>90</v>
      </c>
      <c r="F12" s="313"/>
      <c r="G12" s="345">
        <f aca="true" t="shared" si="0" ref="G12:G63">D12+E12</f>
        <v>9193.1</v>
      </c>
      <c r="H12"/>
      <c r="I12" s="345">
        <v>115.4</v>
      </c>
    </row>
    <row r="13" spans="1:9" ht="12.75">
      <c r="A13" s="13">
        <v>3</v>
      </c>
      <c r="B13" s="14" t="s">
        <v>123</v>
      </c>
      <c r="C13" s="344">
        <v>0</v>
      </c>
      <c r="D13" s="344">
        <f>SUM('- 6 -'!C13:I13,C13)</f>
        <v>5855</v>
      </c>
      <c r="E13" s="344">
        <v>0</v>
      </c>
      <c r="F13" s="313"/>
      <c r="G13" s="344">
        <f t="shared" si="0"/>
        <v>5855</v>
      </c>
      <c r="H13"/>
      <c r="I13" s="344">
        <v>0</v>
      </c>
    </row>
    <row r="14" spans="1:9" ht="12.75">
      <c r="A14" s="15">
        <v>4</v>
      </c>
      <c r="B14" s="16" t="s">
        <v>124</v>
      </c>
      <c r="C14" s="345">
        <v>170</v>
      </c>
      <c r="D14" s="345">
        <f>SUM('- 6 -'!C14:I14,C14)</f>
        <v>5806.9</v>
      </c>
      <c r="E14" s="345">
        <v>84</v>
      </c>
      <c r="F14" s="313"/>
      <c r="G14" s="345">
        <f t="shared" si="0"/>
        <v>5890.9</v>
      </c>
      <c r="H14"/>
      <c r="I14" s="345">
        <v>0</v>
      </c>
    </row>
    <row r="15" spans="1:9" ht="12.75">
      <c r="A15" s="13">
        <v>5</v>
      </c>
      <c r="B15" s="14" t="s">
        <v>125</v>
      </c>
      <c r="C15" s="344">
        <v>0</v>
      </c>
      <c r="D15" s="344">
        <f>SUM('- 6 -'!C15:I15,C15)</f>
        <v>7094.7</v>
      </c>
      <c r="E15" s="344">
        <v>49</v>
      </c>
      <c r="F15" s="313"/>
      <c r="G15" s="344">
        <f t="shared" si="0"/>
        <v>7143.7</v>
      </c>
      <c r="H15"/>
      <c r="I15" s="344">
        <v>0</v>
      </c>
    </row>
    <row r="16" spans="1:9" ht="12.75">
      <c r="A16" s="15">
        <v>6</v>
      </c>
      <c r="B16" s="16" t="s">
        <v>126</v>
      </c>
      <c r="C16" s="345">
        <v>0</v>
      </c>
      <c r="D16" s="345">
        <f>SUM('- 6 -'!C16:I16,C16)</f>
        <v>8763</v>
      </c>
      <c r="E16" s="345">
        <v>109</v>
      </c>
      <c r="F16" s="313"/>
      <c r="G16" s="345">
        <f t="shared" si="0"/>
        <v>8872</v>
      </c>
      <c r="H16"/>
      <c r="I16" s="345">
        <v>0</v>
      </c>
    </row>
    <row r="17" spans="1:9" ht="12.75">
      <c r="A17" s="13">
        <v>9</v>
      </c>
      <c r="B17" s="14" t="s">
        <v>127</v>
      </c>
      <c r="C17" s="344">
        <v>239</v>
      </c>
      <c r="D17" s="344">
        <f>SUM('- 6 -'!C17:I17,C17)</f>
        <v>12452.5</v>
      </c>
      <c r="E17" s="344">
        <v>191</v>
      </c>
      <c r="F17" s="313"/>
      <c r="G17" s="344">
        <f t="shared" si="0"/>
        <v>12643.5</v>
      </c>
      <c r="H17"/>
      <c r="I17" s="344">
        <v>0</v>
      </c>
    </row>
    <row r="18" spans="1:9" ht="12.75">
      <c r="A18" s="15">
        <v>10</v>
      </c>
      <c r="B18" s="16" t="s">
        <v>128</v>
      </c>
      <c r="C18" s="345">
        <v>140</v>
      </c>
      <c r="D18" s="345">
        <f>SUM('- 6 -'!C18:I18,C18)</f>
        <v>8635</v>
      </c>
      <c r="E18" s="345">
        <v>36</v>
      </c>
      <c r="F18" s="313"/>
      <c r="G18" s="345">
        <f t="shared" si="0"/>
        <v>8671</v>
      </c>
      <c r="H18"/>
      <c r="I18" s="345">
        <v>0</v>
      </c>
    </row>
    <row r="19" spans="1:9" ht="12.75">
      <c r="A19" s="13">
        <v>11</v>
      </c>
      <c r="B19" s="14" t="s">
        <v>129</v>
      </c>
      <c r="C19" s="344">
        <v>250</v>
      </c>
      <c r="D19" s="344">
        <f>SUM('- 6 -'!C19:I19,C19)</f>
        <v>4614</v>
      </c>
      <c r="E19" s="344">
        <v>15</v>
      </c>
      <c r="F19" s="313"/>
      <c r="G19" s="344">
        <f t="shared" si="0"/>
        <v>4629</v>
      </c>
      <c r="H19"/>
      <c r="I19" s="344">
        <v>85</v>
      </c>
    </row>
    <row r="20" spans="1:9" ht="12.75">
      <c r="A20" s="15">
        <v>12</v>
      </c>
      <c r="B20" s="16" t="s">
        <v>130</v>
      </c>
      <c r="C20" s="345">
        <v>141.4</v>
      </c>
      <c r="D20" s="345">
        <f>SUM('- 6 -'!C20:I20,C20)</f>
        <v>7692.5</v>
      </c>
      <c r="E20" s="345">
        <v>32</v>
      </c>
      <c r="F20" s="313"/>
      <c r="G20" s="345">
        <f t="shared" si="0"/>
        <v>7724.5</v>
      </c>
      <c r="H20"/>
      <c r="I20" s="345">
        <v>0</v>
      </c>
    </row>
    <row r="21" spans="1:9" ht="12.75">
      <c r="A21" s="13">
        <v>13</v>
      </c>
      <c r="B21" s="14" t="s">
        <v>131</v>
      </c>
      <c r="C21" s="344">
        <v>0</v>
      </c>
      <c r="D21" s="344">
        <f>SUM('- 6 -'!C21:I21,C21)</f>
        <v>2683.5</v>
      </c>
      <c r="E21" s="344">
        <v>19</v>
      </c>
      <c r="F21" s="313"/>
      <c r="G21" s="344">
        <f t="shared" si="0"/>
        <v>2702.5</v>
      </c>
      <c r="H21"/>
      <c r="I21" s="344">
        <v>321</v>
      </c>
    </row>
    <row r="22" spans="1:9" ht="12.75">
      <c r="A22" s="15">
        <v>14</v>
      </c>
      <c r="B22" s="16" t="s">
        <v>132</v>
      </c>
      <c r="C22" s="345">
        <v>0</v>
      </c>
      <c r="D22" s="345">
        <f>SUM('- 6 -'!C22:I22,C22)</f>
        <v>3419</v>
      </c>
      <c r="E22" s="345">
        <v>0</v>
      </c>
      <c r="F22" s="313"/>
      <c r="G22" s="345">
        <f t="shared" si="0"/>
        <v>3419</v>
      </c>
      <c r="H22"/>
      <c r="I22" s="345">
        <v>0</v>
      </c>
    </row>
    <row r="23" spans="1:9" ht="12.75">
      <c r="A23" s="13">
        <v>15</v>
      </c>
      <c r="B23" s="14" t="s">
        <v>133</v>
      </c>
      <c r="C23" s="344">
        <v>225</v>
      </c>
      <c r="D23" s="344">
        <f>SUM('- 6 -'!C23:I23,C23)</f>
        <v>6174</v>
      </c>
      <c r="E23" s="344">
        <v>6</v>
      </c>
      <c r="F23" s="313"/>
      <c r="G23" s="344">
        <f t="shared" si="0"/>
        <v>6180</v>
      </c>
      <c r="H23"/>
      <c r="I23" s="344">
        <v>0</v>
      </c>
    </row>
    <row r="24" spans="1:9" ht="12.75">
      <c r="A24" s="15">
        <v>16</v>
      </c>
      <c r="B24" s="16" t="s">
        <v>134</v>
      </c>
      <c r="C24" s="345">
        <v>35</v>
      </c>
      <c r="D24" s="345">
        <f>SUM('- 6 -'!C24:I24,C24)</f>
        <v>824.5</v>
      </c>
      <c r="E24" s="345">
        <v>0</v>
      </c>
      <c r="F24" s="313"/>
      <c r="G24" s="345">
        <f t="shared" si="0"/>
        <v>824.5</v>
      </c>
      <c r="H24"/>
      <c r="I24" s="345">
        <v>0</v>
      </c>
    </row>
    <row r="25" spans="1:9" ht="12.75">
      <c r="A25" s="13">
        <v>17</v>
      </c>
      <c r="B25" s="14" t="s">
        <v>135</v>
      </c>
      <c r="C25" s="344">
        <v>15</v>
      </c>
      <c r="D25" s="344">
        <f>SUM('- 6 -'!C25:I25,C25)</f>
        <v>519</v>
      </c>
      <c r="E25" s="344">
        <v>6</v>
      </c>
      <c r="F25" s="313"/>
      <c r="G25" s="344">
        <f t="shared" si="0"/>
        <v>525</v>
      </c>
      <c r="H25"/>
      <c r="I25" s="344">
        <v>0</v>
      </c>
    </row>
    <row r="26" spans="1:9" ht="12.75">
      <c r="A26" s="15">
        <v>18</v>
      </c>
      <c r="B26" s="16" t="s">
        <v>136</v>
      </c>
      <c r="C26" s="345">
        <v>80</v>
      </c>
      <c r="D26" s="345">
        <f>SUM('- 6 -'!C26:I26,C26)</f>
        <v>1371.5</v>
      </c>
      <c r="E26" s="345">
        <v>0</v>
      </c>
      <c r="F26" s="313"/>
      <c r="G26" s="345">
        <f t="shared" si="0"/>
        <v>1371.5</v>
      </c>
      <c r="H26"/>
      <c r="I26" s="345">
        <v>125.2</v>
      </c>
    </row>
    <row r="27" spans="1:9" ht="12.75">
      <c r="A27" s="13">
        <v>19</v>
      </c>
      <c r="B27" s="14" t="s">
        <v>137</v>
      </c>
      <c r="C27" s="344">
        <v>18</v>
      </c>
      <c r="D27" s="344">
        <f>SUM('- 6 -'!C27:I27,C27)</f>
        <v>1802.5</v>
      </c>
      <c r="E27" s="344">
        <v>0</v>
      </c>
      <c r="F27" s="313"/>
      <c r="G27" s="344">
        <f t="shared" si="0"/>
        <v>1802.5</v>
      </c>
      <c r="H27"/>
      <c r="I27" s="344">
        <v>0</v>
      </c>
    </row>
    <row r="28" spans="1:9" ht="12.75">
      <c r="A28" s="15">
        <v>20</v>
      </c>
      <c r="B28" s="16" t="s">
        <v>138</v>
      </c>
      <c r="C28" s="345">
        <v>0</v>
      </c>
      <c r="D28" s="345">
        <f>SUM('- 6 -'!C28:I28,C28)</f>
        <v>987</v>
      </c>
      <c r="E28" s="345">
        <v>17</v>
      </c>
      <c r="F28" s="313"/>
      <c r="G28" s="345">
        <f t="shared" si="0"/>
        <v>1004</v>
      </c>
      <c r="H28"/>
      <c r="I28" s="345">
        <v>0</v>
      </c>
    </row>
    <row r="29" spans="1:9" ht="12.75">
      <c r="A29" s="13">
        <v>21</v>
      </c>
      <c r="B29" s="14" t="s">
        <v>139</v>
      </c>
      <c r="C29" s="344">
        <v>0</v>
      </c>
      <c r="D29" s="344">
        <f>SUM('- 6 -'!C29:I29,C29)</f>
        <v>3402.7</v>
      </c>
      <c r="E29" s="344">
        <v>14.5</v>
      </c>
      <c r="F29" s="313"/>
      <c r="G29" s="344">
        <f t="shared" si="0"/>
        <v>3417.2</v>
      </c>
      <c r="H29"/>
      <c r="I29" s="344">
        <v>85</v>
      </c>
    </row>
    <row r="30" spans="1:9" ht="12.75">
      <c r="A30" s="15">
        <v>22</v>
      </c>
      <c r="B30" s="16" t="s">
        <v>140</v>
      </c>
      <c r="C30" s="345">
        <v>20</v>
      </c>
      <c r="D30" s="345">
        <f>SUM('- 6 -'!C30:I30,C30)</f>
        <v>1690.5</v>
      </c>
      <c r="E30" s="345">
        <v>0</v>
      </c>
      <c r="F30" s="313"/>
      <c r="G30" s="345">
        <f t="shared" si="0"/>
        <v>1690.5</v>
      </c>
      <c r="H30"/>
      <c r="I30" s="345">
        <v>0</v>
      </c>
    </row>
    <row r="31" spans="1:9" ht="12.75">
      <c r="A31" s="13">
        <v>23</v>
      </c>
      <c r="B31" s="14" t="s">
        <v>141</v>
      </c>
      <c r="C31" s="344">
        <v>37</v>
      </c>
      <c r="D31" s="344">
        <f>SUM('- 6 -'!C31:I31,C31)</f>
        <v>1432.5</v>
      </c>
      <c r="E31" s="344">
        <v>0</v>
      </c>
      <c r="F31" s="313"/>
      <c r="G31" s="344">
        <f t="shared" si="0"/>
        <v>1432.5</v>
      </c>
      <c r="H31"/>
      <c r="I31" s="344">
        <v>0</v>
      </c>
    </row>
    <row r="32" spans="1:9" ht="12.75">
      <c r="A32" s="15">
        <v>24</v>
      </c>
      <c r="B32" s="16" t="s">
        <v>142</v>
      </c>
      <c r="C32" s="345">
        <v>40</v>
      </c>
      <c r="D32" s="345">
        <f>SUM('- 6 -'!C32:I32,C32)</f>
        <v>3439.5</v>
      </c>
      <c r="E32" s="345">
        <v>150</v>
      </c>
      <c r="F32" s="313"/>
      <c r="G32" s="345">
        <f t="shared" si="0"/>
        <v>3589.5</v>
      </c>
      <c r="H32"/>
      <c r="I32" s="345">
        <v>0</v>
      </c>
    </row>
    <row r="33" spans="1:9" ht="12.75">
      <c r="A33" s="13">
        <v>25</v>
      </c>
      <c r="B33" s="14" t="s">
        <v>143</v>
      </c>
      <c r="C33" s="344">
        <v>0</v>
      </c>
      <c r="D33" s="344">
        <f>SUM('- 6 -'!C33:I33,C33)</f>
        <v>1467.5</v>
      </c>
      <c r="E33" s="344">
        <v>0</v>
      </c>
      <c r="F33" s="313"/>
      <c r="G33" s="344">
        <f t="shared" si="0"/>
        <v>1467.5</v>
      </c>
      <c r="H33"/>
      <c r="I33" s="344">
        <v>120</v>
      </c>
    </row>
    <row r="34" spans="1:9" ht="12.75">
      <c r="A34" s="15">
        <v>26</v>
      </c>
      <c r="B34" s="16" t="s">
        <v>144</v>
      </c>
      <c r="C34" s="345">
        <v>66</v>
      </c>
      <c r="D34" s="345">
        <f>SUM('- 6 -'!C34:I34,C34)</f>
        <v>2767.5</v>
      </c>
      <c r="E34" s="345">
        <v>54</v>
      </c>
      <c r="F34" s="313"/>
      <c r="G34" s="345">
        <f t="shared" si="0"/>
        <v>2821.5</v>
      </c>
      <c r="H34"/>
      <c r="I34" s="345">
        <v>55</v>
      </c>
    </row>
    <row r="35" spans="1:9" ht="12.75">
      <c r="A35" s="13">
        <v>28</v>
      </c>
      <c r="B35" s="14" t="s">
        <v>145</v>
      </c>
      <c r="C35" s="344">
        <v>0</v>
      </c>
      <c r="D35" s="344">
        <f>SUM('- 6 -'!C35:I35,C35)</f>
        <v>841.5</v>
      </c>
      <c r="E35" s="344">
        <v>0</v>
      </c>
      <c r="F35" s="313"/>
      <c r="G35" s="344">
        <f t="shared" si="0"/>
        <v>841.5</v>
      </c>
      <c r="H35"/>
      <c r="I35" s="344">
        <v>0</v>
      </c>
    </row>
    <row r="36" spans="1:9" ht="12.75">
      <c r="A36" s="15">
        <v>30</v>
      </c>
      <c r="B36" s="16" t="s">
        <v>146</v>
      </c>
      <c r="C36" s="345">
        <v>0</v>
      </c>
      <c r="D36" s="345">
        <f>SUM('- 6 -'!C36:I36,C36)</f>
        <v>1310</v>
      </c>
      <c r="E36" s="345">
        <v>16</v>
      </c>
      <c r="F36" s="313"/>
      <c r="G36" s="345">
        <f t="shared" si="0"/>
        <v>1326</v>
      </c>
      <c r="H36"/>
      <c r="I36" s="345">
        <v>0</v>
      </c>
    </row>
    <row r="37" spans="1:9" ht="12.75">
      <c r="A37" s="13">
        <v>31</v>
      </c>
      <c r="B37" s="14" t="s">
        <v>147</v>
      </c>
      <c r="C37" s="344">
        <v>0</v>
      </c>
      <c r="D37" s="344">
        <f>SUM('- 6 -'!C37:I37,C37)</f>
        <v>1609</v>
      </c>
      <c r="E37" s="344">
        <v>46</v>
      </c>
      <c r="F37" s="313"/>
      <c r="G37" s="344">
        <f t="shared" si="0"/>
        <v>1655</v>
      </c>
      <c r="H37"/>
      <c r="I37" s="344">
        <v>0</v>
      </c>
    </row>
    <row r="38" spans="1:9" ht="12.75">
      <c r="A38" s="15">
        <v>32</v>
      </c>
      <c r="B38" s="16" t="s">
        <v>148</v>
      </c>
      <c r="C38" s="345">
        <v>0</v>
      </c>
      <c r="D38" s="345">
        <f>SUM('- 6 -'!C38:I38,C38)</f>
        <v>816</v>
      </c>
      <c r="E38" s="345">
        <v>0</v>
      </c>
      <c r="F38" s="313"/>
      <c r="G38" s="345">
        <f t="shared" si="0"/>
        <v>816</v>
      </c>
      <c r="H38"/>
      <c r="I38" s="345">
        <v>0</v>
      </c>
    </row>
    <row r="39" spans="1:9" ht="12.75">
      <c r="A39" s="13">
        <v>33</v>
      </c>
      <c r="B39" s="14" t="s">
        <v>149</v>
      </c>
      <c r="C39" s="344">
        <v>112.5</v>
      </c>
      <c r="D39" s="344">
        <f>SUM('- 6 -'!C39:I39,C39)</f>
        <v>1831.5</v>
      </c>
      <c r="E39" s="344">
        <v>8</v>
      </c>
      <c r="F39" s="313"/>
      <c r="G39" s="344">
        <f t="shared" si="0"/>
        <v>1839.5</v>
      </c>
      <c r="H39"/>
      <c r="I39" s="344">
        <v>0</v>
      </c>
    </row>
    <row r="40" spans="1:9" ht="12.75">
      <c r="A40" s="15">
        <v>34</v>
      </c>
      <c r="B40" s="16" t="s">
        <v>150</v>
      </c>
      <c r="C40" s="345">
        <v>0</v>
      </c>
      <c r="D40" s="345">
        <f>SUM('- 6 -'!C40:I40,C40)</f>
        <v>736.5</v>
      </c>
      <c r="E40" s="345">
        <v>0</v>
      </c>
      <c r="F40" s="313"/>
      <c r="G40" s="345">
        <f t="shared" si="0"/>
        <v>736.5</v>
      </c>
      <c r="H40"/>
      <c r="I40" s="345">
        <v>0</v>
      </c>
    </row>
    <row r="41" spans="1:9" ht="12.75">
      <c r="A41" s="13">
        <v>35</v>
      </c>
      <c r="B41" s="14" t="s">
        <v>151</v>
      </c>
      <c r="C41" s="344">
        <v>145</v>
      </c>
      <c r="D41" s="344">
        <f>SUM('- 6 -'!C41:I41,C41)</f>
        <v>1909.1</v>
      </c>
      <c r="E41" s="344">
        <v>0</v>
      </c>
      <c r="F41" s="313"/>
      <c r="G41" s="344">
        <f t="shared" si="0"/>
        <v>1909.1</v>
      </c>
      <c r="H41"/>
      <c r="I41" s="344">
        <v>0</v>
      </c>
    </row>
    <row r="42" spans="1:9" ht="12.75">
      <c r="A42" s="15">
        <v>36</v>
      </c>
      <c r="B42" s="16" t="s">
        <v>152</v>
      </c>
      <c r="C42" s="345">
        <v>0</v>
      </c>
      <c r="D42" s="345">
        <f>SUM('- 6 -'!C42:I42,C42)</f>
        <v>1053</v>
      </c>
      <c r="E42" s="345">
        <v>0</v>
      </c>
      <c r="F42" s="313"/>
      <c r="G42" s="345">
        <f t="shared" si="0"/>
        <v>1053</v>
      </c>
      <c r="H42"/>
      <c r="I42" s="345">
        <v>0</v>
      </c>
    </row>
    <row r="43" spans="1:9" ht="12.75">
      <c r="A43" s="13">
        <v>37</v>
      </c>
      <c r="B43" s="14" t="s">
        <v>153</v>
      </c>
      <c r="C43" s="344">
        <v>36.15</v>
      </c>
      <c r="D43" s="344">
        <f>SUM('- 6 -'!C43:I43,C43)</f>
        <v>966.4499999999999</v>
      </c>
      <c r="E43" s="344">
        <v>0</v>
      </c>
      <c r="F43" s="313"/>
      <c r="G43" s="344">
        <f t="shared" si="0"/>
        <v>966.4499999999999</v>
      </c>
      <c r="H43"/>
      <c r="I43" s="344">
        <v>0</v>
      </c>
    </row>
    <row r="44" spans="1:9" ht="12.75">
      <c r="A44" s="15">
        <v>38</v>
      </c>
      <c r="B44" s="16" t="s">
        <v>154</v>
      </c>
      <c r="C44" s="345">
        <v>0</v>
      </c>
      <c r="D44" s="345">
        <f>SUM('- 6 -'!C44:I44,C44)</f>
        <v>1240.8</v>
      </c>
      <c r="E44" s="345">
        <v>0</v>
      </c>
      <c r="F44" s="313"/>
      <c r="G44" s="345">
        <f t="shared" si="0"/>
        <v>1240.8</v>
      </c>
      <c r="H44"/>
      <c r="I44" s="345">
        <v>0</v>
      </c>
    </row>
    <row r="45" spans="1:9" ht="12.75">
      <c r="A45" s="13">
        <v>39</v>
      </c>
      <c r="B45" s="14" t="s">
        <v>155</v>
      </c>
      <c r="C45" s="344">
        <v>19</v>
      </c>
      <c r="D45" s="344">
        <f>SUM('- 6 -'!C45:I45,C45)</f>
        <v>2150</v>
      </c>
      <c r="E45" s="344">
        <v>0</v>
      </c>
      <c r="F45" s="313"/>
      <c r="G45" s="344">
        <f t="shared" si="0"/>
        <v>2150</v>
      </c>
      <c r="H45"/>
      <c r="I45" s="344">
        <v>0</v>
      </c>
    </row>
    <row r="46" spans="1:9" ht="12.75">
      <c r="A46" s="15">
        <v>40</v>
      </c>
      <c r="B46" s="16" t="s">
        <v>156</v>
      </c>
      <c r="C46" s="345">
        <v>315</v>
      </c>
      <c r="D46" s="345">
        <f>SUM('- 6 -'!C46:I46,C46)</f>
        <v>7263</v>
      </c>
      <c r="E46" s="345">
        <v>192</v>
      </c>
      <c r="F46" s="313"/>
      <c r="G46" s="345">
        <f t="shared" si="0"/>
        <v>7455</v>
      </c>
      <c r="H46"/>
      <c r="I46" s="345">
        <v>0</v>
      </c>
    </row>
    <row r="47" spans="1:9" ht="12.75">
      <c r="A47" s="13">
        <v>41</v>
      </c>
      <c r="B47" s="14" t="s">
        <v>157</v>
      </c>
      <c r="C47" s="344">
        <v>30</v>
      </c>
      <c r="D47" s="344">
        <f>SUM('- 6 -'!C47:I47,C47)</f>
        <v>1635.5</v>
      </c>
      <c r="E47" s="344">
        <v>0</v>
      </c>
      <c r="F47" s="313"/>
      <c r="G47" s="344">
        <f t="shared" si="0"/>
        <v>1635.5</v>
      </c>
      <c r="H47"/>
      <c r="I47" s="344">
        <v>26</v>
      </c>
    </row>
    <row r="48" spans="1:9" ht="12.75">
      <c r="A48" s="15">
        <v>42</v>
      </c>
      <c r="B48" s="16" t="s">
        <v>158</v>
      </c>
      <c r="C48" s="345">
        <v>0</v>
      </c>
      <c r="D48" s="345">
        <f>SUM('- 6 -'!C48:I48,C48)</f>
        <v>1095</v>
      </c>
      <c r="E48" s="345">
        <v>0</v>
      </c>
      <c r="F48" s="313"/>
      <c r="G48" s="345">
        <f t="shared" si="0"/>
        <v>1095</v>
      </c>
      <c r="H48"/>
      <c r="I48" s="345">
        <v>0</v>
      </c>
    </row>
    <row r="49" spans="1:9" ht="12.75">
      <c r="A49" s="13">
        <v>43</v>
      </c>
      <c r="B49" s="14" t="s">
        <v>159</v>
      </c>
      <c r="C49" s="344">
        <v>0</v>
      </c>
      <c r="D49" s="344">
        <f>SUM('- 6 -'!C49:I49,C49)</f>
        <v>792.5</v>
      </c>
      <c r="E49" s="344">
        <v>0</v>
      </c>
      <c r="F49" s="313"/>
      <c r="G49" s="344">
        <f t="shared" si="0"/>
        <v>792.5</v>
      </c>
      <c r="H49"/>
      <c r="I49" s="344">
        <v>10</v>
      </c>
    </row>
    <row r="50" spans="1:9" ht="12.75">
      <c r="A50" s="15">
        <v>44</v>
      </c>
      <c r="B50" s="16" t="s">
        <v>160</v>
      </c>
      <c r="C50" s="345">
        <v>0</v>
      </c>
      <c r="D50" s="345">
        <f>SUM('- 6 -'!C50:I50,C50)</f>
        <v>1254.5</v>
      </c>
      <c r="E50" s="345">
        <v>0</v>
      </c>
      <c r="F50" s="313"/>
      <c r="G50" s="345">
        <f t="shared" si="0"/>
        <v>1254.5</v>
      </c>
      <c r="H50"/>
      <c r="I50" s="345">
        <v>109</v>
      </c>
    </row>
    <row r="51" spans="1:9" ht="12.75">
      <c r="A51" s="13">
        <v>45</v>
      </c>
      <c r="B51" s="14" t="s">
        <v>161</v>
      </c>
      <c r="C51" s="344"/>
      <c r="D51" s="344">
        <f>SUM('- 6 -'!C51:I51,C51)</f>
        <v>1894.5</v>
      </c>
      <c r="E51" s="344">
        <v>24</v>
      </c>
      <c r="F51" s="313"/>
      <c r="G51" s="344">
        <f t="shared" si="0"/>
        <v>1918.5</v>
      </c>
      <c r="H51"/>
      <c r="I51" s="344">
        <v>0</v>
      </c>
    </row>
    <row r="52" spans="1:9" ht="12.75">
      <c r="A52" s="15">
        <v>46</v>
      </c>
      <c r="B52" s="16" t="s">
        <v>162</v>
      </c>
      <c r="C52" s="345">
        <v>0</v>
      </c>
      <c r="D52" s="345">
        <f>SUM('- 6 -'!C52:I52,C52)</f>
        <v>1497.5</v>
      </c>
      <c r="E52" s="345">
        <v>12</v>
      </c>
      <c r="F52" s="313"/>
      <c r="G52" s="345">
        <f t="shared" si="0"/>
        <v>1509.5</v>
      </c>
      <c r="H52"/>
      <c r="I52" s="345">
        <v>0</v>
      </c>
    </row>
    <row r="53" spans="1:9" ht="12.75">
      <c r="A53" s="13">
        <v>47</v>
      </c>
      <c r="B53" s="14" t="s">
        <v>163</v>
      </c>
      <c r="C53" s="344">
        <v>0</v>
      </c>
      <c r="D53" s="344">
        <f>SUM('- 6 -'!C53:I53,C53)</f>
        <v>1445.5</v>
      </c>
      <c r="E53" s="344">
        <v>7.5</v>
      </c>
      <c r="F53" s="313"/>
      <c r="G53" s="344">
        <f t="shared" si="0"/>
        <v>1453</v>
      </c>
      <c r="H53"/>
      <c r="I53" s="344">
        <v>91</v>
      </c>
    </row>
    <row r="54" spans="1:9" ht="12.75">
      <c r="A54" s="15">
        <v>48</v>
      </c>
      <c r="B54" s="16" t="s">
        <v>164</v>
      </c>
      <c r="C54" s="345">
        <v>46</v>
      </c>
      <c r="D54" s="345">
        <f>SUM('- 6 -'!C54:I54,C54)</f>
        <v>5232.8</v>
      </c>
      <c r="E54" s="345">
        <v>10</v>
      </c>
      <c r="F54" s="313"/>
      <c r="G54" s="345">
        <f t="shared" si="0"/>
        <v>5242.8</v>
      </c>
      <c r="H54"/>
      <c r="I54" s="345">
        <v>0</v>
      </c>
    </row>
    <row r="55" spans="1:9" ht="12.75">
      <c r="A55" s="13">
        <v>49</v>
      </c>
      <c r="B55" s="14" t="s">
        <v>165</v>
      </c>
      <c r="C55" s="344">
        <v>28</v>
      </c>
      <c r="D55" s="344">
        <f>SUM('- 6 -'!C55:I55,C55)</f>
        <v>4276.5</v>
      </c>
      <c r="E55" s="344">
        <v>61</v>
      </c>
      <c r="F55" s="313"/>
      <c r="G55" s="344">
        <f t="shared" si="0"/>
        <v>4337.5</v>
      </c>
      <c r="H55"/>
      <c r="I55" s="344">
        <v>0</v>
      </c>
    </row>
    <row r="56" spans="1:9" ht="12.75">
      <c r="A56" s="15">
        <v>50</v>
      </c>
      <c r="B56" s="16" t="s">
        <v>355</v>
      </c>
      <c r="C56" s="345">
        <v>0</v>
      </c>
      <c r="D56" s="345">
        <f>SUM('- 6 -'!C56:I56,C56)</f>
        <v>1808</v>
      </c>
      <c r="E56" s="345">
        <v>0</v>
      </c>
      <c r="F56" s="313"/>
      <c r="G56" s="345">
        <f t="shared" si="0"/>
        <v>1808</v>
      </c>
      <c r="H56"/>
      <c r="I56" s="345">
        <v>0</v>
      </c>
    </row>
    <row r="57" spans="1:9" ht="12.75">
      <c r="A57" s="13">
        <v>2264</v>
      </c>
      <c r="B57" s="14" t="s">
        <v>166</v>
      </c>
      <c r="C57" s="344">
        <v>0</v>
      </c>
      <c r="D57" s="344">
        <f>SUM('- 6 -'!C57:I57,C57)</f>
        <v>183.5</v>
      </c>
      <c r="E57" s="344">
        <v>0</v>
      </c>
      <c r="F57" s="313"/>
      <c r="G57" s="344">
        <f t="shared" si="0"/>
        <v>183.5</v>
      </c>
      <c r="H57"/>
      <c r="I57" s="344">
        <v>0</v>
      </c>
    </row>
    <row r="58" spans="1:9" ht="12.75">
      <c r="A58" s="15">
        <v>2309</v>
      </c>
      <c r="B58" s="16" t="s">
        <v>167</v>
      </c>
      <c r="C58" s="345">
        <v>0</v>
      </c>
      <c r="D58" s="345">
        <f>SUM('- 6 -'!C58:I58,C58)</f>
        <v>261</v>
      </c>
      <c r="E58" s="345">
        <v>0</v>
      </c>
      <c r="F58" s="313"/>
      <c r="G58" s="345">
        <f t="shared" si="0"/>
        <v>261</v>
      </c>
      <c r="H58"/>
      <c r="I58" s="345">
        <v>0</v>
      </c>
    </row>
    <row r="59" spans="1:9" ht="12.75">
      <c r="A59" s="13">
        <v>2312</v>
      </c>
      <c r="B59" s="14" t="s">
        <v>168</v>
      </c>
      <c r="C59" s="344">
        <v>0</v>
      </c>
      <c r="D59" s="344">
        <f>SUM('- 6 -'!C59:I59,C59)</f>
        <v>184.5</v>
      </c>
      <c r="E59" s="344">
        <v>0</v>
      </c>
      <c r="F59" s="313"/>
      <c r="G59" s="344">
        <f t="shared" si="0"/>
        <v>184.5</v>
      </c>
      <c r="H59"/>
      <c r="I59" s="344">
        <v>0</v>
      </c>
    </row>
    <row r="60" spans="1:9" ht="12.75">
      <c r="A60" s="15">
        <v>2355</v>
      </c>
      <c r="B60" s="16" t="s">
        <v>169</v>
      </c>
      <c r="C60" s="345">
        <v>131</v>
      </c>
      <c r="D60" s="345">
        <f>SUM('- 6 -'!C60:I60,C60)</f>
        <v>3448.1</v>
      </c>
      <c r="E60" s="345">
        <v>77.4</v>
      </c>
      <c r="F60" s="313"/>
      <c r="G60" s="345">
        <f t="shared" si="0"/>
        <v>3525.5</v>
      </c>
      <c r="H60"/>
      <c r="I60" s="345">
        <v>0</v>
      </c>
    </row>
    <row r="61" spans="1:9" ht="12.75">
      <c r="A61" s="13">
        <v>2439</v>
      </c>
      <c r="B61" s="14" t="s">
        <v>170</v>
      </c>
      <c r="C61" s="344">
        <v>0</v>
      </c>
      <c r="D61" s="344">
        <f>SUM('- 6 -'!C61:I61,C61)</f>
        <v>132.5</v>
      </c>
      <c r="E61" s="344">
        <v>6</v>
      </c>
      <c r="F61" s="313"/>
      <c r="G61" s="344">
        <f t="shared" si="0"/>
        <v>138.5</v>
      </c>
      <c r="H61"/>
      <c r="I61" s="344">
        <v>0</v>
      </c>
    </row>
    <row r="62" spans="1:9" ht="12.75">
      <c r="A62" s="15">
        <v>2460</v>
      </c>
      <c r="B62" s="16" t="s">
        <v>171</v>
      </c>
      <c r="C62" s="345">
        <v>0</v>
      </c>
      <c r="D62" s="345">
        <f>SUM('- 6 -'!C62:I62,C62)</f>
        <v>309.8</v>
      </c>
      <c r="E62" s="345">
        <v>0</v>
      </c>
      <c r="F62" s="313"/>
      <c r="G62" s="345">
        <f t="shared" si="0"/>
        <v>309.8</v>
      </c>
      <c r="H62"/>
      <c r="I62" s="345">
        <v>0</v>
      </c>
    </row>
    <row r="63" spans="1:9" ht="12.75">
      <c r="A63" s="13">
        <v>3000</v>
      </c>
      <c r="B63" s="14" t="s">
        <v>381</v>
      </c>
      <c r="C63" s="344">
        <v>571.4</v>
      </c>
      <c r="D63" s="344">
        <f>SUM('- 6 -'!C63:I63,C63)</f>
        <v>638</v>
      </c>
      <c r="E63" s="344">
        <v>0</v>
      </c>
      <c r="F63" s="313"/>
      <c r="G63" s="344">
        <f t="shared" si="0"/>
        <v>638</v>
      </c>
      <c r="H63"/>
      <c r="I63" s="344">
        <v>0</v>
      </c>
    </row>
    <row r="64" spans="1:9" ht="4.5" customHeight="1">
      <c r="A64" s="17"/>
      <c r="B64" s="17"/>
      <c r="C64" s="346"/>
      <c r="D64" s="346"/>
      <c r="E64" s="346"/>
      <c r="F64" s="314"/>
      <c r="G64" s="346"/>
      <c r="H64"/>
      <c r="I64" s="346"/>
    </row>
    <row r="65" spans="1:9" ht="12.75">
      <c r="A65" s="19"/>
      <c r="B65" s="20" t="s">
        <v>172</v>
      </c>
      <c r="C65" s="347">
        <f>SUM(C11:C63)</f>
        <v>4213.15</v>
      </c>
      <c r="D65" s="347">
        <f>SUM(D11:D63)</f>
        <v>179498.44999999998</v>
      </c>
      <c r="E65" s="347">
        <f>SUM(E11:E63)</f>
        <v>2268.4</v>
      </c>
      <c r="F65" s="315"/>
      <c r="G65" s="347">
        <f>SUM(G11:G63)</f>
        <v>181766.84999999998</v>
      </c>
      <c r="H65"/>
      <c r="I65" s="347">
        <f>SUM(I11:I63)</f>
        <v>1142.6</v>
      </c>
    </row>
    <row r="66" spans="1:9" ht="4.5" customHeight="1">
      <c r="A66" s="17"/>
      <c r="B66" s="17"/>
      <c r="C66" s="346"/>
      <c r="D66" s="346"/>
      <c r="E66" s="346"/>
      <c r="F66" s="148"/>
      <c r="G66" s="346"/>
      <c r="H66"/>
      <c r="I66" s="346"/>
    </row>
    <row r="67" spans="1:9" ht="12.75">
      <c r="A67" s="15">
        <v>2155</v>
      </c>
      <c r="B67" s="16" t="s">
        <v>173</v>
      </c>
      <c r="C67" s="345">
        <v>0</v>
      </c>
      <c r="D67" s="345">
        <f>SUM('- 6 -'!C67:I67,C67)</f>
        <v>142</v>
      </c>
      <c r="E67" s="345">
        <v>0</v>
      </c>
      <c r="F67" s="313"/>
      <c r="G67" s="345">
        <f>D67+E67</f>
        <v>142</v>
      </c>
      <c r="H67"/>
      <c r="I67" s="345">
        <v>0</v>
      </c>
    </row>
    <row r="68" spans="1:9" ht="12.75">
      <c r="A68" s="13">
        <v>2408</v>
      </c>
      <c r="B68" s="14" t="s">
        <v>175</v>
      </c>
      <c r="C68" s="344">
        <v>0</v>
      </c>
      <c r="D68" s="344">
        <f>SUM('- 6 -'!C68:I68,C68)</f>
        <v>267.5</v>
      </c>
      <c r="E68" s="344">
        <v>0</v>
      </c>
      <c r="F68" s="313"/>
      <c r="G68" s="344">
        <f>D68+E68</f>
        <v>267.5</v>
      </c>
      <c r="H68"/>
      <c r="I68" s="344">
        <v>0</v>
      </c>
    </row>
    <row r="69" spans="6:8" ht="6.75" customHeight="1">
      <c r="F69" s="148"/>
      <c r="H69"/>
    </row>
    <row r="70" spans="1:8" ht="12" customHeight="1">
      <c r="A70" s="391" t="s">
        <v>369</v>
      </c>
      <c r="B70" s="55" t="s">
        <v>416</v>
      </c>
      <c r="C70" s="6"/>
      <c r="D70" s="6"/>
      <c r="F70" s="316"/>
      <c r="G70" s="17"/>
      <c r="H70"/>
    </row>
    <row r="71" spans="1:8" ht="12" customHeight="1">
      <c r="A71" s="391" t="s">
        <v>370</v>
      </c>
      <c r="B71" s="6" t="s">
        <v>495</v>
      </c>
      <c r="C71" s="6"/>
      <c r="D71" s="6"/>
      <c r="F71" s="316"/>
      <c r="G71" s="17"/>
      <c r="H71"/>
    </row>
    <row r="72" spans="1:8" ht="12" customHeight="1">
      <c r="A72" s="6"/>
      <c r="B72" s="6"/>
      <c r="C72" s="6"/>
      <c r="D72" s="6"/>
      <c r="F72" s="316"/>
      <c r="G72" s="17"/>
      <c r="H72"/>
    </row>
    <row r="73" spans="1:8" ht="12" customHeight="1">
      <c r="A73" s="6"/>
      <c r="B73" s="6"/>
      <c r="C73" s="6"/>
      <c r="D73" s="6"/>
      <c r="F73" s="316"/>
      <c r="G73" s="17"/>
      <c r="H73"/>
    </row>
    <row r="74" spans="1:8" ht="12" customHeight="1">
      <c r="A74" s="6"/>
      <c r="B74" s="6"/>
      <c r="C74" s="6"/>
      <c r="D74" s="6"/>
      <c r="F74" s="316"/>
      <c r="G74" s="17"/>
      <c r="H74"/>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G74"/>
  <sheetViews>
    <sheetView showGridLines="0" showZeros="0" workbookViewId="0" topLeftCell="A1">
      <selection activeCell="A1" sqref="A1"/>
    </sheetView>
  </sheetViews>
  <sheetFormatPr defaultColWidth="23.83203125" defaultRowHeight="12"/>
  <cols>
    <col min="1" max="1" width="6.83203125" style="82" customWidth="1"/>
    <col min="2" max="2" width="30.83203125" style="82" customWidth="1"/>
    <col min="3" max="4" width="23.83203125" style="82" customWidth="1"/>
    <col min="5" max="5" width="26.83203125" style="82" customWidth="1"/>
    <col min="6" max="6" width="1.83203125" style="82" customWidth="1"/>
    <col min="7" max="7" width="25.83203125" style="82" customWidth="1"/>
    <col min="8" max="16384" width="23.83203125" style="82" customWidth="1"/>
  </cols>
  <sheetData>
    <row r="1" spans="1:7" ht="6.75" customHeight="1">
      <c r="A1" s="17"/>
      <c r="B1" s="80"/>
      <c r="C1" s="80"/>
      <c r="D1" s="80"/>
      <c r="E1" s="80"/>
      <c r="F1" s="80"/>
      <c r="G1" s="80"/>
    </row>
    <row r="2" spans="1:7" ht="12.75">
      <c r="A2" s="11"/>
      <c r="B2" s="105"/>
      <c r="C2" s="106" t="str">
        <f>REVYEAR</f>
        <v>ANALYSIS OF OPERATING FUND REVENUE: 2001/2002 BUDGET</v>
      </c>
      <c r="D2" s="106"/>
      <c r="E2" s="106"/>
      <c r="F2" s="106"/>
      <c r="G2" s="107" t="s">
        <v>396</v>
      </c>
    </row>
    <row r="3" spans="1:7" ht="12.75">
      <c r="A3" s="12"/>
      <c r="B3" s="108"/>
      <c r="C3" s="109"/>
      <c r="D3" s="109"/>
      <c r="E3" s="109"/>
      <c r="F3" s="109"/>
      <c r="G3" s="80"/>
    </row>
    <row r="4" ht="12.75">
      <c r="A4" s="10"/>
    </row>
    <row r="5" spans="1:5" ht="12.75">
      <c r="A5" s="10"/>
      <c r="C5" s="110" t="s">
        <v>181</v>
      </c>
      <c r="D5" s="111"/>
      <c r="E5" s="112"/>
    </row>
    <row r="6" spans="1:5" ht="12.75">
      <c r="A6" s="10"/>
      <c r="C6" s="113" t="s">
        <v>184</v>
      </c>
      <c r="D6" s="114"/>
      <c r="E6" s="115"/>
    </row>
    <row r="7" spans="1:7" ht="12.75">
      <c r="A7" s="17"/>
      <c r="C7" s="45"/>
      <c r="D7" s="116" t="s">
        <v>59</v>
      </c>
      <c r="E7" s="117" t="s">
        <v>71</v>
      </c>
      <c r="G7" s="116" t="s">
        <v>196</v>
      </c>
    </row>
    <row r="8" spans="1:7" ht="12.75">
      <c r="A8" s="94"/>
      <c r="B8" s="45"/>
      <c r="C8" s="119" t="s">
        <v>483</v>
      </c>
      <c r="D8" s="119" t="s">
        <v>219</v>
      </c>
      <c r="E8" s="120" t="s">
        <v>220</v>
      </c>
      <c r="G8" s="119" t="s">
        <v>221</v>
      </c>
    </row>
    <row r="9" spans="1:7" ht="16.5">
      <c r="A9" s="51" t="s">
        <v>105</v>
      </c>
      <c r="B9" s="52" t="s">
        <v>106</v>
      </c>
      <c r="C9" s="121" t="s">
        <v>484</v>
      </c>
      <c r="D9" s="121" t="s">
        <v>441</v>
      </c>
      <c r="E9" s="75" t="s">
        <v>219</v>
      </c>
      <c r="G9" s="121" t="s">
        <v>442</v>
      </c>
    </row>
    <row r="10" spans="1:7" ht="4.5" customHeight="1">
      <c r="A10" s="77"/>
      <c r="B10" s="77"/>
      <c r="C10" s="80"/>
      <c r="D10" s="80"/>
      <c r="E10" s="80"/>
      <c r="F10" s="80"/>
      <c r="G10" s="80"/>
    </row>
    <row r="11" spans="1:7" ht="12.75">
      <c r="A11" s="366">
        <v>1</v>
      </c>
      <c r="B11" s="14" t="s">
        <v>121</v>
      </c>
      <c r="C11" s="14">
        <v>8668192</v>
      </c>
      <c r="D11" s="14">
        <v>1164636</v>
      </c>
      <c r="E11" s="14">
        <f>SUM('- 56 -'!F11,'- 58 -'!G11,C11:D11)</f>
        <v>126260400</v>
      </c>
      <c r="G11" s="14">
        <v>26988088</v>
      </c>
    </row>
    <row r="12" spans="1:7" ht="12.75">
      <c r="A12" s="367">
        <v>2</v>
      </c>
      <c r="B12" s="16" t="s">
        <v>122</v>
      </c>
      <c r="C12" s="16">
        <v>504355</v>
      </c>
      <c r="D12" s="16">
        <v>392520</v>
      </c>
      <c r="E12" s="16">
        <f>SUM('- 56 -'!F12,'- 58 -'!G12,C12:D12)</f>
        <v>31159989</v>
      </c>
      <c r="G12" s="16">
        <v>10349398</v>
      </c>
    </row>
    <row r="13" spans="1:7" ht="12.75">
      <c r="A13" s="366">
        <v>3</v>
      </c>
      <c r="B13" s="14" t="s">
        <v>123</v>
      </c>
      <c r="C13" s="14">
        <v>645017</v>
      </c>
      <c r="D13" s="14">
        <v>154557</v>
      </c>
      <c r="E13" s="14">
        <f>SUM('- 56 -'!F13,'- 58 -'!G13,C13:D13)</f>
        <v>21256609</v>
      </c>
      <c r="G13" s="14">
        <v>7088288</v>
      </c>
    </row>
    <row r="14" spans="1:7" ht="12.75">
      <c r="A14" s="367">
        <v>4</v>
      </c>
      <c r="B14" s="16" t="s">
        <v>124</v>
      </c>
      <c r="C14" s="16">
        <v>1121955</v>
      </c>
      <c r="D14" s="16">
        <v>223269</v>
      </c>
      <c r="E14" s="16">
        <f>SUM('- 56 -'!F14,'- 58 -'!G14,C14:D14)</f>
        <v>22098888</v>
      </c>
      <c r="G14" s="16">
        <v>5606316</v>
      </c>
    </row>
    <row r="15" spans="1:7" ht="12.75">
      <c r="A15" s="366">
        <v>5</v>
      </c>
      <c r="B15" s="14" t="s">
        <v>125</v>
      </c>
      <c r="C15" s="14">
        <v>621315</v>
      </c>
      <c r="D15" s="14">
        <v>178511</v>
      </c>
      <c r="E15" s="14">
        <f>SUM('- 56 -'!F15,'- 58 -'!G15,C15:D15)</f>
        <v>23334275</v>
      </c>
      <c r="G15" s="14">
        <v>8086059</v>
      </c>
    </row>
    <row r="16" spans="1:7" ht="12.75">
      <c r="A16" s="367">
        <v>6</v>
      </c>
      <c r="B16" s="16" t="s">
        <v>126</v>
      </c>
      <c r="C16" s="16">
        <v>2517767</v>
      </c>
      <c r="D16" s="16">
        <v>260113</v>
      </c>
      <c r="E16" s="16">
        <f>SUM('- 56 -'!F16,'- 58 -'!G16,C16:D16)</f>
        <v>34850852</v>
      </c>
      <c r="G16" s="16">
        <v>6964754</v>
      </c>
    </row>
    <row r="17" spans="1:7" ht="12.75">
      <c r="A17" s="366">
        <v>9</v>
      </c>
      <c r="B17" s="14" t="s">
        <v>127</v>
      </c>
      <c r="C17" s="14">
        <v>3138963</v>
      </c>
      <c r="D17" s="14">
        <v>411024</v>
      </c>
      <c r="E17" s="14">
        <f>SUM('- 56 -'!F17,'- 58 -'!G17,C17:D17)</f>
        <v>50265347</v>
      </c>
      <c r="G17" s="14">
        <v>9221994</v>
      </c>
    </row>
    <row r="18" spans="1:7" ht="12.75">
      <c r="A18" s="367">
        <v>10</v>
      </c>
      <c r="B18" s="16" t="s">
        <v>128</v>
      </c>
      <c r="C18" s="16">
        <v>3100297</v>
      </c>
      <c r="D18" s="16">
        <v>224825</v>
      </c>
      <c r="E18" s="16">
        <f>SUM('- 56 -'!F18,'- 58 -'!G18,C18:D18)</f>
        <v>35244997</v>
      </c>
      <c r="G18" s="16">
        <v>6417437</v>
      </c>
    </row>
    <row r="19" spans="1:7" ht="12.75">
      <c r="A19" s="366">
        <v>11</v>
      </c>
      <c r="B19" s="14" t="s">
        <v>129</v>
      </c>
      <c r="C19" s="14">
        <v>633658</v>
      </c>
      <c r="D19" s="14">
        <v>190008</v>
      </c>
      <c r="E19" s="14">
        <f>SUM('- 56 -'!F19,'- 58 -'!G19,C19:D19)</f>
        <v>18170305</v>
      </c>
      <c r="G19" s="14">
        <v>4561282</v>
      </c>
    </row>
    <row r="20" spans="1:7" ht="12.75">
      <c r="A20" s="367">
        <v>12</v>
      </c>
      <c r="B20" s="16" t="s">
        <v>130</v>
      </c>
      <c r="C20" s="16">
        <v>2014231</v>
      </c>
      <c r="D20" s="16">
        <v>252321</v>
      </c>
      <c r="E20" s="16">
        <f>SUM('- 56 -'!F20,'- 58 -'!G20,C20:D20)</f>
        <v>30778015</v>
      </c>
      <c r="G20" s="16">
        <v>6449048</v>
      </c>
    </row>
    <row r="21" spans="1:7" ht="12.75">
      <c r="A21" s="366">
        <v>13</v>
      </c>
      <c r="B21" s="14" t="s">
        <v>131</v>
      </c>
      <c r="C21" s="14">
        <v>375899</v>
      </c>
      <c r="D21" s="14">
        <v>107896</v>
      </c>
      <c r="E21" s="14">
        <f>SUM('- 56 -'!F21,'- 58 -'!G21,C21:D21)</f>
        <v>10886595</v>
      </c>
      <c r="G21" s="14">
        <v>2736813</v>
      </c>
    </row>
    <row r="22" spans="1:7" ht="12.75">
      <c r="A22" s="367">
        <v>14</v>
      </c>
      <c r="B22" s="16" t="s">
        <v>132</v>
      </c>
      <c r="C22" s="16">
        <v>973676</v>
      </c>
      <c r="D22" s="16">
        <v>103951</v>
      </c>
      <c r="E22" s="16">
        <f>SUM('- 56 -'!F22,'- 58 -'!G22,C22:D22)</f>
        <v>15511517</v>
      </c>
      <c r="G22" s="16">
        <v>2428298</v>
      </c>
    </row>
    <row r="23" spans="1:7" ht="12.75">
      <c r="A23" s="366">
        <v>15</v>
      </c>
      <c r="B23" s="14" t="s">
        <v>133</v>
      </c>
      <c r="C23" s="14">
        <v>771317</v>
      </c>
      <c r="D23" s="14">
        <v>219132</v>
      </c>
      <c r="E23" s="14">
        <f>SUM('- 56 -'!F23,'- 58 -'!G23,C23:D23)</f>
        <v>24340846</v>
      </c>
      <c r="G23" s="14">
        <v>3609788</v>
      </c>
    </row>
    <row r="24" spans="1:7" ht="12.75">
      <c r="A24" s="367">
        <v>16</v>
      </c>
      <c r="B24" s="16" t="s">
        <v>134</v>
      </c>
      <c r="C24" s="16">
        <v>138691</v>
      </c>
      <c r="D24" s="16">
        <v>40105</v>
      </c>
      <c r="E24" s="16">
        <f>SUM('- 56 -'!F24,'- 58 -'!G24,C24:D24)</f>
        <v>3471775</v>
      </c>
      <c r="G24" s="16">
        <v>768200</v>
      </c>
    </row>
    <row r="25" spans="1:7" ht="12.75">
      <c r="A25" s="366">
        <v>17</v>
      </c>
      <c r="B25" s="14" t="s">
        <v>135</v>
      </c>
      <c r="C25" s="14">
        <v>140506</v>
      </c>
      <c r="D25" s="14">
        <v>28655</v>
      </c>
      <c r="E25" s="14">
        <f>SUM('- 56 -'!F25,'- 58 -'!G25,C25:D25)</f>
        <v>2439243</v>
      </c>
      <c r="G25" s="14">
        <v>577775</v>
      </c>
    </row>
    <row r="26" spans="1:7" ht="12.75">
      <c r="A26" s="367">
        <v>18</v>
      </c>
      <c r="B26" s="16" t="s">
        <v>136</v>
      </c>
      <c r="C26" s="16">
        <v>228811</v>
      </c>
      <c r="D26" s="16">
        <v>57070</v>
      </c>
      <c r="E26" s="16">
        <f>SUM('- 56 -'!F26,'- 58 -'!G26,C26:D26)</f>
        <v>5581237</v>
      </c>
      <c r="G26" s="16">
        <v>1114240</v>
      </c>
    </row>
    <row r="27" spans="1:7" ht="12.75">
      <c r="A27" s="366">
        <v>19</v>
      </c>
      <c r="B27" s="14" t="s">
        <v>137</v>
      </c>
      <c r="C27" s="14">
        <v>175506</v>
      </c>
      <c r="D27" s="14">
        <v>76035</v>
      </c>
      <c r="E27" s="14">
        <f>SUM('- 56 -'!F27,'- 58 -'!G27,C27:D27)</f>
        <v>7738650</v>
      </c>
      <c r="G27" s="14">
        <v>1715338</v>
      </c>
    </row>
    <row r="28" spans="1:7" ht="12.75">
      <c r="A28" s="367">
        <v>20</v>
      </c>
      <c r="B28" s="16" t="s">
        <v>138</v>
      </c>
      <c r="C28" s="16">
        <v>226588</v>
      </c>
      <c r="D28" s="16">
        <v>49826</v>
      </c>
      <c r="E28" s="16">
        <f>SUM('- 56 -'!F28,'- 58 -'!G28,C28:D28)</f>
        <v>4585674</v>
      </c>
      <c r="G28" s="16">
        <v>1076478</v>
      </c>
    </row>
    <row r="29" spans="1:7" ht="12.75">
      <c r="A29" s="366">
        <v>21</v>
      </c>
      <c r="B29" s="14" t="s">
        <v>139</v>
      </c>
      <c r="C29" s="14">
        <v>680393</v>
      </c>
      <c r="D29" s="14">
        <v>115389</v>
      </c>
      <c r="E29" s="14">
        <f>SUM('- 56 -'!F29,'- 58 -'!G29,C29:D29)</f>
        <v>14280833</v>
      </c>
      <c r="G29" s="14">
        <v>2821714</v>
      </c>
    </row>
    <row r="30" spans="1:7" ht="12.75">
      <c r="A30" s="367">
        <v>22</v>
      </c>
      <c r="B30" s="16" t="s">
        <v>140</v>
      </c>
      <c r="C30" s="16">
        <v>0</v>
      </c>
      <c r="D30" s="16">
        <v>77394</v>
      </c>
      <c r="E30" s="16">
        <f>SUM('- 56 -'!F30,'- 58 -'!G30,C30:D30)</f>
        <v>6503826</v>
      </c>
      <c r="G30" s="16">
        <v>2246420</v>
      </c>
    </row>
    <row r="31" spans="1:7" ht="12.75">
      <c r="A31" s="366">
        <v>23</v>
      </c>
      <c r="B31" s="14" t="s">
        <v>141</v>
      </c>
      <c r="C31" s="14">
        <v>281160</v>
      </c>
      <c r="D31" s="14">
        <v>78829</v>
      </c>
      <c r="E31" s="14">
        <f>SUM('- 56 -'!F31,'- 58 -'!G31,C31:D31)</f>
        <v>7046071</v>
      </c>
      <c r="G31" s="14">
        <v>894420</v>
      </c>
    </row>
    <row r="32" spans="1:7" ht="12.75">
      <c r="A32" s="367">
        <v>24</v>
      </c>
      <c r="B32" s="16" t="s">
        <v>142</v>
      </c>
      <c r="C32" s="16">
        <v>562333</v>
      </c>
      <c r="D32" s="16">
        <v>158384</v>
      </c>
      <c r="E32" s="16">
        <f>SUM('- 56 -'!F32,'- 58 -'!G32,C32:D32)</f>
        <v>13937885</v>
      </c>
      <c r="G32" s="16">
        <v>3157262</v>
      </c>
    </row>
    <row r="33" spans="1:7" ht="12.75">
      <c r="A33" s="366">
        <v>25</v>
      </c>
      <c r="B33" s="14" t="s">
        <v>143</v>
      </c>
      <c r="C33" s="14">
        <v>188296</v>
      </c>
      <c r="D33" s="14">
        <v>66035</v>
      </c>
      <c r="E33" s="14">
        <f>SUM('- 56 -'!F33,'- 58 -'!G33,C33:D33)</f>
        <v>6155731</v>
      </c>
      <c r="G33" s="14">
        <v>1496902</v>
      </c>
    </row>
    <row r="34" spans="1:7" ht="12.75">
      <c r="A34" s="367">
        <v>26</v>
      </c>
      <c r="B34" s="16" t="s">
        <v>144</v>
      </c>
      <c r="C34" s="16">
        <v>401328</v>
      </c>
      <c r="D34" s="16">
        <v>66541</v>
      </c>
      <c r="E34" s="16">
        <f>SUM('- 56 -'!F34,'- 58 -'!G34,C34:D34)</f>
        <v>11149642</v>
      </c>
      <c r="G34" s="16">
        <v>1835760</v>
      </c>
    </row>
    <row r="35" spans="1:7" ht="12.75">
      <c r="A35" s="366">
        <v>28</v>
      </c>
      <c r="B35" s="14" t="s">
        <v>145</v>
      </c>
      <c r="C35" s="14">
        <v>226076</v>
      </c>
      <c r="D35" s="14">
        <v>47438</v>
      </c>
      <c r="E35" s="14">
        <f>SUM('- 56 -'!F35,'- 58 -'!G35,C35:D35)</f>
        <v>4155213</v>
      </c>
      <c r="G35" s="14">
        <v>632128</v>
      </c>
    </row>
    <row r="36" spans="1:7" ht="12.75">
      <c r="A36" s="367">
        <v>30</v>
      </c>
      <c r="B36" s="16" t="s">
        <v>146</v>
      </c>
      <c r="C36" s="16">
        <v>295769</v>
      </c>
      <c r="D36" s="16">
        <v>69029</v>
      </c>
      <c r="E36" s="16">
        <f>SUM('- 56 -'!F36,'- 58 -'!G36,C36:D36)</f>
        <v>6111138</v>
      </c>
      <c r="G36" s="16">
        <v>1094998</v>
      </c>
    </row>
    <row r="37" spans="1:7" ht="12.75">
      <c r="A37" s="366">
        <v>31</v>
      </c>
      <c r="B37" s="14" t="s">
        <v>147</v>
      </c>
      <c r="C37" s="14">
        <v>233683</v>
      </c>
      <c r="D37" s="14">
        <v>67998</v>
      </c>
      <c r="E37" s="14">
        <f>SUM('- 56 -'!F37,'- 58 -'!G37,C37:D37)</f>
        <v>6936678</v>
      </c>
      <c r="G37" s="14">
        <v>1546460</v>
      </c>
    </row>
    <row r="38" spans="1:7" ht="12.75">
      <c r="A38" s="367">
        <v>32</v>
      </c>
      <c r="B38" s="16" t="s">
        <v>148</v>
      </c>
      <c r="C38" s="16">
        <v>242510</v>
      </c>
      <c r="D38" s="16">
        <v>67771</v>
      </c>
      <c r="E38" s="16">
        <f>SUM('- 56 -'!F38,'- 58 -'!G38,C38:D38)</f>
        <v>4630043</v>
      </c>
      <c r="G38" s="16">
        <v>615377</v>
      </c>
    </row>
    <row r="39" spans="1:7" ht="12.75">
      <c r="A39" s="366">
        <v>33</v>
      </c>
      <c r="B39" s="14" t="s">
        <v>149</v>
      </c>
      <c r="C39" s="14">
        <v>433174</v>
      </c>
      <c r="D39" s="14">
        <v>152368</v>
      </c>
      <c r="E39" s="14">
        <f>SUM('- 56 -'!F39,'- 58 -'!G39,C39:D39)</f>
        <v>8242035</v>
      </c>
      <c r="G39" s="14">
        <v>1362741</v>
      </c>
    </row>
    <row r="40" spans="1:7" ht="12.75">
      <c r="A40" s="367">
        <v>34</v>
      </c>
      <c r="B40" s="16" t="s">
        <v>150</v>
      </c>
      <c r="C40" s="16">
        <v>266771</v>
      </c>
      <c r="D40" s="16">
        <v>51644</v>
      </c>
      <c r="E40" s="16">
        <f>SUM('- 56 -'!F40,'- 58 -'!G40,C40:D40)</f>
        <v>4107278</v>
      </c>
      <c r="G40" s="16">
        <v>309920</v>
      </c>
    </row>
    <row r="41" spans="1:7" ht="12.75">
      <c r="A41" s="366">
        <v>35</v>
      </c>
      <c r="B41" s="14" t="s">
        <v>151</v>
      </c>
      <c r="C41" s="14">
        <v>491061</v>
      </c>
      <c r="D41" s="14">
        <v>108894</v>
      </c>
      <c r="E41" s="14">
        <f>SUM('- 56 -'!F41,'- 58 -'!G41,C41:D41)</f>
        <v>8715895</v>
      </c>
      <c r="G41" s="14">
        <v>1325458</v>
      </c>
    </row>
    <row r="42" spans="1:7" ht="12.75">
      <c r="A42" s="367">
        <v>36</v>
      </c>
      <c r="B42" s="16" t="s">
        <v>152</v>
      </c>
      <c r="C42" s="16">
        <v>225227</v>
      </c>
      <c r="D42" s="16">
        <v>54181</v>
      </c>
      <c r="E42" s="16">
        <f>SUM('- 56 -'!F42,'- 58 -'!G42,C42:D42)</f>
        <v>4608228</v>
      </c>
      <c r="G42" s="16">
        <v>962769</v>
      </c>
    </row>
    <row r="43" spans="1:7" ht="12.75">
      <c r="A43" s="366">
        <v>37</v>
      </c>
      <c r="B43" s="14" t="s">
        <v>153</v>
      </c>
      <c r="C43" s="14">
        <v>220853</v>
      </c>
      <c r="D43" s="14">
        <v>46935</v>
      </c>
      <c r="E43" s="14">
        <f>SUM('- 56 -'!F43,'- 58 -'!G43,C43:D43)</f>
        <v>4117823</v>
      </c>
      <c r="G43" s="14">
        <v>838059</v>
      </c>
    </row>
    <row r="44" spans="1:7" ht="12.75">
      <c r="A44" s="367">
        <v>38</v>
      </c>
      <c r="B44" s="16" t="s">
        <v>154</v>
      </c>
      <c r="C44" s="16">
        <v>175417</v>
      </c>
      <c r="D44" s="16">
        <v>64423</v>
      </c>
      <c r="E44" s="16">
        <f>SUM('- 56 -'!F44,'- 58 -'!G44,C44:D44)</f>
        <v>5273316</v>
      </c>
      <c r="G44" s="16">
        <v>1162659</v>
      </c>
    </row>
    <row r="45" spans="1:7" ht="12.75">
      <c r="A45" s="366">
        <v>39</v>
      </c>
      <c r="B45" s="14" t="s">
        <v>155</v>
      </c>
      <c r="C45" s="14">
        <v>404575</v>
      </c>
      <c r="D45" s="14">
        <v>113127</v>
      </c>
      <c r="E45" s="14">
        <f>SUM('- 56 -'!F45,'- 58 -'!G45,C45:D45)</f>
        <v>9412030</v>
      </c>
      <c r="G45" s="14">
        <v>1875093</v>
      </c>
    </row>
    <row r="46" spans="1:7" ht="12.75">
      <c r="A46" s="367">
        <v>40</v>
      </c>
      <c r="B46" s="16" t="s">
        <v>156</v>
      </c>
      <c r="C46" s="16">
        <v>944300</v>
      </c>
      <c r="D46" s="16">
        <v>242500</v>
      </c>
      <c r="E46" s="16">
        <f>SUM('- 56 -'!F46,'- 58 -'!G46,C46:D46)</f>
        <v>26736500</v>
      </c>
      <c r="G46" s="16">
        <v>7019783</v>
      </c>
    </row>
    <row r="47" spans="1:7" ht="12.75">
      <c r="A47" s="366">
        <v>41</v>
      </c>
      <c r="B47" s="14" t="s">
        <v>157</v>
      </c>
      <c r="C47" s="14">
        <v>149584</v>
      </c>
      <c r="D47" s="14">
        <v>89999</v>
      </c>
      <c r="E47" s="14">
        <f>SUM('- 56 -'!F47,'- 58 -'!G47,C47:D47)</f>
        <v>6623576</v>
      </c>
      <c r="G47" s="14">
        <v>1753061</v>
      </c>
    </row>
    <row r="48" spans="1:7" ht="12.75">
      <c r="A48" s="367">
        <v>42</v>
      </c>
      <c r="B48" s="16" t="s">
        <v>158</v>
      </c>
      <c r="C48" s="16">
        <v>196805</v>
      </c>
      <c r="D48" s="16">
        <v>47569</v>
      </c>
      <c r="E48" s="16">
        <f>SUM('- 56 -'!F48,'- 58 -'!G48,C48:D48)</f>
        <v>4692826</v>
      </c>
      <c r="G48" s="16">
        <v>1089087</v>
      </c>
    </row>
    <row r="49" spans="1:7" ht="12.75">
      <c r="A49" s="366">
        <v>43</v>
      </c>
      <c r="B49" s="14" t="s">
        <v>159</v>
      </c>
      <c r="C49" s="14">
        <v>33741</v>
      </c>
      <c r="D49" s="14">
        <v>48123</v>
      </c>
      <c r="E49" s="14">
        <f>SUM('- 56 -'!F49,'- 58 -'!G49,C49:D49)</f>
        <v>3328498</v>
      </c>
      <c r="G49" s="14">
        <v>1046134</v>
      </c>
    </row>
    <row r="50" spans="1:7" ht="12.75">
      <c r="A50" s="367">
        <v>44</v>
      </c>
      <c r="B50" s="16" t="s">
        <v>160</v>
      </c>
      <c r="C50" s="16">
        <v>321813</v>
      </c>
      <c r="D50" s="16">
        <v>49696</v>
      </c>
      <c r="E50" s="16">
        <f>SUM('- 56 -'!F50,'- 58 -'!G50,C50:D50)</f>
        <v>5464634</v>
      </c>
      <c r="G50" s="16">
        <v>1105830</v>
      </c>
    </row>
    <row r="51" spans="1:7" ht="12.75">
      <c r="A51" s="366">
        <v>45</v>
      </c>
      <c r="B51" s="14" t="s">
        <v>161</v>
      </c>
      <c r="C51" s="14">
        <v>458989</v>
      </c>
      <c r="D51" s="14">
        <v>65507</v>
      </c>
      <c r="E51" s="14">
        <f>SUM('- 56 -'!F51,'- 58 -'!G51,C51:D51)</f>
        <v>8462842</v>
      </c>
      <c r="G51" s="14">
        <v>974554</v>
      </c>
    </row>
    <row r="52" spans="1:7" ht="12.75">
      <c r="A52" s="367">
        <v>46</v>
      </c>
      <c r="B52" s="16" t="s">
        <v>162</v>
      </c>
      <c r="C52" s="16">
        <v>626599</v>
      </c>
      <c r="D52" s="16">
        <v>51724</v>
      </c>
      <c r="E52" s="16">
        <f>SUM('- 56 -'!F52,'- 58 -'!G52,C52:D52)</f>
        <v>6216410</v>
      </c>
      <c r="G52" s="16">
        <v>692723</v>
      </c>
    </row>
    <row r="53" spans="1:7" ht="12.75">
      <c r="A53" s="366">
        <v>47</v>
      </c>
      <c r="B53" s="14" t="s">
        <v>163</v>
      </c>
      <c r="C53" s="14">
        <v>307367</v>
      </c>
      <c r="D53" s="14">
        <v>40030</v>
      </c>
      <c r="E53" s="14">
        <f>SUM('- 56 -'!F53,'- 58 -'!G53,C53:D53)</f>
        <v>5700280</v>
      </c>
      <c r="G53" s="14">
        <v>1119295</v>
      </c>
    </row>
    <row r="54" spans="1:7" ht="12.75">
      <c r="A54" s="367">
        <v>48</v>
      </c>
      <c r="B54" s="16" t="s">
        <v>164</v>
      </c>
      <c r="C54" s="16">
        <v>3022904</v>
      </c>
      <c r="D54" s="16">
        <v>298446</v>
      </c>
      <c r="E54" s="16">
        <f>SUM('- 56 -'!F54,'- 58 -'!G54,C54:D54)</f>
        <v>20657869</v>
      </c>
      <c r="G54" s="16">
        <v>440044</v>
      </c>
    </row>
    <row r="55" spans="1:7" ht="12.75">
      <c r="A55" s="366">
        <v>49</v>
      </c>
      <c r="B55" s="14" t="s">
        <v>165</v>
      </c>
      <c r="C55" s="14">
        <v>990098</v>
      </c>
      <c r="D55" s="14">
        <v>140790</v>
      </c>
      <c r="E55" s="14">
        <f>SUM('- 56 -'!F55,'- 58 -'!G55,C55:D55)</f>
        <v>20182110</v>
      </c>
      <c r="G55" s="14">
        <v>3392661</v>
      </c>
    </row>
    <row r="56" spans="1:7" ht="12.75">
      <c r="A56" s="367">
        <v>50</v>
      </c>
      <c r="B56" s="16" t="s">
        <v>355</v>
      </c>
      <c r="C56" s="16">
        <v>397888</v>
      </c>
      <c r="D56" s="16">
        <v>122552</v>
      </c>
      <c r="E56" s="16">
        <f>SUM('- 56 -'!F56,'- 58 -'!G56,C56:D56)</f>
        <v>8843852</v>
      </c>
      <c r="G56" s="16">
        <v>1778128</v>
      </c>
    </row>
    <row r="57" spans="1:7" ht="12.75">
      <c r="A57" s="366">
        <v>2264</v>
      </c>
      <c r="B57" s="14" t="s">
        <v>166</v>
      </c>
      <c r="C57" s="14">
        <v>146213</v>
      </c>
      <c r="D57" s="14">
        <v>15488</v>
      </c>
      <c r="E57" s="14">
        <f>SUM('- 56 -'!F57,'- 58 -'!G57,C57:D57)</f>
        <v>1233477</v>
      </c>
      <c r="G57" s="14">
        <v>94838</v>
      </c>
    </row>
    <row r="58" spans="1:7" ht="12.75">
      <c r="A58" s="367">
        <v>2309</v>
      </c>
      <c r="B58" s="16" t="s">
        <v>167</v>
      </c>
      <c r="C58" s="16">
        <v>191386</v>
      </c>
      <c r="D58" s="16">
        <v>12552</v>
      </c>
      <c r="E58" s="16">
        <f>SUM('- 56 -'!F58,'- 58 -'!G58,C58:D58)</f>
        <v>1389562</v>
      </c>
      <c r="G58" s="16">
        <v>102134</v>
      </c>
    </row>
    <row r="59" spans="1:7" ht="12.75">
      <c r="A59" s="366">
        <v>2312</v>
      </c>
      <c r="B59" s="14" t="s">
        <v>168</v>
      </c>
      <c r="C59" s="14">
        <v>158670</v>
      </c>
      <c r="D59" s="14">
        <v>19842</v>
      </c>
      <c r="E59" s="14">
        <f>SUM('- 56 -'!F59,'- 58 -'!G59,C59:D59)</f>
        <v>1308462</v>
      </c>
      <c r="G59" s="14">
        <v>20182</v>
      </c>
    </row>
    <row r="60" spans="1:7" ht="12.75">
      <c r="A60" s="367">
        <v>2355</v>
      </c>
      <c r="B60" s="16" t="s">
        <v>169</v>
      </c>
      <c r="C60" s="16">
        <v>1729675</v>
      </c>
      <c r="D60" s="16">
        <v>94833</v>
      </c>
      <c r="E60" s="16">
        <f>SUM('- 56 -'!F60,'- 58 -'!G60,C60:D60)</f>
        <v>15674193</v>
      </c>
      <c r="G60" s="16">
        <v>1760332</v>
      </c>
    </row>
    <row r="61" spans="1:7" ht="12.75">
      <c r="A61" s="366">
        <v>2439</v>
      </c>
      <c r="B61" s="14" t="s">
        <v>170</v>
      </c>
      <c r="C61" s="14">
        <v>22856</v>
      </c>
      <c r="D61" s="14">
        <v>14722</v>
      </c>
      <c r="E61" s="14">
        <f>SUM('- 56 -'!F61,'- 58 -'!G61,C61:D61)</f>
        <v>966584</v>
      </c>
      <c r="G61" s="14">
        <v>87877</v>
      </c>
    </row>
    <row r="62" spans="1:7" ht="12.75">
      <c r="A62" s="367">
        <v>2460</v>
      </c>
      <c r="B62" s="16" t="s">
        <v>171</v>
      </c>
      <c r="C62" s="16">
        <v>286464</v>
      </c>
      <c r="D62" s="16">
        <v>14684</v>
      </c>
      <c r="E62" s="16">
        <f>SUM('- 56 -'!F62,'- 58 -'!G62,C62:D62)</f>
        <v>1838978</v>
      </c>
      <c r="G62" s="16">
        <v>126463</v>
      </c>
    </row>
    <row r="63" spans="1:7" ht="12.75">
      <c r="A63" s="366">
        <v>3000</v>
      </c>
      <c r="B63" s="14" t="s">
        <v>381</v>
      </c>
      <c r="C63" s="14">
        <v>0</v>
      </c>
      <c r="D63" s="14">
        <v>120300</v>
      </c>
      <c r="E63" s="14">
        <f>SUM('- 56 -'!F63,'- 58 -'!G63,C63:D63)</f>
        <v>719600</v>
      </c>
      <c r="G63" s="14">
        <v>0</v>
      </c>
    </row>
    <row r="64" ht="4.5" customHeight="1"/>
    <row r="65" spans="1:7" ht="12.75">
      <c r="A65" s="101"/>
      <c r="B65" s="20" t="s">
        <v>172</v>
      </c>
      <c r="C65" s="20">
        <f>SUM(C11:C63)</f>
        <v>41310722</v>
      </c>
      <c r="D65" s="20">
        <f>SUM(D11:D63)</f>
        <v>7030191</v>
      </c>
      <c r="E65" s="20">
        <f>SUM(E11:E63)</f>
        <v>733399132</v>
      </c>
      <c r="G65" s="20">
        <f>SUM(G11:G63)</f>
        <v>152540860</v>
      </c>
    </row>
    <row r="66" ht="4.5" customHeight="1"/>
    <row r="67" spans="1:7" ht="12.75">
      <c r="A67" s="99">
        <v>2155</v>
      </c>
      <c r="B67" s="100" t="s">
        <v>173</v>
      </c>
      <c r="C67" s="100">
        <v>0</v>
      </c>
      <c r="D67" s="100">
        <v>0</v>
      </c>
      <c r="E67" s="100">
        <f>SUM('- 56 -'!F67,'- 58 -'!G67,C67:D67)</f>
        <v>254880</v>
      </c>
      <c r="F67" s="80"/>
      <c r="G67" s="100"/>
    </row>
    <row r="68" spans="1:7" ht="12.75">
      <c r="A68" s="97">
        <v>2408</v>
      </c>
      <c r="B68" s="98" t="s">
        <v>175</v>
      </c>
      <c r="C68" s="98">
        <v>0</v>
      </c>
      <c r="D68" s="98">
        <v>0</v>
      </c>
      <c r="E68" s="98">
        <f>SUM('- 56 -'!F68,'- 58 -'!G68,C68:D68)</f>
        <v>422761</v>
      </c>
      <c r="G68" s="98"/>
    </row>
    <row r="69" spans="3:7" ht="6.75" customHeight="1">
      <c r="C69" s="17"/>
      <c r="D69" s="17"/>
      <c r="E69" s="17"/>
      <c r="G69" s="17"/>
    </row>
    <row r="70" spans="1:7" ht="12" customHeight="1">
      <c r="A70" s="391" t="s">
        <v>369</v>
      </c>
      <c r="B70" s="271" t="s">
        <v>397</v>
      </c>
      <c r="C70" s="122"/>
      <c r="D70" s="122"/>
      <c r="E70" s="122"/>
      <c r="F70" s="123"/>
      <c r="G70" s="122"/>
    </row>
    <row r="71" spans="1:7" ht="12" customHeight="1">
      <c r="A71" s="391" t="s">
        <v>370</v>
      </c>
      <c r="B71" s="271" t="s">
        <v>479</v>
      </c>
      <c r="C71" s="122"/>
      <c r="D71" s="122"/>
      <c r="E71" s="122"/>
      <c r="F71" s="123"/>
      <c r="G71" s="122"/>
    </row>
    <row r="72" spans="2:7" ht="12" customHeight="1">
      <c r="B72" s="82" t="s">
        <v>480</v>
      </c>
      <c r="C72" s="122"/>
      <c r="D72" s="122"/>
      <c r="E72" s="122"/>
      <c r="F72" s="123"/>
      <c r="G72" s="122"/>
    </row>
    <row r="73" spans="1:7" ht="12" customHeight="1">
      <c r="A73" s="391" t="s">
        <v>371</v>
      </c>
      <c r="B73" s="323" t="str">
        <f>"THE "&amp;REPLACE(REPLACE('- 3 -'!A3,1,22,""),5,5,"")&amp;" PRORATED SCHOOL ASSESSMENT MULTIPLIED BY 7.42 MILLS ADJUSTED FOR MINING REVENUE (USED IN THE CALCULATION OF"</f>
        <v>THE 2001 PRORATED SCHOOL ASSESSMENT MULTIPLIED BY 7.42 MILLS ADJUSTED FOR MINING REVENUE (USED IN THE CALCULATION OF</v>
      </c>
      <c r="C73" s="122"/>
      <c r="D73" s="122"/>
      <c r="E73" s="122"/>
      <c r="F73" s="123"/>
      <c r="G73" s="122"/>
    </row>
    <row r="74" spans="1:7" ht="12" customHeight="1">
      <c r="A74" s="6"/>
      <c r="B74" s="355" t="s">
        <v>362</v>
      </c>
      <c r="C74" s="122"/>
      <c r="D74" s="122"/>
      <c r="E74" s="122"/>
      <c r="F74" s="123"/>
      <c r="G74" s="122"/>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51.xml><?xml version="1.0" encoding="utf-8"?>
<worksheet xmlns="http://schemas.openxmlformats.org/spreadsheetml/2006/main" xmlns:r="http://schemas.openxmlformats.org/officeDocument/2006/relationships">
  <sheetPr codeName="Sheet6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3" width="24.83203125" style="82" customWidth="1"/>
    <col min="4" max="4" width="23.83203125" style="82" customWidth="1"/>
    <col min="5" max="5" width="25.83203125" style="82" customWidth="1"/>
    <col min="6" max="6" width="23.83203125" style="82" customWidth="1"/>
    <col min="7" max="16384" width="19.83203125" style="82" customWidth="1"/>
  </cols>
  <sheetData>
    <row r="1" spans="2:5" ht="6.75" customHeight="1">
      <c r="B1" s="80"/>
      <c r="C1" s="141"/>
      <c r="D1" s="141"/>
      <c r="E1" s="141"/>
    </row>
    <row r="2" spans="1:6" ht="12.75" customHeight="1">
      <c r="A2" s="199"/>
      <c r="B2" s="199" t="s">
        <v>382</v>
      </c>
      <c r="C2" s="199"/>
      <c r="D2" s="199"/>
      <c r="E2" s="199"/>
      <c r="F2" s="199"/>
    </row>
    <row r="3" spans="1:6" ht="12.75" customHeight="1">
      <c r="A3" s="273"/>
      <c r="B3" s="273" t="str">
        <f>REPLACE(REPLACE(YEAR,1,22,""),5,0,"")&amp;" BUDGET"</f>
        <v>2001/2002 BUDGET</v>
      </c>
      <c r="C3" s="202"/>
      <c r="D3" s="202"/>
      <c r="E3" s="202"/>
      <c r="F3" s="202"/>
    </row>
    <row r="4" spans="1:5" ht="12.75" customHeight="1">
      <c r="A4" s="10"/>
      <c r="C4" s="141"/>
      <c r="D4" s="141"/>
      <c r="E4" s="141"/>
    </row>
    <row r="5" spans="1:5" ht="12.75" customHeight="1">
      <c r="A5" s="10"/>
      <c r="C5" s="141"/>
      <c r="D5" s="141"/>
      <c r="E5" s="141"/>
    </row>
    <row r="6" spans="1:6" ht="12.75" customHeight="1">
      <c r="A6" s="10"/>
      <c r="C6" s="398"/>
      <c r="D6" s="398"/>
      <c r="E6" s="398"/>
      <c r="F6" s="398"/>
    </row>
    <row r="7" spans="3:6" ht="12.75" customHeight="1">
      <c r="C7" s="399" t="s">
        <v>204</v>
      </c>
      <c r="D7" s="399" t="s">
        <v>384</v>
      </c>
      <c r="E7" s="399" t="s">
        <v>212</v>
      </c>
      <c r="F7" s="399" t="s">
        <v>211</v>
      </c>
    </row>
    <row r="8" spans="1:6" ht="12.75" customHeight="1">
      <c r="A8" s="94"/>
      <c r="B8" s="45"/>
      <c r="C8" s="399" t="s">
        <v>368</v>
      </c>
      <c r="D8" s="399" t="s">
        <v>383</v>
      </c>
      <c r="E8" s="399" t="s">
        <v>380</v>
      </c>
      <c r="F8" s="399" t="s">
        <v>241</v>
      </c>
    </row>
    <row r="9" spans="1:6" ht="16.5" customHeight="1">
      <c r="A9" s="51" t="s">
        <v>105</v>
      </c>
      <c r="B9" s="52" t="s">
        <v>106</v>
      </c>
      <c r="C9" s="400" t="s">
        <v>443</v>
      </c>
      <c r="D9" s="400" t="s">
        <v>444</v>
      </c>
      <c r="E9" s="400" t="s">
        <v>445</v>
      </c>
      <c r="F9" s="400" t="s">
        <v>446</v>
      </c>
    </row>
    <row r="10" spans="1:6" ht="4.5" customHeight="1">
      <c r="A10" s="77"/>
      <c r="B10" s="77"/>
      <c r="D10" s="390"/>
      <c r="E10" s="147"/>
      <c r="F10" s="163"/>
    </row>
    <row r="11" spans="1:6" ht="12.75">
      <c r="A11" s="13">
        <v>1</v>
      </c>
      <c r="B11" s="14" t="s">
        <v>121</v>
      </c>
      <c r="C11" s="14">
        <f>'- 4 -'!F11</f>
        <v>7673</v>
      </c>
      <c r="D11" s="344">
        <f>'- 9 -'!D11</f>
        <v>14.24828876283719</v>
      </c>
      <c r="E11" s="14">
        <f>'- 54 -'!G11</f>
        <v>122380</v>
      </c>
      <c r="F11" s="344">
        <f>'- 52 -'!H11</f>
        <v>27.281659848160675</v>
      </c>
    </row>
    <row r="12" spans="1:6" ht="12.75">
      <c r="A12" s="15">
        <v>2</v>
      </c>
      <c r="B12" s="16" t="s">
        <v>122</v>
      </c>
      <c r="C12" s="16">
        <f>'- 4 -'!F12</f>
        <v>6500</v>
      </c>
      <c r="D12" s="345">
        <f>'- 9 -'!D12</f>
        <v>15.978829541306729</v>
      </c>
      <c r="E12" s="16">
        <f>'- 54 -'!G12</f>
        <v>158431</v>
      </c>
      <c r="F12" s="345">
        <f>'- 52 -'!H12</f>
        <v>17.253955822418643</v>
      </c>
    </row>
    <row r="13" spans="1:6" ht="12.75">
      <c r="A13" s="13">
        <v>3</v>
      </c>
      <c r="B13" s="14" t="s">
        <v>123</v>
      </c>
      <c r="C13" s="14">
        <f>'- 4 -'!F13</f>
        <v>7108</v>
      </c>
      <c r="D13" s="344">
        <f>'- 9 -'!D13</f>
        <v>14.881028023606317</v>
      </c>
      <c r="E13" s="14">
        <f>'- 54 -'!G13</f>
        <v>155456</v>
      </c>
      <c r="F13" s="344">
        <f>'- 52 -'!H13</f>
        <v>22.472314874716208</v>
      </c>
    </row>
    <row r="14" spans="1:6" ht="12.75">
      <c r="A14" s="15">
        <v>4</v>
      </c>
      <c r="B14" s="16" t="s">
        <v>124</v>
      </c>
      <c r="C14" s="16">
        <f>'- 4 -'!F14</f>
        <v>7025</v>
      </c>
      <c r="D14" s="345">
        <f>'- 9 -'!D14</f>
        <v>14.523485498456653</v>
      </c>
      <c r="E14" s="16">
        <f>'- 54 -'!G14</f>
        <v>129567</v>
      </c>
      <c r="F14" s="345">
        <f>'- 52 -'!H14</f>
        <v>22.45382995548423</v>
      </c>
    </row>
    <row r="15" spans="1:6" ht="12.75">
      <c r="A15" s="13">
        <v>5</v>
      </c>
      <c r="B15" s="14" t="s">
        <v>125</v>
      </c>
      <c r="C15" s="14">
        <f>'- 4 -'!F15</f>
        <v>7201</v>
      </c>
      <c r="D15" s="344">
        <f>'- 9 -'!D15</f>
        <v>15.105834091053266</v>
      </c>
      <c r="E15" s="14">
        <f>'- 54 -'!G15</f>
        <v>156098</v>
      </c>
      <c r="F15" s="344">
        <f>'- 52 -'!H15</f>
        <v>22.711591168483256</v>
      </c>
    </row>
    <row r="16" spans="1:6" ht="12.75">
      <c r="A16" s="15">
        <v>6</v>
      </c>
      <c r="B16" s="16" t="s">
        <v>126</v>
      </c>
      <c r="C16" s="16">
        <f>'- 4 -'!F16</f>
        <v>6462</v>
      </c>
      <c r="D16" s="345">
        <f>'- 9 -'!D16</f>
        <v>15.757597286112642</v>
      </c>
      <c r="E16" s="16">
        <f>'- 54 -'!G16</f>
        <v>105332</v>
      </c>
      <c r="F16" s="345">
        <f>'- 52 -'!H16</f>
        <v>22.20710383759123</v>
      </c>
    </row>
    <row r="17" spans="1:6" ht="12.75">
      <c r="A17" s="13">
        <v>9</v>
      </c>
      <c r="B17" s="14" t="s">
        <v>127</v>
      </c>
      <c r="C17" s="14">
        <f>'- 4 -'!F17</f>
        <v>6495</v>
      </c>
      <c r="D17" s="344">
        <f>'- 9 -'!D17</f>
        <v>15.306900726392252</v>
      </c>
      <c r="E17" s="14">
        <f>'- 54 -'!G17</f>
        <v>102151</v>
      </c>
      <c r="F17" s="344">
        <f>'- 52 -'!H17</f>
        <v>22.024736002958992</v>
      </c>
    </row>
    <row r="18" spans="1:6" ht="12.75">
      <c r="A18" s="15">
        <v>10</v>
      </c>
      <c r="B18" s="16" t="s">
        <v>128</v>
      </c>
      <c r="C18" s="16">
        <f>'- 4 -'!F18</f>
        <v>7010</v>
      </c>
      <c r="D18" s="345">
        <f>'- 9 -'!D18</f>
        <v>15.83368332633347</v>
      </c>
      <c r="E18" s="16">
        <f>'- 54 -'!G18</f>
        <v>100991</v>
      </c>
      <c r="F18" s="345">
        <f>'- 52 -'!H18</f>
        <v>26.8315002829092</v>
      </c>
    </row>
    <row r="19" spans="1:6" ht="12.75">
      <c r="A19" s="13">
        <v>11</v>
      </c>
      <c r="B19" s="14" t="s">
        <v>129</v>
      </c>
      <c r="C19" s="14">
        <f>'- 4 -'!F19</f>
        <v>6895</v>
      </c>
      <c r="D19" s="344">
        <f>'- 9 -'!D19</f>
        <v>14.944309927360775</v>
      </c>
      <c r="E19" s="14">
        <f>'- 54 -'!G19</f>
        <v>135046</v>
      </c>
      <c r="F19" s="344">
        <f>'- 52 -'!H19</f>
        <v>18.924380266180478</v>
      </c>
    </row>
    <row r="20" spans="1:6" ht="12.75">
      <c r="A20" s="15">
        <v>12</v>
      </c>
      <c r="B20" s="16" t="s">
        <v>130</v>
      </c>
      <c r="C20" s="16">
        <f>'- 4 -'!F20</f>
        <v>6656</v>
      </c>
      <c r="D20" s="345">
        <f>'- 9 -'!D20</f>
        <v>15.425245122511333</v>
      </c>
      <c r="E20" s="16">
        <f>'- 54 -'!G20</f>
        <v>110188</v>
      </c>
      <c r="F20" s="345">
        <f>'- 52 -'!H20</f>
        <v>21.886103449707335</v>
      </c>
    </row>
    <row r="21" spans="1:6" ht="12.75">
      <c r="A21" s="13">
        <v>13</v>
      </c>
      <c r="B21" s="14" t="s">
        <v>131</v>
      </c>
      <c r="C21" s="14">
        <f>'- 4 -'!F21</f>
        <v>7041</v>
      </c>
      <c r="D21" s="344">
        <f>'- 9 -'!D21</f>
        <v>14.385329891145236</v>
      </c>
      <c r="E21" s="14">
        <f>'- 54 -'!G21</f>
        <v>138465</v>
      </c>
      <c r="F21" s="344">
        <f>'- 52 -'!H21</f>
        <v>20.060236653403877</v>
      </c>
    </row>
    <row r="22" spans="1:6" ht="12.75">
      <c r="A22" s="15">
        <v>14</v>
      </c>
      <c r="B22" s="16" t="s">
        <v>132</v>
      </c>
      <c r="C22" s="16">
        <f>'- 4 -'!F22</f>
        <v>6861</v>
      </c>
      <c r="D22" s="345">
        <f>'- 9 -'!D22</f>
        <v>16.34321223709369</v>
      </c>
      <c r="E22" s="16">
        <f>'- 54 -'!G22</f>
        <v>85249</v>
      </c>
      <c r="F22" s="345">
        <f>'- 52 -'!H22</f>
        <v>22.00617755089844</v>
      </c>
    </row>
    <row r="23" spans="1:6" ht="12.75">
      <c r="A23" s="13">
        <v>15</v>
      </c>
      <c r="B23" s="14" t="s">
        <v>133</v>
      </c>
      <c r="C23" s="14">
        <f>'- 4 -'!F23</f>
        <v>5421</v>
      </c>
      <c r="D23" s="344">
        <f>'- 9 -'!D23</f>
        <v>17.919795865108593</v>
      </c>
      <c r="E23" s="14">
        <f>'- 54 -'!G23</f>
        <v>85521</v>
      </c>
      <c r="F23" s="344">
        <f>'- 52 -'!H23</f>
        <v>14.69999906763004</v>
      </c>
    </row>
    <row r="24" spans="1:6" ht="12.75">
      <c r="A24" s="15">
        <v>16</v>
      </c>
      <c r="B24" s="16" t="s">
        <v>134</v>
      </c>
      <c r="C24" s="16">
        <f>'- 4 -'!F24</f>
        <v>7219</v>
      </c>
      <c r="D24" s="345">
        <f>'- 9 -'!D24</f>
        <v>15.125665015593471</v>
      </c>
      <c r="E24" s="16">
        <f>'- 54 -'!G24</f>
        <v>134771</v>
      </c>
      <c r="F24" s="345">
        <f>'- 52 -'!H24</f>
        <v>20.026214367640197</v>
      </c>
    </row>
    <row r="25" spans="1:6" ht="12.75">
      <c r="A25" s="13">
        <v>17</v>
      </c>
      <c r="B25" s="14" t="s">
        <v>135</v>
      </c>
      <c r="C25" s="14">
        <f>'- 4 -'!F25</f>
        <v>7803</v>
      </c>
      <c r="D25" s="344">
        <f>'- 9 -'!D25</f>
        <v>13.721902770517513</v>
      </c>
      <c r="E25" s="14">
        <f>'- 54 -'!G25</f>
        <v>113097</v>
      </c>
      <c r="F25" s="344">
        <f>'- 52 -'!H25</f>
        <v>19.114792914647804</v>
      </c>
    </row>
    <row r="26" spans="1:6" ht="12.75">
      <c r="A26" s="15">
        <v>18</v>
      </c>
      <c r="B26" s="16" t="s">
        <v>136</v>
      </c>
      <c r="C26" s="16">
        <f>'- 4 -'!F26</f>
        <v>6538</v>
      </c>
      <c r="D26" s="345">
        <f>'- 9 -'!D26</f>
        <v>15.17313862152893</v>
      </c>
      <c r="E26" s="16">
        <f>'- 54 -'!G26</f>
        <v>113849</v>
      </c>
      <c r="F26" s="345">
        <f>'- 52 -'!H26</f>
        <v>18.945566357895</v>
      </c>
    </row>
    <row r="27" spans="1:6" ht="12.75">
      <c r="A27" s="13">
        <v>19</v>
      </c>
      <c r="B27" s="14" t="s">
        <v>137</v>
      </c>
      <c r="C27" s="14">
        <f>'- 4 -'!F27</f>
        <v>6764</v>
      </c>
      <c r="D27" s="344">
        <f>'- 9 -'!D27</f>
        <v>15.22510347157699</v>
      </c>
      <c r="E27" s="14">
        <f>'- 54 -'!G27</f>
        <v>145185</v>
      </c>
      <c r="F27" s="344">
        <f>'- 52 -'!H27</f>
        <v>16.28577927854078</v>
      </c>
    </row>
    <row r="28" spans="1:6" ht="12.75">
      <c r="A28" s="15">
        <v>20</v>
      </c>
      <c r="B28" s="16" t="s">
        <v>138</v>
      </c>
      <c r="C28" s="16">
        <f>'- 4 -'!F28</f>
        <v>7792</v>
      </c>
      <c r="D28" s="345">
        <f>'- 9 -'!D28</f>
        <v>14.227008643899673</v>
      </c>
      <c r="E28" s="16">
        <f>'- 54 -'!G28</f>
        <v>128285</v>
      </c>
      <c r="F28" s="345">
        <f>'- 52 -'!H28</f>
        <v>21.81924975433812</v>
      </c>
    </row>
    <row r="29" spans="1:6" ht="12.75">
      <c r="A29" s="13">
        <v>21</v>
      </c>
      <c r="B29" s="14" t="s">
        <v>139</v>
      </c>
      <c r="C29" s="14">
        <f>'- 4 -'!F29</f>
        <v>6552</v>
      </c>
      <c r="D29" s="344">
        <f>'- 9 -'!D29</f>
        <v>15.323766816143497</v>
      </c>
      <c r="E29" s="14">
        <f>'- 54 -'!G29</f>
        <v>109287</v>
      </c>
      <c r="F29" s="344">
        <f>'- 52 -'!H29</f>
        <v>20.000793089560325</v>
      </c>
    </row>
    <row r="30" spans="1:6" ht="12.75">
      <c r="A30" s="15">
        <v>22</v>
      </c>
      <c r="B30" s="16" t="s">
        <v>140</v>
      </c>
      <c r="C30" s="16">
        <f>'- 4 -'!F30</f>
        <v>7140</v>
      </c>
      <c r="D30" s="345">
        <f>'- 9 -'!D30</f>
        <v>16.177033492822968</v>
      </c>
      <c r="E30" s="16">
        <f>'- 54 -'!G30</f>
        <v>177120</v>
      </c>
      <c r="F30" s="345">
        <f>'- 52 -'!H30</f>
        <v>16.5884024042644</v>
      </c>
    </row>
    <row r="31" spans="1:6" ht="12.75">
      <c r="A31" s="13">
        <v>23</v>
      </c>
      <c r="B31" s="14" t="s">
        <v>141</v>
      </c>
      <c r="C31" s="14">
        <f>'- 4 -'!F31</f>
        <v>7079</v>
      </c>
      <c r="D31" s="344">
        <f>'- 9 -'!D31</f>
        <v>15.54530656538253</v>
      </c>
      <c r="E31" s="14">
        <f>'- 54 -'!G31</f>
        <v>89416</v>
      </c>
      <c r="F31" s="344">
        <f>'- 52 -'!H31</f>
        <v>21.01963974485529</v>
      </c>
    </row>
    <row r="32" spans="1:6" ht="12.75">
      <c r="A32" s="15">
        <v>24</v>
      </c>
      <c r="B32" s="16" t="s">
        <v>142</v>
      </c>
      <c r="C32" s="16">
        <f>'- 4 -'!F32</f>
        <v>6374</v>
      </c>
      <c r="D32" s="345">
        <f>'- 9 -'!D32</f>
        <v>15.206524041516627</v>
      </c>
      <c r="E32" s="16">
        <f>'- 54 -'!G32</f>
        <v>122632</v>
      </c>
      <c r="F32" s="345">
        <f>'- 52 -'!H32</f>
        <v>18.047833753921733</v>
      </c>
    </row>
    <row r="33" spans="1:6" ht="12.75">
      <c r="A33" s="13">
        <v>25</v>
      </c>
      <c r="B33" s="14" t="s">
        <v>143</v>
      </c>
      <c r="C33" s="14">
        <f>'- 4 -'!F33</f>
        <v>6940</v>
      </c>
      <c r="D33" s="344">
        <f>'- 9 -'!D33</f>
        <v>15.424637376497792</v>
      </c>
      <c r="E33" s="14">
        <f>'- 54 -'!G33</f>
        <v>136930</v>
      </c>
      <c r="F33" s="344">
        <f>'- 52 -'!H33</f>
        <v>17.985139888227835</v>
      </c>
    </row>
    <row r="34" spans="1:6" ht="12.75">
      <c r="A34" s="15">
        <v>26</v>
      </c>
      <c r="B34" s="16" t="s">
        <v>144</v>
      </c>
      <c r="C34" s="16">
        <f>'- 4 -'!F34</f>
        <v>5759</v>
      </c>
      <c r="D34" s="345">
        <f>'- 9 -'!D34</f>
        <v>16.35083449235049</v>
      </c>
      <c r="E34" s="16">
        <f>'- 54 -'!G34</f>
        <v>90922</v>
      </c>
      <c r="F34" s="345">
        <f>'- 52 -'!H34</f>
        <v>16.751749142101882</v>
      </c>
    </row>
    <row r="35" spans="1:6" ht="12.75">
      <c r="A35" s="13">
        <v>28</v>
      </c>
      <c r="B35" s="14" t="s">
        <v>145</v>
      </c>
      <c r="C35" s="14">
        <f>'- 4 -'!F35</f>
        <v>7397</v>
      </c>
      <c r="D35" s="344">
        <f>'- 9 -'!D35</f>
        <v>13.249881908360889</v>
      </c>
      <c r="E35" s="14">
        <f>'- 54 -'!G35</f>
        <v>99350</v>
      </c>
      <c r="F35" s="344">
        <f>'- 52 -'!H35</f>
        <v>20.633267263191428</v>
      </c>
    </row>
    <row r="36" spans="1:6" ht="12.75">
      <c r="A36" s="15">
        <v>30</v>
      </c>
      <c r="B36" s="16" t="s">
        <v>146</v>
      </c>
      <c r="C36" s="16">
        <f>'- 4 -'!F36</f>
        <v>7069</v>
      </c>
      <c r="D36" s="345">
        <f>'- 9 -'!D36</f>
        <v>14.82574715728038</v>
      </c>
      <c r="E36" s="16">
        <f>'- 54 -'!G36</f>
        <v>109582</v>
      </c>
      <c r="F36" s="345">
        <f>'- 52 -'!H36</f>
        <v>20.550006769493397</v>
      </c>
    </row>
    <row r="37" spans="1:6" ht="12.75">
      <c r="A37" s="13">
        <v>31</v>
      </c>
      <c r="B37" s="14" t="s">
        <v>147</v>
      </c>
      <c r="C37" s="14">
        <f>'- 4 -'!F37</f>
        <v>6590</v>
      </c>
      <c r="D37" s="344">
        <f>'- 9 -'!D37</f>
        <v>15.572073767406849</v>
      </c>
      <c r="E37" s="14">
        <f>'- 54 -'!G37</f>
        <v>125289</v>
      </c>
      <c r="F37" s="344">
        <f>'- 52 -'!H37</f>
        <v>16.989044070290948</v>
      </c>
    </row>
    <row r="38" spans="1:6" ht="12.75">
      <c r="A38" s="15">
        <v>32</v>
      </c>
      <c r="B38" s="16" t="s">
        <v>148</v>
      </c>
      <c r="C38" s="16">
        <f>'- 4 -'!F38</f>
        <v>8063</v>
      </c>
      <c r="D38" s="345">
        <f>'- 9 -'!D38</f>
        <v>13.996569468267582</v>
      </c>
      <c r="E38" s="16">
        <f>'- 54 -'!G38</f>
        <v>94664</v>
      </c>
      <c r="F38" s="345">
        <f>'- 52 -'!H38</f>
        <v>21.074527706552875</v>
      </c>
    </row>
    <row r="39" spans="1:6" ht="12.75">
      <c r="A39" s="13">
        <v>33</v>
      </c>
      <c r="B39" s="14" t="s">
        <v>149</v>
      </c>
      <c r="C39" s="14">
        <f>'- 4 -'!F39</f>
        <v>7058</v>
      </c>
      <c r="D39" s="344">
        <f>'- 9 -'!D39</f>
        <v>15.474888533692269</v>
      </c>
      <c r="E39" s="14">
        <f>'- 54 -'!G39</f>
        <v>100442</v>
      </c>
      <c r="F39" s="344">
        <f>'- 52 -'!H39</f>
        <v>21.044121470506962</v>
      </c>
    </row>
    <row r="40" spans="1:6" ht="12.75">
      <c r="A40" s="15">
        <v>34</v>
      </c>
      <c r="B40" s="16" t="s">
        <v>150</v>
      </c>
      <c r="C40" s="16">
        <f>'- 4 -'!F40</f>
        <v>7852</v>
      </c>
      <c r="D40" s="345">
        <f>'- 9 -'!D40</f>
        <v>13.80506091846298</v>
      </c>
      <c r="E40" s="16">
        <f>'- 54 -'!G40</f>
        <v>62341</v>
      </c>
      <c r="F40" s="345">
        <f>'- 52 -'!H40</f>
        <v>24.941151402262964</v>
      </c>
    </row>
    <row r="41" spans="1:6" ht="12.75">
      <c r="A41" s="13">
        <v>35</v>
      </c>
      <c r="B41" s="14" t="s">
        <v>151</v>
      </c>
      <c r="C41" s="14">
        <f>'- 4 -'!F41</f>
        <v>7356</v>
      </c>
      <c r="D41" s="344">
        <f>'- 9 -'!D41</f>
        <v>15.397209452375192</v>
      </c>
      <c r="E41" s="14">
        <f>'- 54 -'!G41</f>
        <v>98823</v>
      </c>
      <c r="F41" s="344">
        <f>'- 52 -'!H41</f>
        <v>22.176678243462025</v>
      </c>
    </row>
    <row r="42" spans="1:6" ht="12.75">
      <c r="A42" s="15">
        <v>36</v>
      </c>
      <c r="B42" s="16" t="s">
        <v>152</v>
      </c>
      <c r="C42" s="16">
        <f>'- 4 -'!F42</f>
        <v>7211</v>
      </c>
      <c r="D42" s="345">
        <f>'- 9 -'!D42</f>
        <v>14.534161490683228</v>
      </c>
      <c r="E42" s="16">
        <f>'- 54 -'!G42</f>
        <v>119478</v>
      </c>
      <c r="F42" s="345">
        <f>'- 52 -'!H42</f>
        <v>19.779996194313807</v>
      </c>
    </row>
    <row r="43" spans="1:6" ht="12.75">
      <c r="A43" s="13">
        <v>37</v>
      </c>
      <c r="B43" s="14" t="s">
        <v>153</v>
      </c>
      <c r="C43" s="14">
        <f>'- 4 -'!F43</f>
        <v>7100</v>
      </c>
      <c r="D43" s="344">
        <f>'- 9 -'!D43</f>
        <v>15.219685039370077</v>
      </c>
      <c r="E43" s="14">
        <f>'- 54 -'!G43</f>
        <v>118840</v>
      </c>
      <c r="F43" s="344">
        <f>'- 52 -'!H43</f>
        <v>20.50484665324078</v>
      </c>
    </row>
    <row r="44" spans="1:6" ht="12.75">
      <c r="A44" s="15">
        <v>38</v>
      </c>
      <c r="B44" s="16" t="s">
        <v>154</v>
      </c>
      <c r="C44" s="16">
        <f>'- 4 -'!F44</f>
        <v>7355</v>
      </c>
      <c r="D44" s="345">
        <f>'- 9 -'!D44</f>
        <v>14.638980651250588</v>
      </c>
      <c r="E44" s="16">
        <f>'- 54 -'!G44</f>
        <v>136148</v>
      </c>
      <c r="F44" s="345">
        <f>'- 52 -'!H44</f>
        <v>20.18006914637662</v>
      </c>
    </row>
    <row r="45" spans="1:6" ht="12.75">
      <c r="A45" s="13">
        <v>39</v>
      </c>
      <c r="B45" s="14" t="s">
        <v>155</v>
      </c>
      <c r="C45" s="14">
        <f>'- 4 -'!F45</f>
        <v>7164</v>
      </c>
      <c r="D45" s="344">
        <f>'- 9 -'!D45</f>
        <v>14.683786367982517</v>
      </c>
      <c r="E45" s="14">
        <f>'- 54 -'!G45</f>
        <v>120435</v>
      </c>
      <c r="F45" s="344">
        <f>'- 52 -'!H45</f>
        <v>18.903335388538917</v>
      </c>
    </row>
    <row r="46" spans="1:6" ht="12.75">
      <c r="A46" s="15">
        <v>40</v>
      </c>
      <c r="B46" s="16" t="s">
        <v>156</v>
      </c>
      <c r="C46" s="16">
        <f>'- 4 -'!F46</f>
        <v>6057</v>
      </c>
      <c r="D46" s="345">
        <f>'- 9 -'!D46</f>
        <v>15.528661889685052</v>
      </c>
      <c r="E46" s="16">
        <f>'- 54 -'!G46</f>
        <v>129530</v>
      </c>
      <c r="F46" s="345">
        <f>'- 52 -'!H46</f>
        <v>16.830285368388864</v>
      </c>
    </row>
    <row r="47" spans="1:6" ht="12.75">
      <c r="A47" s="13">
        <v>41</v>
      </c>
      <c r="B47" s="14" t="s">
        <v>157</v>
      </c>
      <c r="C47" s="14">
        <f>'- 4 -'!F47</f>
        <v>7465</v>
      </c>
      <c r="D47" s="344">
        <f>'- 9 -'!D47</f>
        <v>14.481140428546134</v>
      </c>
      <c r="E47" s="14">
        <f>'- 54 -'!G47</f>
        <v>151440</v>
      </c>
      <c r="F47" s="344">
        <f>'- 52 -'!H47</f>
        <v>19.42639183518712</v>
      </c>
    </row>
    <row r="48" spans="1:6" ht="12.75">
      <c r="A48" s="15">
        <v>42</v>
      </c>
      <c r="B48" s="16" t="s">
        <v>158</v>
      </c>
      <c r="C48" s="16">
        <f>'- 4 -'!F48</f>
        <v>7289</v>
      </c>
      <c r="D48" s="345">
        <f>'- 9 -'!D48</f>
        <v>15.625</v>
      </c>
      <c r="E48" s="16">
        <f>'- 54 -'!G48</f>
        <v>132125</v>
      </c>
      <c r="F48" s="345">
        <f>'- 52 -'!H48</f>
        <v>21.213204693017396</v>
      </c>
    </row>
    <row r="49" spans="1:6" ht="12.75">
      <c r="A49" s="13">
        <v>43</v>
      </c>
      <c r="B49" s="14" t="s">
        <v>159</v>
      </c>
      <c r="C49" s="14">
        <f>'- 4 -'!F49</f>
        <v>7938</v>
      </c>
      <c r="D49" s="344">
        <f>'- 9 -'!D49</f>
        <v>13.48936170212766</v>
      </c>
      <c r="E49" s="14">
        <f>'- 54 -'!G49</f>
        <v>166653</v>
      </c>
      <c r="F49" s="344">
        <f>'- 52 -'!H49</f>
        <v>18.968461235108702</v>
      </c>
    </row>
    <row r="50" spans="1:6" ht="12.75">
      <c r="A50" s="15">
        <v>44</v>
      </c>
      <c r="B50" s="16" t="s">
        <v>160</v>
      </c>
      <c r="C50" s="16">
        <f>'- 4 -'!F50</f>
        <v>7271</v>
      </c>
      <c r="D50" s="345">
        <f>'- 9 -'!D50</f>
        <v>13.838940981798125</v>
      </c>
      <c r="E50" s="16">
        <f>'- 54 -'!G50</f>
        <v>116433</v>
      </c>
      <c r="F50" s="345">
        <f>'- 52 -'!H50</f>
        <v>22.703014331860132</v>
      </c>
    </row>
    <row r="51" spans="1:6" ht="12.75">
      <c r="A51" s="13">
        <v>45</v>
      </c>
      <c r="B51" s="14" t="s">
        <v>161</v>
      </c>
      <c r="C51" s="14">
        <f>'- 4 -'!F51</f>
        <v>6215</v>
      </c>
      <c r="D51" s="344">
        <f>'- 9 -'!D51</f>
        <v>17.26822682268227</v>
      </c>
      <c r="E51" s="14">
        <f>'- 54 -'!G51</f>
        <v>77561</v>
      </c>
      <c r="F51" s="344">
        <f>'- 52 -'!H51</f>
        <v>21.412563539518246</v>
      </c>
    </row>
    <row r="52" spans="1:6" ht="12.75">
      <c r="A52" s="15">
        <v>46</v>
      </c>
      <c r="B52" s="16" t="s">
        <v>162</v>
      </c>
      <c r="C52" s="16">
        <f>'- 4 -'!F52</f>
        <v>6953</v>
      </c>
      <c r="D52" s="345">
        <f>'- 9 -'!D52</f>
        <v>16.034629275547058</v>
      </c>
      <c r="E52" s="16">
        <f>'- 54 -'!G52</f>
        <v>75235</v>
      </c>
      <c r="F52" s="345">
        <f>'- 52 -'!H52</f>
        <v>21.73471862952026</v>
      </c>
    </row>
    <row r="53" spans="1:6" ht="12.75">
      <c r="A53" s="13">
        <v>47</v>
      </c>
      <c r="B53" s="14" t="s">
        <v>163</v>
      </c>
      <c r="C53" s="14">
        <f>'- 4 -'!F53</f>
        <v>6184</v>
      </c>
      <c r="D53" s="344">
        <f>'- 9 -'!D53</f>
        <v>16.581079538970673</v>
      </c>
      <c r="E53" s="14">
        <f>'- 54 -'!G53</f>
        <v>103201</v>
      </c>
      <c r="F53" s="344">
        <f>'- 52 -'!H53</f>
        <v>19.419577305259043</v>
      </c>
    </row>
    <row r="54" spans="1:6" ht="12.75">
      <c r="A54" s="15">
        <v>48</v>
      </c>
      <c r="B54" s="16" t="s">
        <v>164</v>
      </c>
      <c r="C54" s="16">
        <f>'- 4 -'!F54</f>
        <v>10834</v>
      </c>
      <c r="D54" s="345">
        <f>'- 9 -'!D54</f>
        <v>12.189723320158102</v>
      </c>
      <c r="E54" s="16">
        <f>'- 54 -'!G54</f>
        <v>23154</v>
      </c>
      <c r="F54" s="345">
        <f>'- 52 -'!H54</f>
        <v>20.886163247342978</v>
      </c>
    </row>
    <row r="55" spans="1:6" ht="12.75">
      <c r="A55" s="13">
        <v>49</v>
      </c>
      <c r="B55" s="14" t="s">
        <v>165</v>
      </c>
      <c r="C55" s="14">
        <f>'- 4 -'!F55</f>
        <v>8473</v>
      </c>
      <c r="D55" s="344">
        <f>'- 9 -'!D55</f>
        <v>13.059252122598906</v>
      </c>
      <c r="E55" s="14">
        <f>'- 54 -'!G55</f>
        <v>109592</v>
      </c>
      <c r="F55" s="344"/>
    </row>
    <row r="56" spans="1:6" ht="12.75">
      <c r="A56" s="15">
        <v>50</v>
      </c>
      <c r="B56" s="16" t="s">
        <v>355</v>
      </c>
      <c r="C56" s="16">
        <f>'- 4 -'!F56</f>
        <v>8071</v>
      </c>
      <c r="D56" s="345">
        <f>'- 9 -'!D56</f>
        <v>13.973259139037019</v>
      </c>
      <c r="E56" s="16">
        <f>'- 54 -'!G56</f>
        <v>129165</v>
      </c>
      <c r="F56" s="345">
        <f>'- 52 -'!H56</f>
        <v>21.882186051017857</v>
      </c>
    </row>
    <row r="57" spans="1:6" ht="12.75">
      <c r="A57" s="13">
        <v>2264</v>
      </c>
      <c r="B57" s="14" t="s">
        <v>166</v>
      </c>
      <c r="C57" s="14">
        <f>'- 4 -'!F57</f>
        <v>10295</v>
      </c>
      <c r="D57" s="344">
        <f>'- 9 -'!D57</f>
        <v>12.787456445993032</v>
      </c>
      <c r="E57" s="14">
        <f>'- 54 -'!G57</f>
        <v>66397</v>
      </c>
      <c r="F57" s="344">
        <f>'- 52 -'!H57</f>
        <v>36.91276743067047</v>
      </c>
    </row>
    <row r="58" spans="1:6" ht="12.75">
      <c r="A58" s="15">
        <v>2309</v>
      </c>
      <c r="B58" s="16" t="s">
        <v>167</v>
      </c>
      <c r="C58" s="16">
        <f>'- 4 -'!F58</f>
        <v>7715</v>
      </c>
      <c r="D58" s="345">
        <f>'- 9 -'!D58</f>
        <v>13.92</v>
      </c>
      <c r="E58" s="16">
        <f>'- 54 -'!G58</f>
        <v>54406</v>
      </c>
      <c r="F58" s="345">
        <f>'- 52 -'!H58</f>
        <v>30.400059710404538</v>
      </c>
    </row>
    <row r="59" spans="1:6" ht="12.75">
      <c r="A59" s="13">
        <v>2312</v>
      </c>
      <c r="B59" s="14" t="s">
        <v>168</v>
      </c>
      <c r="C59" s="14">
        <f>'- 4 -'!F59</f>
        <v>9325</v>
      </c>
      <c r="D59" s="344">
        <f>'- 9 -'!D59</f>
        <v>10.25</v>
      </c>
      <c r="E59" s="14">
        <f>'- 54 -'!G59</f>
        <v>14742</v>
      </c>
      <c r="F59" s="344">
        <f>'- 52 -'!H59</f>
        <v>36.76578722903614</v>
      </c>
    </row>
    <row r="60" spans="1:6" ht="12.75">
      <c r="A60" s="15">
        <v>2355</v>
      </c>
      <c r="B60" s="16" t="s">
        <v>169</v>
      </c>
      <c r="C60" s="16">
        <f>'- 4 -'!F60</f>
        <v>6977</v>
      </c>
      <c r="D60" s="345">
        <f>'- 9 -'!D60</f>
        <v>15.235522904062229</v>
      </c>
      <c r="E60" s="16">
        <f>'- 54 -'!G60</f>
        <v>73379</v>
      </c>
      <c r="F60" s="345">
        <f>'- 52 -'!H60</f>
        <v>30.166544264683008</v>
      </c>
    </row>
    <row r="61" spans="1:6" ht="12.75">
      <c r="A61" s="13">
        <v>2439</v>
      </c>
      <c r="B61" s="14" t="s">
        <v>170</v>
      </c>
      <c r="C61" s="14">
        <f>'- 4 -'!F61</f>
        <v>9209</v>
      </c>
      <c r="D61" s="344">
        <f>'- 9 -'!D61</f>
        <v>13.19047619047619</v>
      </c>
      <c r="E61" s="14">
        <f>'- 54 -'!G61</f>
        <v>84594</v>
      </c>
      <c r="F61" s="344">
        <f>'- 52 -'!H61</f>
        <v>18.09941569845988</v>
      </c>
    </row>
    <row r="62" spans="1:6" ht="12.75">
      <c r="A62" s="15">
        <v>2460</v>
      </c>
      <c r="B62" s="16" t="s">
        <v>171</v>
      </c>
      <c r="C62" s="16">
        <f>'- 4 -'!F62</f>
        <v>9421</v>
      </c>
      <c r="D62" s="345">
        <f>'- 9 -'!D62</f>
        <v>11.474074074074075</v>
      </c>
      <c r="E62" s="16">
        <f>'- 54 -'!G62</f>
        <v>56623</v>
      </c>
      <c r="F62" s="345">
        <f>'- 52 -'!H62</f>
        <v>51.52934508439253</v>
      </c>
    </row>
    <row r="63" spans="1:6" ht="4.5" customHeight="1">
      <c r="A63" s="17"/>
      <c r="B63" s="17"/>
      <c r="C63" s="17"/>
      <c r="D63" s="346"/>
      <c r="E63" s="17"/>
      <c r="F63" s="346"/>
    </row>
    <row r="64" spans="1:6" ht="12.75">
      <c r="A64" s="19"/>
      <c r="B64" s="20" t="s">
        <v>172</v>
      </c>
      <c r="C64" s="20">
        <f>'- 4 -'!F65</f>
        <v>7075</v>
      </c>
      <c r="D64" s="347">
        <f>'- 9 -'!D65</f>
        <v>15.008335356277652</v>
      </c>
      <c r="E64" s="20">
        <f>'- 54 -'!G65</f>
        <v>116927</v>
      </c>
      <c r="F64" s="347">
        <f>'- 52 -'!H65</f>
        <v>21.897592211425103</v>
      </c>
    </row>
    <row r="65" spans="1:6" ht="4.5" customHeight="1">
      <c r="A65" s="17"/>
      <c r="B65" s="17"/>
      <c r="C65" s="17"/>
      <c r="D65" s="346"/>
      <c r="E65" s="17"/>
      <c r="F65" s="346"/>
    </row>
    <row r="66" spans="1:6" ht="12.75">
      <c r="A66" s="15">
        <v>2155</v>
      </c>
      <c r="B66" s="16" t="s">
        <v>173</v>
      </c>
      <c r="C66" s="16">
        <f>'- 4 -'!F67</f>
        <v>8797</v>
      </c>
      <c r="D66" s="345">
        <f>'- 9 -'!D67</f>
        <v>12.622222222222222</v>
      </c>
      <c r="E66" s="16"/>
      <c r="F66" s="345"/>
    </row>
    <row r="67" spans="1:6" ht="12.75">
      <c r="A67" s="13">
        <v>2408</v>
      </c>
      <c r="B67" s="14" t="s">
        <v>175</v>
      </c>
      <c r="C67" s="14">
        <f>'- 4 -'!F68</f>
        <v>8838</v>
      </c>
      <c r="D67" s="344">
        <f>'- 9 -'!D68</f>
        <v>10.665869218500799</v>
      </c>
      <c r="E67" s="14"/>
      <c r="F67" s="344"/>
    </row>
    <row r="68" ht="6.75" customHeight="1"/>
    <row r="69" spans="1:5" ht="12" customHeight="1">
      <c r="A69" s="391" t="s">
        <v>369</v>
      </c>
      <c r="B69" s="271" t="s">
        <v>374</v>
      </c>
      <c r="C69" s="122"/>
      <c r="D69" s="122"/>
      <c r="E69" s="122"/>
    </row>
    <row r="70" spans="1:5" ht="12" customHeight="1">
      <c r="A70" s="391" t="s">
        <v>370</v>
      </c>
      <c r="B70" s="271" t="s">
        <v>373</v>
      </c>
      <c r="C70" s="122"/>
      <c r="D70" s="122"/>
      <c r="E70" s="122"/>
    </row>
    <row r="71" spans="1:5" ht="12" customHeight="1">
      <c r="A71" s="391" t="s">
        <v>371</v>
      </c>
      <c r="B71" s="271" t="s">
        <v>506</v>
      </c>
      <c r="C71" s="122"/>
      <c r="D71" s="122"/>
      <c r="E71" s="122"/>
    </row>
    <row r="72" spans="1:5" ht="12" customHeight="1">
      <c r="A72" s="391" t="s">
        <v>372</v>
      </c>
      <c r="B72" s="271" t="s">
        <v>507</v>
      </c>
      <c r="C72" s="122"/>
      <c r="D72" s="122"/>
      <c r="E72" s="122"/>
    </row>
    <row r="73" spans="1:5" ht="12" customHeight="1">
      <c r="A73" s="392"/>
      <c r="B73" s="271"/>
      <c r="C73" s="122"/>
      <c r="D73" s="122"/>
      <c r="E73" s="122"/>
    </row>
    <row r="74" ht="12.75">
      <c r="B74" s="271"/>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74"/>
  <sheetViews>
    <sheetView showGridLines="0" showZeros="0" workbookViewId="0" topLeftCell="A1">
      <selection activeCell="A1" sqref="A1"/>
    </sheetView>
  </sheetViews>
  <sheetFormatPr defaultColWidth="16.83203125" defaultRowHeight="12"/>
  <cols>
    <col min="1" max="1" width="6.83203125" style="82" customWidth="1"/>
    <col min="2" max="2" width="32.83203125" style="82" customWidth="1"/>
    <col min="3" max="5" width="17.83203125" style="82" customWidth="1"/>
    <col min="6" max="6" width="3.83203125" style="82" customWidth="1"/>
    <col min="7" max="7" width="17.83203125" style="82" customWidth="1"/>
    <col min="8" max="8" width="3.83203125" style="82" customWidth="1"/>
    <col min="9" max="9" width="17.83203125" style="82" customWidth="1"/>
    <col min="10" max="16384" width="16.83203125" style="82" customWidth="1"/>
  </cols>
  <sheetData>
    <row r="1" spans="2:9" ht="6.75" customHeight="1">
      <c r="B1" s="80"/>
      <c r="C1" s="141"/>
      <c r="D1" s="141"/>
      <c r="E1" s="141"/>
      <c r="F1" s="141"/>
      <c r="G1" s="141"/>
      <c r="H1" s="141"/>
      <c r="I1" s="141"/>
    </row>
    <row r="2" spans="1:9" ht="12.75">
      <c r="A2" s="8"/>
      <c r="B2" s="83"/>
      <c r="C2" s="199" t="s">
        <v>324</v>
      </c>
      <c r="D2" s="199"/>
      <c r="E2" s="199"/>
      <c r="F2" s="199"/>
      <c r="G2" s="199"/>
      <c r="H2" s="214"/>
      <c r="I2" s="214"/>
    </row>
    <row r="3" spans="1:9" ht="12.75">
      <c r="A3" s="9"/>
      <c r="B3" s="86"/>
      <c r="C3" s="273" t="str">
        <f>"ACTUAL AND ESTIMATES FOR THE "&amp;REPLACE(YEAR,1,22,"")&amp;" BUDGET"</f>
        <v>ACTUAL AND ESTIMATES FOR THE 2001/2002 BUDGET</v>
      </c>
      <c r="D3" s="202"/>
      <c r="E3" s="202"/>
      <c r="F3" s="202"/>
      <c r="G3" s="202"/>
      <c r="H3" s="215"/>
      <c r="I3" s="215"/>
    </row>
    <row r="4" spans="1:9" ht="12" customHeight="1">
      <c r="A4" s="10"/>
      <c r="C4" s="141"/>
      <c r="D4" s="141"/>
      <c r="E4" s="141"/>
      <c r="F4" s="141"/>
      <c r="G4" s="141"/>
      <c r="H4" s="141"/>
      <c r="I4" s="141"/>
    </row>
    <row r="5" spans="1:9" ht="12" customHeight="1">
      <c r="A5" s="10"/>
      <c r="C5" s="141"/>
      <c r="D5" s="141"/>
      <c r="E5" s="141"/>
      <c r="F5" s="141"/>
      <c r="G5" s="141"/>
      <c r="H5" s="141"/>
      <c r="I5" s="141"/>
    </row>
    <row r="6" spans="1:9" ht="16.5">
      <c r="A6" s="10"/>
      <c r="C6" s="189" t="s">
        <v>424</v>
      </c>
      <c r="D6" s="192"/>
      <c r="E6" s="267"/>
      <c r="F6" s="305"/>
      <c r="G6" s="306" t="s">
        <v>421</v>
      </c>
      <c r="H6" s="230"/>
      <c r="I6" s="306" t="s">
        <v>420</v>
      </c>
    </row>
    <row r="7" spans="3:9" ht="12.75">
      <c r="C7" s="124" t="s">
        <v>363</v>
      </c>
      <c r="D7" s="106"/>
      <c r="E7" s="131"/>
      <c r="G7" s="376" t="s">
        <v>364</v>
      </c>
      <c r="I7" s="376" t="s">
        <v>363</v>
      </c>
    </row>
    <row r="8" spans="1:9" ht="12.75">
      <c r="A8" s="94"/>
      <c r="B8" s="45"/>
      <c r="C8" s="307" t="s">
        <v>92</v>
      </c>
      <c r="D8" s="207" t="s">
        <v>93</v>
      </c>
      <c r="E8" s="206" t="s">
        <v>94</v>
      </c>
      <c r="F8" s="305"/>
      <c r="G8" s="307" t="s">
        <v>91</v>
      </c>
      <c r="H8" s="230"/>
      <c r="I8" s="307" t="s">
        <v>94</v>
      </c>
    </row>
    <row r="9" spans="1:9" ht="12.75">
      <c r="A9" s="51" t="s">
        <v>105</v>
      </c>
      <c r="B9" s="52" t="s">
        <v>106</v>
      </c>
      <c r="C9" s="75" t="s">
        <v>325</v>
      </c>
      <c r="D9" s="76" t="s">
        <v>325</v>
      </c>
      <c r="E9" s="76" t="s">
        <v>325</v>
      </c>
      <c r="F9" s="123"/>
      <c r="G9" s="75" t="s">
        <v>325</v>
      </c>
      <c r="I9" s="75" t="s">
        <v>325</v>
      </c>
    </row>
    <row r="10" spans="1:2" ht="4.5" customHeight="1">
      <c r="A10" s="77"/>
      <c r="B10" s="77"/>
    </row>
    <row r="11" spans="1:9" ht="12.75">
      <c r="A11" s="13">
        <v>1</v>
      </c>
      <c r="B11" s="14" t="s">
        <v>121</v>
      </c>
      <c r="C11" s="14">
        <v>34241</v>
      </c>
      <c r="D11" s="14">
        <v>1993</v>
      </c>
      <c r="E11" s="14">
        <f>C11-D11</f>
        <v>32248</v>
      </c>
      <c r="G11" s="344">
        <f>'- 7 -'!G11</f>
        <v>30620</v>
      </c>
      <c r="H11" s="308"/>
      <c r="I11" s="344">
        <v>30405.5</v>
      </c>
    </row>
    <row r="12" spans="1:9" ht="12.75">
      <c r="A12" s="15">
        <v>2</v>
      </c>
      <c r="B12" s="16" t="s">
        <v>122</v>
      </c>
      <c r="C12" s="16">
        <v>9556</v>
      </c>
      <c r="D12" s="16"/>
      <c r="E12" s="16">
        <f aca="true" t="shared" si="0" ref="E12:E63">C12-D12</f>
        <v>9556</v>
      </c>
      <c r="G12" s="345">
        <f>'- 7 -'!G12</f>
        <v>9193.1</v>
      </c>
      <c r="H12" s="308"/>
      <c r="I12" s="345">
        <v>9113</v>
      </c>
    </row>
    <row r="13" spans="1:9" ht="12.75">
      <c r="A13" s="13">
        <v>3</v>
      </c>
      <c r="B13" s="14" t="s">
        <v>123</v>
      </c>
      <c r="C13" s="14">
        <v>6762</v>
      </c>
      <c r="D13" s="14"/>
      <c r="E13" s="14">
        <f t="shared" si="0"/>
        <v>6762</v>
      </c>
      <c r="G13" s="344">
        <f>'- 7 -'!G13</f>
        <v>5855</v>
      </c>
      <c r="H13" s="308"/>
      <c r="I13" s="344">
        <v>6406.3</v>
      </c>
    </row>
    <row r="14" spans="1:9" ht="12.75">
      <c r="A14" s="15">
        <v>4</v>
      </c>
      <c r="B14" s="16" t="s">
        <v>124</v>
      </c>
      <c r="C14" s="16">
        <v>6172</v>
      </c>
      <c r="D14" s="16"/>
      <c r="E14" s="16">
        <f t="shared" si="0"/>
        <v>6172</v>
      </c>
      <c r="G14" s="345">
        <f>'- 7 -'!G14</f>
        <v>5890.9</v>
      </c>
      <c r="H14" s="308"/>
      <c r="I14" s="345">
        <v>5886.9</v>
      </c>
    </row>
    <row r="15" spans="1:9" ht="12.75">
      <c r="A15" s="13">
        <v>5</v>
      </c>
      <c r="B15" s="14" t="s">
        <v>125</v>
      </c>
      <c r="C15" s="14">
        <v>7412</v>
      </c>
      <c r="D15" s="14"/>
      <c r="E15" s="14">
        <f t="shared" si="0"/>
        <v>7412</v>
      </c>
      <c r="G15" s="344">
        <f>'- 7 -'!G15</f>
        <v>7143.7</v>
      </c>
      <c r="H15" s="308"/>
      <c r="I15" s="344">
        <v>7047.7</v>
      </c>
    </row>
    <row r="16" spans="1:9" ht="12.75">
      <c r="A16" s="15">
        <v>6</v>
      </c>
      <c r="B16" s="16" t="s">
        <v>126</v>
      </c>
      <c r="C16" s="16">
        <v>9179</v>
      </c>
      <c r="D16" s="16"/>
      <c r="E16" s="16">
        <f t="shared" si="0"/>
        <v>9179</v>
      </c>
      <c r="G16" s="345">
        <f>'- 7 -'!G16</f>
        <v>8872</v>
      </c>
      <c r="H16" s="308"/>
      <c r="I16" s="345">
        <v>8827.8</v>
      </c>
    </row>
    <row r="17" spans="1:9" ht="12.75">
      <c r="A17" s="13">
        <v>9</v>
      </c>
      <c r="B17" s="14" t="s">
        <v>127</v>
      </c>
      <c r="C17" s="14">
        <v>13064</v>
      </c>
      <c r="D17" s="14"/>
      <c r="E17" s="14">
        <f t="shared" si="0"/>
        <v>13064</v>
      </c>
      <c r="G17" s="344">
        <f>'- 7 -'!G17</f>
        <v>12643.5</v>
      </c>
      <c r="H17" s="308"/>
      <c r="I17" s="344">
        <v>12574.4</v>
      </c>
    </row>
    <row r="18" spans="1:9" ht="12.75">
      <c r="A18" s="15">
        <v>10</v>
      </c>
      <c r="B18" s="16" t="s">
        <v>128</v>
      </c>
      <c r="C18" s="16">
        <v>8888</v>
      </c>
      <c r="D18" s="16"/>
      <c r="E18" s="16">
        <f t="shared" si="0"/>
        <v>8888</v>
      </c>
      <c r="G18" s="345">
        <f>'- 7 -'!G18</f>
        <v>8671</v>
      </c>
      <c r="H18" s="308"/>
      <c r="I18" s="345">
        <v>8518.1</v>
      </c>
    </row>
    <row r="19" spans="1:9" ht="12.75">
      <c r="A19" s="13">
        <v>11</v>
      </c>
      <c r="B19" s="14" t="s">
        <v>129</v>
      </c>
      <c r="C19" s="14">
        <v>4799</v>
      </c>
      <c r="D19" s="14"/>
      <c r="E19" s="14">
        <f t="shared" si="0"/>
        <v>4799</v>
      </c>
      <c r="G19" s="344">
        <f>'- 7 -'!G19</f>
        <v>4629</v>
      </c>
      <c r="H19" s="308"/>
      <c r="I19" s="344">
        <v>4574</v>
      </c>
    </row>
    <row r="20" spans="1:9" ht="12.75">
      <c r="A20" s="15">
        <v>12</v>
      </c>
      <c r="B20" s="16" t="s">
        <v>130</v>
      </c>
      <c r="C20" s="16">
        <v>8049</v>
      </c>
      <c r="D20" s="16"/>
      <c r="E20" s="16">
        <f t="shared" si="0"/>
        <v>8049</v>
      </c>
      <c r="G20" s="345">
        <f>'- 7 -'!G20</f>
        <v>7724.5</v>
      </c>
      <c r="H20" s="308"/>
      <c r="I20" s="345">
        <v>7754.7</v>
      </c>
    </row>
    <row r="21" spans="1:9" ht="12.75">
      <c r="A21" s="13">
        <v>13</v>
      </c>
      <c r="B21" s="14" t="s">
        <v>131</v>
      </c>
      <c r="C21" s="14">
        <v>2799</v>
      </c>
      <c r="D21" s="14"/>
      <c r="E21" s="14">
        <f t="shared" si="0"/>
        <v>2799</v>
      </c>
      <c r="G21" s="344">
        <f>'- 7 -'!G21</f>
        <v>2702.5</v>
      </c>
      <c r="H21" s="308"/>
      <c r="I21" s="344">
        <v>2625.3</v>
      </c>
    </row>
    <row r="22" spans="1:9" ht="12.75">
      <c r="A22" s="15">
        <v>14</v>
      </c>
      <c r="B22" s="16" t="s">
        <v>132</v>
      </c>
      <c r="C22" s="16">
        <v>3633</v>
      </c>
      <c r="D22" s="16"/>
      <c r="E22" s="16">
        <f t="shared" si="0"/>
        <v>3633</v>
      </c>
      <c r="G22" s="345">
        <f>'- 7 -'!G22</f>
        <v>3419</v>
      </c>
      <c r="H22" s="308"/>
      <c r="I22" s="345">
        <v>3485</v>
      </c>
    </row>
    <row r="23" spans="1:9" ht="12.75">
      <c r="A23" s="13">
        <v>15</v>
      </c>
      <c r="B23" s="14" t="s">
        <v>133</v>
      </c>
      <c r="C23" s="14">
        <v>6139</v>
      </c>
      <c r="D23" s="14"/>
      <c r="E23" s="14">
        <f t="shared" si="0"/>
        <v>6139</v>
      </c>
      <c r="G23" s="344">
        <f>'- 7 -'!G23</f>
        <v>6180</v>
      </c>
      <c r="H23" s="308"/>
      <c r="I23" s="344">
        <v>5876.9</v>
      </c>
    </row>
    <row r="24" spans="1:9" ht="12.75">
      <c r="A24" s="15">
        <v>16</v>
      </c>
      <c r="B24" s="16" t="s">
        <v>134</v>
      </c>
      <c r="C24" s="16">
        <v>793</v>
      </c>
      <c r="D24" s="16"/>
      <c r="E24" s="16">
        <f t="shared" si="0"/>
        <v>793</v>
      </c>
      <c r="G24" s="345">
        <f>'- 7 -'!G24</f>
        <v>824.5</v>
      </c>
      <c r="H24" s="308"/>
      <c r="I24" s="345">
        <v>735.5</v>
      </c>
    </row>
    <row r="25" spans="1:9" ht="12.75">
      <c r="A25" s="13">
        <v>17</v>
      </c>
      <c r="B25" s="14" t="s">
        <v>135</v>
      </c>
      <c r="C25" s="14">
        <v>539</v>
      </c>
      <c r="D25" s="14"/>
      <c r="E25" s="14">
        <f t="shared" si="0"/>
        <v>539</v>
      </c>
      <c r="G25" s="344">
        <f>'- 7 -'!G25</f>
        <v>525</v>
      </c>
      <c r="H25" s="308"/>
      <c r="I25" s="344">
        <v>506.5</v>
      </c>
    </row>
    <row r="26" spans="1:9" ht="12.75">
      <c r="A26" s="15">
        <v>18</v>
      </c>
      <c r="B26" s="16" t="s">
        <v>136</v>
      </c>
      <c r="C26" s="16">
        <v>1427</v>
      </c>
      <c r="D26" s="16"/>
      <c r="E26" s="16">
        <f t="shared" si="0"/>
        <v>1427</v>
      </c>
      <c r="G26" s="345">
        <f>'- 7 -'!G26</f>
        <v>1371.5</v>
      </c>
      <c r="H26" s="308"/>
      <c r="I26" s="345">
        <v>1367.7</v>
      </c>
    </row>
    <row r="27" spans="1:9" ht="12.75">
      <c r="A27" s="13">
        <v>19</v>
      </c>
      <c r="B27" s="14" t="s">
        <v>137</v>
      </c>
      <c r="C27" s="14">
        <v>2060</v>
      </c>
      <c r="D27" s="14"/>
      <c r="E27" s="14">
        <f t="shared" si="0"/>
        <v>2060</v>
      </c>
      <c r="G27" s="344">
        <f>'- 7 -'!G27</f>
        <v>1802.5</v>
      </c>
      <c r="H27" s="308"/>
      <c r="I27" s="344">
        <v>1979.5</v>
      </c>
    </row>
    <row r="28" spans="1:9" ht="12.75">
      <c r="A28" s="15">
        <v>20</v>
      </c>
      <c r="B28" s="16" t="s">
        <v>138</v>
      </c>
      <c r="C28" s="16">
        <v>1036</v>
      </c>
      <c r="D28" s="16"/>
      <c r="E28" s="16">
        <f t="shared" si="0"/>
        <v>1036</v>
      </c>
      <c r="G28" s="345">
        <f>'- 7 -'!G28</f>
        <v>1004</v>
      </c>
      <c r="H28" s="308"/>
      <c r="I28" s="345">
        <v>995.8</v>
      </c>
    </row>
    <row r="29" spans="1:9" ht="12.75">
      <c r="A29" s="13">
        <v>21</v>
      </c>
      <c r="B29" s="14" t="s">
        <v>139</v>
      </c>
      <c r="C29" s="14">
        <v>3557</v>
      </c>
      <c r="D29" s="14"/>
      <c r="E29" s="14">
        <f t="shared" si="0"/>
        <v>3557</v>
      </c>
      <c r="G29" s="344">
        <f>'- 7 -'!G29</f>
        <v>3417.2</v>
      </c>
      <c r="H29" s="308"/>
      <c r="I29" s="344">
        <v>3417.2</v>
      </c>
    </row>
    <row r="30" spans="1:9" ht="12.75">
      <c r="A30" s="15">
        <v>22</v>
      </c>
      <c r="B30" s="16" t="s">
        <v>140</v>
      </c>
      <c r="C30" s="16">
        <v>1824</v>
      </c>
      <c r="D30" s="16"/>
      <c r="E30" s="16">
        <f t="shared" si="0"/>
        <v>1824</v>
      </c>
      <c r="G30" s="345">
        <f>'- 7 -'!G30</f>
        <v>1690.5</v>
      </c>
      <c r="H30" s="308"/>
      <c r="I30" s="345">
        <v>1707.5</v>
      </c>
    </row>
    <row r="31" spans="1:9" ht="12.75">
      <c r="A31" s="13">
        <v>23</v>
      </c>
      <c r="B31" s="14" t="s">
        <v>141</v>
      </c>
      <c r="C31" s="14">
        <v>1494</v>
      </c>
      <c r="D31" s="14"/>
      <c r="E31" s="14">
        <f t="shared" si="0"/>
        <v>1494</v>
      </c>
      <c r="G31" s="344">
        <f>'- 7 -'!G31</f>
        <v>1432.5</v>
      </c>
      <c r="H31" s="308"/>
      <c r="I31" s="344">
        <v>1387.1</v>
      </c>
    </row>
    <row r="32" spans="1:9" ht="12.75">
      <c r="A32" s="15">
        <v>24</v>
      </c>
      <c r="B32" s="16" t="s">
        <v>142</v>
      </c>
      <c r="C32" s="16">
        <v>3721</v>
      </c>
      <c r="D32" s="16"/>
      <c r="E32" s="16">
        <f t="shared" si="0"/>
        <v>3721</v>
      </c>
      <c r="G32" s="345">
        <f>'- 7 -'!G32</f>
        <v>3589.5</v>
      </c>
      <c r="H32" s="308"/>
      <c r="I32" s="345">
        <v>3505.6</v>
      </c>
    </row>
    <row r="33" spans="1:9" ht="12.75">
      <c r="A33" s="13">
        <v>25</v>
      </c>
      <c r="B33" s="14" t="s">
        <v>143</v>
      </c>
      <c r="C33" s="14">
        <v>1555</v>
      </c>
      <c r="D33" s="14"/>
      <c r="E33" s="14">
        <f t="shared" si="0"/>
        <v>1555</v>
      </c>
      <c r="G33" s="344">
        <f>'- 7 -'!G33</f>
        <v>1467.5</v>
      </c>
      <c r="H33" s="308"/>
      <c r="I33" s="344">
        <v>1505</v>
      </c>
    </row>
    <row r="34" spans="1:9" ht="12.75">
      <c r="A34" s="15">
        <v>26</v>
      </c>
      <c r="B34" s="16" t="s">
        <v>144</v>
      </c>
      <c r="C34" s="16">
        <v>2890</v>
      </c>
      <c r="D34" s="16"/>
      <c r="E34" s="16">
        <f t="shared" si="0"/>
        <v>2890</v>
      </c>
      <c r="G34" s="345">
        <f>'- 7 -'!G34</f>
        <v>2821.5</v>
      </c>
      <c r="H34" s="308"/>
      <c r="I34" s="345">
        <v>2762.3</v>
      </c>
    </row>
    <row r="35" spans="1:9" ht="12.75">
      <c r="A35" s="13">
        <v>28</v>
      </c>
      <c r="B35" s="14" t="s">
        <v>145</v>
      </c>
      <c r="C35" s="14">
        <v>1045</v>
      </c>
      <c r="D35" s="14"/>
      <c r="E35" s="14">
        <f t="shared" si="0"/>
        <v>1045</v>
      </c>
      <c r="G35" s="344">
        <f>'- 7 -'!G35</f>
        <v>841.5</v>
      </c>
      <c r="H35" s="308"/>
      <c r="I35" s="344">
        <v>864.2</v>
      </c>
    </row>
    <row r="36" spans="1:9" ht="12.75">
      <c r="A36" s="15">
        <v>30</v>
      </c>
      <c r="B36" s="16" t="s">
        <v>146</v>
      </c>
      <c r="C36" s="16">
        <v>1423</v>
      </c>
      <c r="D36" s="16"/>
      <c r="E36" s="16">
        <f t="shared" si="0"/>
        <v>1423</v>
      </c>
      <c r="G36" s="345">
        <f>'- 7 -'!G36</f>
        <v>1326</v>
      </c>
      <c r="H36" s="308"/>
      <c r="I36" s="345">
        <v>1358.8</v>
      </c>
    </row>
    <row r="37" spans="1:9" ht="12.75">
      <c r="A37" s="13">
        <v>31</v>
      </c>
      <c r="B37" s="14" t="s">
        <v>147</v>
      </c>
      <c r="C37" s="14">
        <v>1750</v>
      </c>
      <c r="D37" s="14"/>
      <c r="E37" s="14">
        <f t="shared" si="0"/>
        <v>1750</v>
      </c>
      <c r="G37" s="344">
        <f>'- 7 -'!G37</f>
        <v>1655</v>
      </c>
      <c r="H37" s="308"/>
      <c r="I37" s="344">
        <v>1692.6</v>
      </c>
    </row>
    <row r="38" spans="1:9" ht="12.75">
      <c r="A38" s="15">
        <v>32</v>
      </c>
      <c r="B38" s="16" t="s">
        <v>148</v>
      </c>
      <c r="C38" s="16">
        <v>884</v>
      </c>
      <c r="D38" s="16"/>
      <c r="E38" s="16">
        <f t="shared" si="0"/>
        <v>884</v>
      </c>
      <c r="G38" s="345">
        <f>'- 7 -'!G38</f>
        <v>816</v>
      </c>
      <c r="H38" s="308"/>
      <c r="I38" s="345">
        <v>844.7</v>
      </c>
    </row>
    <row r="39" spans="1:9" ht="12.75">
      <c r="A39" s="13">
        <v>33</v>
      </c>
      <c r="B39" s="14" t="s">
        <v>149</v>
      </c>
      <c r="C39" s="14">
        <v>1984</v>
      </c>
      <c r="D39" s="14"/>
      <c r="E39" s="14">
        <f t="shared" si="0"/>
        <v>1984</v>
      </c>
      <c r="G39" s="344">
        <f>'- 7 -'!G39</f>
        <v>1839.5</v>
      </c>
      <c r="H39" s="308"/>
      <c r="I39" s="344">
        <v>1875.3</v>
      </c>
    </row>
    <row r="40" spans="1:9" ht="12.75">
      <c r="A40" s="15">
        <v>34</v>
      </c>
      <c r="B40" s="16" t="s">
        <v>150</v>
      </c>
      <c r="C40" s="16">
        <v>761</v>
      </c>
      <c r="D40" s="16"/>
      <c r="E40" s="16">
        <f t="shared" si="0"/>
        <v>761</v>
      </c>
      <c r="G40" s="345">
        <f>'- 7 -'!G40</f>
        <v>736.5</v>
      </c>
      <c r="H40" s="308"/>
      <c r="I40" s="345">
        <v>699.5</v>
      </c>
    </row>
    <row r="41" spans="1:9" ht="12.75">
      <c r="A41" s="13">
        <v>35</v>
      </c>
      <c r="B41" s="14" t="s">
        <v>151</v>
      </c>
      <c r="C41" s="14">
        <v>2030</v>
      </c>
      <c r="D41" s="14"/>
      <c r="E41" s="14">
        <f t="shared" si="0"/>
        <v>2030</v>
      </c>
      <c r="G41" s="344">
        <f>'- 7 -'!G41</f>
        <v>1909.1</v>
      </c>
      <c r="H41" s="308"/>
      <c r="I41" s="344">
        <v>1861.1</v>
      </c>
    </row>
    <row r="42" spans="1:9" ht="12.75">
      <c r="A42" s="15">
        <v>36</v>
      </c>
      <c r="B42" s="16" t="s">
        <v>152</v>
      </c>
      <c r="C42" s="16">
        <v>1139</v>
      </c>
      <c r="D42" s="16"/>
      <c r="E42" s="16">
        <f t="shared" si="0"/>
        <v>1139</v>
      </c>
      <c r="G42" s="345">
        <f>'- 7 -'!G42</f>
        <v>1053</v>
      </c>
      <c r="H42" s="308"/>
      <c r="I42" s="345">
        <v>1054.5</v>
      </c>
    </row>
    <row r="43" spans="1:9" ht="12.75">
      <c r="A43" s="13">
        <v>37</v>
      </c>
      <c r="B43" s="14" t="s">
        <v>153</v>
      </c>
      <c r="C43" s="14">
        <v>1035</v>
      </c>
      <c r="D43" s="14"/>
      <c r="E43" s="14">
        <f t="shared" si="0"/>
        <v>1035</v>
      </c>
      <c r="G43" s="344">
        <f>'- 7 -'!G43</f>
        <v>966.4499999999999</v>
      </c>
      <c r="H43" s="308"/>
      <c r="I43" s="344">
        <v>932.4</v>
      </c>
    </row>
    <row r="44" spans="1:9" ht="12.75">
      <c r="A44" s="15">
        <v>38</v>
      </c>
      <c r="B44" s="16" t="s">
        <v>154</v>
      </c>
      <c r="C44" s="16">
        <v>1299</v>
      </c>
      <c r="D44" s="16"/>
      <c r="E44" s="16">
        <f t="shared" si="0"/>
        <v>1299</v>
      </c>
      <c r="G44" s="345">
        <f>'- 7 -'!G44</f>
        <v>1240.8</v>
      </c>
      <c r="H44" s="308"/>
      <c r="I44" s="345">
        <v>1163.6</v>
      </c>
    </row>
    <row r="45" spans="1:9" ht="12.75">
      <c r="A45" s="13">
        <v>39</v>
      </c>
      <c r="B45" s="14" t="s">
        <v>155</v>
      </c>
      <c r="C45" s="14">
        <v>2306</v>
      </c>
      <c r="D45" s="14"/>
      <c r="E45" s="14">
        <f t="shared" si="0"/>
        <v>2306</v>
      </c>
      <c r="G45" s="344">
        <f>'- 7 -'!G45</f>
        <v>2150</v>
      </c>
      <c r="H45" s="308"/>
      <c r="I45" s="344">
        <v>2120</v>
      </c>
    </row>
    <row r="46" spans="1:9" ht="12.75">
      <c r="A46" s="15">
        <v>40</v>
      </c>
      <c r="B46" s="16" t="s">
        <v>156</v>
      </c>
      <c r="C46" s="16">
        <v>7734</v>
      </c>
      <c r="D46" s="16"/>
      <c r="E46" s="16">
        <f t="shared" si="0"/>
        <v>7734</v>
      </c>
      <c r="G46" s="345">
        <f>'- 7 -'!G46</f>
        <v>7455</v>
      </c>
      <c r="H46" s="308"/>
      <c r="I46" s="345">
        <v>7345.6</v>
      </c>
    </row>
    <row r="47" spans="1:9" ht="12.75">
      <c r="A47" s="13">
        <v>41</v>
      </c>
      <c r="B47" s="14" t="s">
        <v>157</v>
      </c>
      <c r="C47" s="14">
        <v>1722</v>
      </c>
      <c r="D47" s="14"/>
      <c r="E47" s="14">
        <f t="shared" si="0"/>
        <v>1722</v>
      </c>
      <c r="G47" s="344">
        <f>'- 7 -'!G47</f>
        <v>1635.5</v>
      </c>
      <c r="H47" s="308"/>
      <c r="I47" s="344">
        <v>1571.3</v>
      </c>
    </row>
    <row r="48" spans="1:9" ht="12.75">
      <c r="A48" s="15">
        <v>42</v>
      </c>
      <c r="B48" s="16" t="s">
        <v>158</v>
      </c>
      <c r="C48" s="16">
        <v>1158</v>
      </c>
      <c r="D48" s="16"/>
      <c r="E48" s="16">
        <f t="shared" si="0"/>
        <v>1158</v>
      </c>
      <c r="G48" s="345">
        <f>'- 7 -'!G48</f>
        <v>1095</v>
      </c>
      <c r="H48" s="308"/>
      <c r="I48" s="345">
        <v>1098.1</v>
      </c>
    </row>
    <row r="49" spans="1:9" ht="12.75">
      <c r="A49" s="13">
        <v>43</v>
      </c>
      <c r="B49" s="14" t="s">
        <v>159</v>
      </c>
      <c r="C49" s="14">
        <v>845</v>
      </c>
      <c r="D49" s="14"/>
      <c r="E49" s="14">
        <f t="shared" si="0"/>
        <v>845</v>
      </c>
      <c r="G49" s="344">
        <f>'- 7 -'!G49</f>
        <v>792.5</v>
      </c>
      <c r="H49" s="308"/>
      <c r="I49" s="344">
        <v>825.5</v>
      </c>
    </row>
    <row r="50" spans="1:9" ht="12.75">
      <c r="A50" s="15">
        <v>44</v>
      </c>
      <c r="B50" s="16" t="s">
        <v>160</v>
      </c>
      <c r="C50" s="16">
        <v>1324</v>
      </c>
      <c r="D50" s="16"/>
      <c r="E50" s="16">
        <f t="shared" si="0"/>
        <v>1324</v>
      </c>
      <c r="G50" s="345">
        <f>'- 7 -'!G50</f>
        <v>1254.5</v>
      </c>
      <c r="H50" s="308"/>
      <c r="I50" s="345">
        <v>1284</v>
      </c>
    </row>
    <row r="51" spans="1:9" ht="12.75">
      <c r="A51" s="13">
        <v>45</v>
      </c>
      <c r="B51" s="14" t="s">
        <v>161</v>
      </c>
      <c r="C51" s="14">
        <v>1947</v>
      </c>
      <c r="D51" s="14"/>
      <c r="E51" s="14">
        <f t="shared" si="0"/>
        <v>1947</v>
      </c>
      <c r="G51" s="344">
        <f>'- 7 -'!G51</f>
        <v>1918.5</v>
      </c>
      <c r="H51" s="308"/>
      <c r="I51" s="344">
        <v>1817.8</v>
      </c>
    </row>
    <row r="52" spans="1:9" ht="12.75">
      <c r="A52" s="15">
        <v>46</v>
      </c>
      <c r="B52" s="16" t="s">
        <v>162</v>
      </c>
      <c r="C52" s="16">
        <v>1557</v>
      </c>
      <c r="D52" s="16"/>
      <c r="E52" s="16">
        <f t="shared" si="0"/>
        <v>1557</v>
      </c>
      <c r="G52" s="345">
        <f>'- 7 -'!G52</f>
        <v>1509.5</v>
      </c>
      <c r="H52" s="308"/>
      <c r="I52" s="345">
        <v>1333.7</v>
      </c>
    </row>
    <row r="53" spans="1:9" ht="12.75">
      <c r="A53" s="13">
        <v>47</v>
      </c>
      <c r="B53" s="14" t="s">
        <v>163</v>
      </c>
      <c r="C53" s="14">
        <v>1492</v>
      </c>
      <c r="D53" s="14"/>
      <c r="E53" s="14">
        <f t="shared" si="0"/>
        <v>1492</v>
      </c>
      <c r="G53" s="344">
        <f>'- 7 -'!G53</f>
        <v>1453</v>
      </c>
      <c r="H53" s="308"/>
      <c r="I53" s="344">
        <v>1442.7</v>
      </c>
    </row>
    <row r="54" spans="1:9" ht="12.75">
      <c r="A54" s="15">
        <v>48</v>
      </c>
      <c r="B54" s="16" t="s">
        <v>164</v>
      </c>
      <c r="C54" s="16">
        <v>5788</v>
      </c>
      <c r="D54" s="16">
        <v>394</v>
      </c>
      <c r="E54" s="16">
        <f t="shared" si="0"/>
        <v>5394</v>
      </c>
      <c r="G54" s="345">
        <f>'- 7 -'!G54</f>
        <v>5242.8</v>
      </c>
      <c r="H54" s="308"/>
      <c r="I54" s="345">
        <v>2378.3</v>
      </c>
    </row>
    <row r="55" spans="1:9" ht="12.75">
      <c r="A55" s="13">
        <v>49</v>
      </c>
      <c r="B55" s="14" t="s">
        <v>165</v>
      </c>
      <c r="C55" s="14">
        <v>4478</v>
      </c>
      <c r="D55" s="14"/>
      <c r="E55" s="14">
        <f t="shared" si="0"/>
        <v>4478</v>
      </c>
      <c r="G55" s="344">
        <f>'- 7 -'!G55</f>
        <v>4337.5</v>
      </c>
      <c r="H55" s="308"/>
      <c r="I55" s="344">
        <v>4290.7</v>
      </c>
    </row>
    <row r="56" spans="1:9" ht="12.75">
      <c r="A56" s="15">
        <v>50</v>
      </c>
      <c r="B56" s="16" t="s">
        <v>355</v>
      </c>
      <c r="C56" s="16">
        <v>1960</v>
      </c>
      <c r="D56" s="16"/>
      <c r="E56" s="16">
        <f t="shared" si="0"/>
        <v>1960</v>
      </c>
      <c r="G56" s="345">
        <f>'- 7 -'!G56</f>
        <v>1808</v>
      </c>
      <c r="H56" s="308"/>
      <c r="I56" s="345">
        <v>1835.4</v>
      </c>
    </row>
    <row r="57" spans="1:9" ht="12.75">
      <c r="A57" s="13">
        <v>2264</v>
      </c>
      <c r="B57" s="14" t="s">
        <v>166</v>
      </c>
      <c r="C57" s="14">
        <v>202</v>
      </c>
      <c r="D57" s="14"/>
      <c r="E57" s="14">
        <f t="shared" si="0"/>
        <v>202</v>
      </c>
      <c r="G57" s="344">
        <f>'- 7 -'!G57</f>
        <v>183.5</v>
      </c>
      <c r="H57" s="308"/>
      <c r="I57" s="344">
        <v>191.5</v>
      </c>
    </row>
    <row r="58" spans="1:9" ht="12.75">
      <c r="A58" s="15">
        <v>2309</v>
      </c>
      <c r="B58" s="16" t="s">
        <v>167</v>
      </c>
      <c r="C58" s="16">
        <v>261</v>
      </c>
      <c r="D58" s="16"/>
      <c r="E58" s="16">
        <f t="shared" si="0"/>
        <v>261</v>
      </c>
      <c r="G58" s="345">
        <f>'- 7 -'!G58</f>
        <v>261</v>
      </c>
      <c r="H58" s="308"/>
      <c r="I58" s="345">
        <v>252</v>
      </c>
    </row>
    <row r="59" spans="1:9" ht="12.75">
      <c r="A59" s="13">
        <v>2312</v>
      </c>
      <c r="B59" s="14" t="s">
        <v>168</v>
      </c>
      <c r="C59" s="14">
        <v>197</v>
      </c>
      <c r="D59" s="14"/>
      <c r="E59" s="14">
        <f t="shared" si="0"/>
        <v>197</v>
      </c>
      <c r="G59" s="344">
        <f>'- 7 -'!G59</f>
        <v>184.5</v>
      </c>
      <c r="H59" s="308"/>
      <c r="I59" s="344">
        <v>184.5</v>
      </c>
    </row>
    <row r="60" spans="1:9" ht="12.75">
      <c r="A60" s="15">
        <v>2355</v>
      </c>
      <c r="B60" s="16" t="s">
        <v>169</v>
      </c>
      <c r="C60" s="16">
        <v>3472</v>
      </c>
      <c r="D60" s="16"/>
      <c r="E60" s="16">
        <f t="shared" si="0"/>
        <v>3472</v>
      </c>
      <c r="G60" s="345">
        <f>'- 7 -'!G60</f>
        <v>3525.5</v>
      </c>
      <c r="H60" s="308"/>
      <c r="I60" s="345">
        <v>3289.1</v>
      </c>
    </row>
    <row r="61" spans="1:9" ht="12.75">
      <c r="A61" s="13">
        <v>2439</v>
      </c>
      <c r="B61" s="14" t="s">
        <v>170</v>
      </c>
      <c r="C61" s="14">
        <v>158</v>
      </c>
      <c r="D61" s="14"/>
      <c r="E61" s="14">
        <f t="shared" si="0"/>
        <v>158</v>
      </c>
      <c r="G61" s="344">
        <f>'- 7 -'!G61</f>
        <v>138.5</v>
      </c>
      <c r="H61" s="308"/>
      <c r="I61" s="344">
        <v>143.5</v>
      </c>
    </row>
    <row r="62" spans="1:9" ht="12.75">
      <c r="A62" s="15">
        <v>2460</v>
      </c>
      <c r="B62" s="16" t="s">
        <v>171</v>
      </c>
      <c r="C62" s="16">
        <v>321</v>
      </c>
      <c r="D62" s="16"/>
      <c r="E62" s="16">
        <f t="shared" si="0"/>
        <v>321</v>
      </c>
      <c r="G62" s="345">
        <f>'- 7 -'!G62</f>
        <v>309.8</v>
      </c>
      <c r="H62" s="308"/>
      <c r="I62" s="345">
        <v>309.8</v>
      </c>
    </row>
    <row r="63" spans="1:9" ht="12.75">
      <c r="A63" s="13">
        <v>3000</v>
      </c>
      <c r="B63" s="14" t="s">
        <v>381</v>
      </c>
      <c r="C63" s="14"/>
      <c r="D63" s="14"/>
      <c r="E63" s="14">
        <f t="shared" si="0"/>
        <v>0</v>
      </c>
      <c r="G63" s="344">
        <f>'- 7 -'!G63</f>
        <v>638</v>
      </c>
      <c r="H63" s="308"/>
      <c r="I63" s="344">
        <v>0</v>
      </c>
    </row>
    <row r="64" spans="1:9" ht="4.5" customHeight="1">
      <c r="A64" s="17"/>
      <c r="B64" s="17"/>
      <c r="C64" s="17"/>
      <c r="D64" s="17"/>
      <c r="E64" s="17"/>
      <c r="G64" s="346"/>
      <c r="I64" s="346"/>
    </row>
    <row r="65" spans="1:9" ht="12.75">
      <c r="A65" s="19"/>
      <c r="B65" s="20" t="s">
        <v>172</v>
      </c>
      <c r="C65" s="385">
        <f>SUM(C11:C63)</f>
        <v>191861</v>
      </c>
      <c r="D65" s="385">
        <f>SUM(D11:D63)</f>
        <v>2387</v>
      </c>
      <c r="E65" s="385">
        <f>SUM(E11:E63)</f>
        <v>189474</v>
      </c>
      <c r="F65" s="77"/>
      <c r="G65" s="347">
        <f>SUM(G11:G63)</f>
        <v>181766.84999999998</v>
      </c>
      <c r="H65" s="309"/>
      <c r="I65" s="347">
        <f>SUM(I11:I63)</f>
        <v>177025.5</v>
      </c>
    </row>
    <row r="66" spans="1:9" ht="4.5" customHeight="1">
      <c r="A66" s="17"/>
      <c r="B66" s="17"/>
      <c r="C66" s="17"/>
      <c r="D66" s="17"/>
      <c r="E66" s="17"/>
      <c r="G66" s="346"/>
      <c r="I66" s="346"/>
    </row>
    <row r="67" spans="1:9" ht="12.75">
      <c r="A67" s="15">
        <v>2155</v>
      </c>
      <c r="B67" s="16" t="s">
        <v>173</v>
      </c>
      <c r="C67" s="16">
        <v>151</v>
      </c>
      <c r="D67" s="16">
        <v>0</v>
      </c>
      <c r="E67" s="16">
        <f>C67-D67</f>
        <v>151</v>
      </c>
      <c r="G67" s="345">
        <f>'- 7 -'!G67</f>
        <v>142</v>
      </c>
      <c r="H67" s="308"/>
      <c r="I67" s="345">
        <v>79.5</v>
      </c>
    </row>
    <row r="68" spans="1:9" ht="12.75">
      <c r="A68" s="13">
        <v>2408</v>
      </c>
      <c r="B68" s="14" t="s">
        <v>175</v>
      </c>
      <c r="C68" s="14">
        <v>287</v>
      </c>
      <c r="D68" s="14">
        <v>0</v>
      </c>
      <c r="E68" s="14">
        <f>C68-D68</f>
        <v>287</v>
      </c>
      <c r="G68" s="344">
        <f>'- 7 -'!G68</f>
        <v>267.5</v>
      </c>
      <c r="H68" s="308"/>
      <c r="I68" s="344">
        <v>258.5</v>
      </c>
    </row>
    <row r="69" spans="8:9" ht="6.75" customHeight="1">
      <c r="H69" s="308"/>
      <c r="I69" s="308"/>
    </row>
    <row r="70" spans="1:9" ht="12" customHeight="1">
      <c r="A70" s="391" t="s">
        <v>369</v>
      </c>
      <c r="B70" s="272" t="s">
        <v>411</v>
      </c>
      <c r="D70" s="128"/>
      <c r="E70" s="128"/>
      <c r="F70" s="128"/>
      <c r="G70" s="128"/>
      <c r="H70" s="128"/>
      <c r="I70" s="128"/>
    </row>
    <row r="71" spans="1:9" ht="12" customHeight="1">
      <c r="A71" s="391" t="s">
        <v>370</v>
      </c>
      <c r="B71" s="272" t="s">
        <v>476</v>
      </c>
      <c r="D71" s="128"/>
      <c r="E71" s="128"/>
      <c r="F71" s="128"/>
      <c r="G71" s="128"/>
      <c r="H71" s="128"/>
      <c r="I71" s="128"/>
    </row>
    <row r="72" spans="1:9" ht="12" customHeight="1">
      <c r="A72" s="54"/>
      <c r="B72" s="272" t="s">
        <v>478</v>
      </c>
      <c r="D72" s="128"/>
      <c r="E72" s="128"/>
      <c r="F72" s="128"/>
      <c r="G72" s="128"/>
      <c r="H72" s="128"/>
      <c r="I72" s="128"/>
    </row>
    <row r="73" spans="2:9" ht="12" customHeight="1">
      <c r="B73" s="272" t="s">
        <v>477</v>
      </c>
      <c r="D73" s="128"/>
      <c r="E73" s="128"/>
      <c r="F73" s="128"/>
      <c r="G73" s="128"/>
      <c r="H73" s="128"/>
      <c r="I73" s="310"/>
    </row>
    <row r="74" spans="1:9" ht="12" customHeight="1">
      <c r="A74" s="391" t="s">
        <v>371</v>
      </c>
      <c r="B74" s="272" t="s">
        <v>406</v>
      </c>
      <c r="C74" s="128"/>
      <c r="D74" s="128"/>
      <c r="E74" s="128"/>
      <c r="F74" s="128"/>
      <c r="G74" s="128"/>
      <c r="H74" s="128"/>
      <c r="I74" s="128"/>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76"/>
  <sheetViews>
    <sheetView showGridLines="0" showZeros="0" workbookViewId="0" topLeftCell="A1">
      <selection activeCell="A1" sqref="A1"/>
    </sheetView>
  </sheetViews>
  <sheetFormatPr defaultColWidth="9.33203125" defaultRowHeight="12"/>
  <cols>
    <col min="1" max="1" width="6.83203125" style="82" customWidth="1"/>
    <col min="2" max="2" width="35.83203125" style="82" customWidth="1"/>
    <col min="3" max="4" width="31.83203125" style="82" customWidth="1"/>
    <col min="5" max="5" width="28.83203125" style="82" customWidth="1"/>
    <col min="6" max="16384" width="9.33203125" style="82" customWidth="1"/>
  </cols>
  <sheetData>
    <row r="1" spans="2:5" ht="6.75" customHeight="1">
      <c r="B1" s="80"/>
      <c r="C1" s="141"/>
      <c r="D1" s="141"/>
      <c r="E1" s="141"/>
    </row>
    <row r="2" spans="1:5" ht="12.75">
      <c r="A2" s="8"/>
      <c r="B2" s="83"/>
      <c r="C2" s="199" t="s">
        <v>327</v>
      </c>
      <c r="D2" s="199"/>
      <c r="E2" s="303"/>
    </row>
    <row r="3" spans="1:5" ht="12.75">
      <c r="A3" s="9"/>
      <c r="B3" s="86"/>
      <c r="C3" s="202" t="str">
        <f>STATDATE</f>
        <v>ESTIMATE SEPTEMBER 30, 2001</v>
      </c>
      <c r="D3" s="202"/>
      <c r="E3" s="220"/>
    </row>
    <row r="4" spans="1:5" ht="6" customHeight="1">
      <c r="A4" s="10"/>
      <c r="C4" s="141"/>
      <c r="D4" s="141"/>
      <c r="E4" s="141"/>
    </row>
    <row r="5" spans="1:5" ht="6" customHeight="1">
      <c r="A5" s="10"/>
      <c r="C5" s="141"/>
      <c r="D5" s="141"/>
      <c r="E5" s="141"/>
    </row>
    <row r="6" spans="1:5" ht="6" customHeight="1">
      <c r="A6" s="10"/>
      <c r="C6" s="141"/>
      <c r="D6" s="141"/>
      <c r="E6" s="141"/>
    </row>
    <row r="7" spans="3:5" ht="12.75">
      <c r="C7" s="189" t="s">
        <v>326</v>
      </c>
      <c r="D7" s="267"/>
      <c r="E7" s="141"/>
    </row>
    <row r="8" spans="1:5" ht="12.75">
      <c r="A8" s="94"/>
      <c r="B8" s="45"/>
      <c r="C8" s="304" t="s">
        <v>95</v>
      </c>
      <c r="D8" s="228"/>
      <c r="E8" s="181"/>
    </row>
    <row r="9" spans="1:4" ht="16.5">
      <c r="A9" s="51" t="s">
        <v>105</v>
      </c>
      <c r="B9" s="52" t="s">
        <v>106</v>
      </c>
      <c r="C9" s="51" t="s">
        <v>422</v>
      </c>
      <c r="D9" s="270" t="s">
        <v>423</v>
      </c>
    </row>
    <row r="10" spans="1:2" ht="4.5" customHeight="1">
      <c r="A10" s="77"/>
      <c r="B10" s="77"/>
    </row>
    <row r="11" spans="1:4" ht="12.75">
      <c r="A11" s="13">
        <v>1</v>
      </c>
      <c r="B11" s="14" t="s">
        <v>121</v>
      </c>
      <c r="C11" s="344">
        <v>18.679873386655256</v>
      </c>
      <c r="D11" s="344">
        <v>14.24828876283719</v>
      </c>
    </row>
    <row r="12" spans="1:4" ht="12.75">
      <c r="A12" s="15">
        <v>2</v>
      </c>
      <c r="B12" s="16" t="s">
        <v>122</v>
      </c>
      <c r="C12" s="345">
        <v>19.69515361315448</v>
      </c>
      <c r="D12" s="345">
        <v>15.978829541306729</v>
      </c>
    </row>
    <row r="13" spans="1:4" ht="12.75">
      <c r="A13" s="13">
        <v>3</v>
      </c>
      <c r="B13" s="14" t="s">
        <v>123</v>
      </c>
      <c r="C13" s="344">
        <v>18.942886630625036</v>
      </c>
      <c r="D13" s="344">
        <v>14.881028023606317</v>
      </c>
    </row>
    <row r="14" spans="1:4" ht="12.75">
      <c r="A14" s="15">
        <v>4</v>
      </c>
      <c r="B14" s="16" t="s">
        <v>124</v>
      </c>
      <c r="C14" s="345">
        <v>19.256073377945494</v>
      </c>
      <c r="D14" s="345">
        <v>14.523485498456653</v>
      </c>
    </row>
    <row r="15" spans="1:4" ht="12.75">
      <c r="A15" s="13">
        <v>5</v>
      </c>
      <c r="B15" s="14" t="s">
        <v>125</v>
      </c>
      <c r="C15" s="344">
        <v>18.701267891504337</v>
      </c>
      <c r="D15" s="344">
        <v>15.105834091053266</v>
      </c>
    </row>
    <row r="16" spans="1:4" ht="12.75">
      <c r="A16" s="15">
        <v>6</v>
      </c>
      <c r="B16" s="16" t="s">
        <v>126</v>
      </c>
      <c r="C16" s="345">
        <v>19.615436271656893</v>
      </c>
      <c r="D16" s="345">
        <v>15.757597286112642</v>
      </c>
    </row>
    <row r="17" spans="1:4" ht="12.75">
      <c r="A17" s="13">
        <v>9</v>
      </c>
      <c r="B17" s="14" t="s">
        <v>127</v>
      </c>
      <c r="C17" s="344">
        <v>18.933692165001748</v>
      </c>
      <c r="D17" s="344">
        <v>15.306900726392252</v>
      </c>
    </row>
    <row r="18" spans="1:4" ht="12.75">
      <c r="A18" s="15">
        <v>10</v>
      </c>
      <c r="B18" s="16" t="s">
        <v>128</v>
      </c>
      <c r="C18" s="345">
        <v>19.148039737448997</v>
      </c>
      <c r="D18" s="345">
        <v>15.83368332633347</v>
      </c>
    </row>
    <row r="19" spans="1:4" ht="12.75">
      <c r="A19" s="13">
        <v>11</v>
      </c>
      <c r="B19" s="14" t="s">
        <v>129</v>
      </c>
      <c r="C19" s="344">
        <v>17.86640851887706</v>
      </c>
      <c r="D19" s="344">
        <v>14.944309927360775</v>
      </c>
    </row>
    <row r="20" spans="1:4" ht="12.75">
      <c r="A20" s="15">
        <v>12</v>
      </c>
      <c r="B20" s="16" t="s">
        <v>130</v>
      </c>
      <c r="C20" s="345">
        <v>19.530555767131286</v>
      </c>
      <c r="D20" s="345">
        <v>15.425245122511333</v>
      </c>
    </row>
    <row r="21" spans="1:4" ht="12.75">
      <c r="A21" s="13">
        <v>13</v>
      </c>
      <c r="B21" s="14" t="s">
        <v>131</v>
      </c>
      <c r="C21" s="344">
        <v>17.90910304324613</v>
      </c>
      <c r="D21" s="344">
        <v>14.385329891145236</v>
      </c>
    </row>
    <row r="22" spans="1:4" ht="12.75">
      <c r="A22" s="15">
        <v>14</v>
      </c>
      <c r="B22" s="16" t="s">
        <v>132</v>
      </c>
      <c r="C22" s="345">
        <v>19.723103547735796</v>
      </c>
      <c r="D22" s="345">
        <v>16.34321223709369</v>
      </c>
    </row>
    <row r="23" spans="1:4" ht="12.75">
      <c r="A23" s="13">
        <v>15</v>
      </c>
      <c r="B23" s="14" t="s">
        <v>133</v>
      </c>
      <c r="C23" s="344">
        <v>20.565604077146</v>
      </c>
      <c r="D23" s="344">
        <v>17.919795865108593</v>
      </c>
    </row>
    <row r="24" spans="1:4" ht="12.75">
      <c r="A24" s="15">
        <v>16</v>
      </c>
      <c r="B24" s="16" t="s">
        <v>134</v>
      </c>
      <c r="C24" s="345">
        <v>17.059797227394995</v>
      </c>
      <c r="D24" s="345">
        <v>15.125665015593471</v>
      </c>
    </row>
    <row r="25" spans="1:4" ht="12.75">
      <c r="A25" s="13">
        <v>17</v>
      </c>
      <c r="B25" s="14" t="s">
        <v>135</v>
      </c>
      <c r="C25" s="344">
        <v>17.016393442622952</v>
      </c>
      <c r="D25" s="344">
        <v>13.721902770517513</v>
      </c>
    </row>
    <row r="26" spans="1:4" ht="12.75">
      <c r="A26" s="15">
        <v>18</v>
      </c>
      <c r="B26" s="16" t="s">
        <v>136</v>
      </c>
      <c r="C26" s="345">
        <v>18.65986394557823</v>
      </c>
      <c r="D26" s="345">
        <v>15.17313862152893</v>
      </c>
    </row>
    <row r="27" spans="1:4" ht="12.75">
      <c r="A27" s="13">
        <v>19</v>
      </c>
      <c r="B27" s="14" t="s">
        <v>137</v>
      </c>
      <c r="C27" s="344">
        <v>17.699332285938727</v>
      </c>
      <c r="D27" s="344">
        <v>15.22510347157699</v>
      </c>
    </row>
    <row r="28" spans="1:4" ht="12.75">
      <c r="A28" s="15">
        <v>20</v>
      </c>
      <c r="B28" s="16" t="s">
        <v>138</v>
      </c>
      <c r="C28" s="345">
        <v>16.880451513596718</v>
      </c>
      <c r="D28" s="345">
        <v>14.227008643899673</v>
      </c>
    </row>
    <row r="29" spans="1:4" ht="12.75">
      <c r="A29" s="13">
        <v>21</v>
      </c>
      <c r="B29" s="14" t="s">
        <v>139</v>
      </c>
      <c r="C29" s="344">
        <v>18.789066813914964</v>
      </c>
      <c r="D29" s="344">
        <v>15.323766816143497</v>
      </c>
    </row>
    <row r="30" spans="1:4" ht="12.75">
      <c r="A30" s="15">
        <v>22</v>
      </c>
      <c r="B30" s="16" t="s">
        <v>140</v>
      </c>
      <c r="C30" s="345">
        <v>19.509521061742642</v>
      </c>
      <c r="D30" s="345">
        <v>16.177033492822968</v>
      </c>
    </row>
    <row r="31" spans="1:4" ht="12.75">
      <c r="A31" s="13">
        <v>23</v>
      </c>
      <c r="B31" s="14" t="s">
        <v>141</v>
      </c>
      <c r="C31" s="344">
        <v>18.713259307642065</v>
      </c>
      <c r="D31" s="344">
        <v>15.54530656538253</v>
      </c>
    </row>
    <row r="32" spans="1:4" ht="12.75">
      <c r="A32" s="15">
        <v>24</v>
      </c>
      <c r="B32" s="16" t="s">
        <v>142</v>
      </c>
      <c r="C32" s="345">
        <v>18.142736575588142</v>
      </c>
      <c r="D32" s="345">
        <v>15.206524041516627</v>
      </c>
    </row>
    <row r="33" spans="1:4" ht="12.75">
      <c r="A33" s="13">
        <v>25</v>
      </c>
      <c r="B33" s="14" t="s">
        <v>143</v>
      </c>
      <c r="C33" s="344">
        <v>17.60436660268714</v>
      </c>
      <c r="D33" s="344">
        <v>15.424637376497792</v>
      </c>
    </row>
    <row r="34" spans="1:4" ht="12.75">
      <c r="A34" s="15">
        <v>26</v>
      </c>
      <c r="B34" s="16" t="s">
        <v>144</v>
      </c>
      <c r="C34" s="345">
        <v>19.092790617454295</v>
      </c>
      <c r="D34" s="345">
        <v>16.35083449235049</v>
      </c>
    </row>
    <row r="35" spans="1:4" ht="12.75">
      <c r="A35" s="13">
        <v>28</v>
      </c>
      <c r="B35" s="14" t="s">
        <v>145</v>
      </c>
      <c r="C35" s="344">
        <v>15.200505780346822</v>
      </c>
      <c r="D35" s="344">
        <v>13.249881908360889</v>
      </c>
    </row>
    <row r="36" spans="1:4" ht="12.75">
      <c r="A36" s="15">
        <v>30</v>
      </c>
      <c r="B36" s="16" t="s">
        <v>146</v>
      </c>
      <c r="C36" s="345">
        <v>16.8378298479454</v>
      </c>
      <c r="D36" s="345">
        <v>14.82574715728038</v>
      </c>
    </row>
    <row r="37" spans="1:4" ht="12.75">
      <c r="A37" s="13">
        <v>31</v>
      </c>
      <c r="B37" s="14" t="s">
        <v>147</v>
      </c>
      <c r="C37" s="344">
        <v>17.963603885229432</v>
      </c>
      <c r="D37" s="344">
        <v>15.572073767406849</v>
      </c>
    </row>
    <row r="38" spans="1:4" ht="12.75">
      <c r="A38" s="15">
        <v>32</v>
      </c>
      <c r="B38" s="16" t="s">
        <v>148</v>
      </c>
      <c r="C38" s="345">
        <v>16.793578925704875</v>
      </c>
      <c r="D38" s="345">
        <v>13.996569468267582</v>
      </c>
    </row>
    <row r="39" spans="1:4" ht="12.75">
      <c r="A39" s="13">
        <v>33</v>
      </c>
      <c r="B39" s="14" t="s">
        <v>149</v>
      </c>
      <c r="C39" s="344">
        <v>19.4592010199745</v>
      </c>
      <c r="D39" s="344">
        <v>15.474888533692269</v>
      </c>
    </row>
    <row r="40" spans="1:4" ht="12.75">
      <c r="A40" s="15">
        <v>34</v>
      </c>
      <c r="B40" s="16" t="s">
        <v>150</v>
      </c>
      <c r="C40" s="345">
        <v>16.276243093922652</v>
      </c>
      <c r="D40" s="345">
        <v>13.80506091846298</v>
      </c>
    </row>
    <row r="41" spans="1:4" ht="12.75">
      <c r="A41" s="13">
        <v>35</v>
      </c>
      <c r="B41" s="14" t="s">
        <v>151</v>
      </c>
      <c r="C41" s="344">
        <v>18.11118489706859</v>
      </c>
      <c r="D41" s="344">
        <v>15.397209452375192</v>
      </c>
    </row>
    <row r="42" spans="1:4" ht="12.75">
      <c r="A42" s="15">
        <v>36</v>
      </c>
      <c r="B42" s="16" t="s">
        <v>152</v>
      </c>
      <c r="C42" s="345">
        <v>17.24815724815725</v>
      </c>
      <c r="D42" s="345">
        <v>14.534161490683228</v>
      </c>
    </row>
    <row r="43" spans="1:4" ht="12.75">
      <c r="A43" s="13">
        <v>37</v>
      </c>
      <c r="B43" s="14" t="s">
        <v>153</v>
      </c>
      <c r="C43" s="344">
        <v>17.90385327899222</v>
      </c>
      <c r="D43" s="344">
        <v>15.219685039370077</v>
      </c>
    </row>
    <row r="44" spans="1:4" ht="12.75">
      <c r="A44" s="15">
        <v>38</v>
      </c>
      <c r="B44" s="16" t="s">
        <v>154</v>
      </c>
      <c r="C44" s="345">
        <v>17.575070821529742</v>
      </c>
      <c r="D44" s="345">
        <v>14.638980651250588</v>
      </c>
    </row>
    <row r="45" spans="1:4" ht="12.75">
      <c r="A45" s="13">
        <v>39</v>
      </c>
      <c r="B45" s="14" t="s">
        <v>155</v>
      </c>
      <c r="C45" s="344">
        <v>17.157449525177558</v>
      </c>
      <c r="D45" s="344">
        <v>14.683786367982517</v>
      </c>
    </row>
    <row r="46" spans="1:4" ht="12.75">
      <c r="A46" s="15">
        <v>40</v>
      </c>
      <c r="B46" s="16" t="s">
        <v>156</v>
      </c>
      <c r="C46" s="345">
        <v>19.46089333083251</v>
      </c>
      <c r="D46" s="345">
        <v>15.528661889685052</v>
      </c>
    </row>
    <row r="47" spans="1:4" ht="12.75">
      <c r="A47" s="13">
        <v>41</v>
      </c>
      <c r="B47" s="14" t="s">
        <v>157</v>
      </c>
      <c r="C47" s="344">
        <v>17.177817456149565</v>
      </c>
      <c r="D47" s="344">
        <v>14.481140428546134</v>
      </c>
    </row>
    <row r="48" spans="1:4" ht="12.75">
      <c r="A48" s="15">
        <v>42</v>
      </c>
      <c r="B48" s="16" t="s">
        <v>158</v>
      </c>
      <c r="C48" s="345">
        <v>18.22873314466456</v>
      </c>
      <c r="D48" s="345">
        <v>15.625</v>
      </c>
    </row>
    <row r="49" spans="1:4" ht="12.75">
      <c r="A49" s="13">
        <v>43</v>
      </c>
      <c r="B49" s="14" t="s">
        <v>159</v>
      </c>
      <c r="C49" s="344">
        <v>15.818363273453093</v>
      </c>
      <c r="D49" s="344">
        <v>13.48936170212766</v>
      </c>
    </row>
    <row r="50" spans="1:4" ht="12.75">
      <c r="A50" s="15">
        <v>44</v>
      </c>
      <c r="B50" s="16" t="s">
        <v>160</v>
      </c>
      <c r="C50" s="345">
        <v>15.93015873015873</v>
      </c>
      <c r="D50" s="345">
        <v>13.838940981798125</v>
      </c>
    </row>
    <row r="51" spans="1:4" ht="12.75">
      <c r="A51" s="13">
        <v>45</v>
      </c>
      <c r="B51" s="14" t="s">
        <v>161</v>
      </c>
      <c r="C51" s="344">
        <v>21.02663706992231</v>
      </c>
      <c r="D51" s="344">
        <v>17.26822682268227</v>
      </c>
    </row>
    <row r="52" spans="1:4" ht="12.75">
      <c r="A52" s="15">
        <v>46</v>
      </c>
      <c r="B52" s="16" t="s">
        <v>162</v>
      </c>
      <c r="C52" s="345">
        <v>18.893515013878375</v>
      </c>
      <c r="D52" s="345">
        <v>16.034629275547058</v>
      </c>
    </row>
    <row r="53" spans="1:4" ht="12.75">
      <c r="A53" s="13">
        <v>47</v>
      </c>
      <c r="B53" s="14" t="s">
        <v>163</v>
      </c>
      <c r="C53" s="344">
        <v>19.610636277302945</v>
      </c>
      <c r="D53" s="344">
        <v>16.581079538970673</v>
      </c>
    </row>
    <row r="54" spans="1:4" ht="12.75">
      <c r="A54" s="15">
        <v>48</v>
      </c>
      <c r="B54" s="16" t="s">
        <v>164</v>
      </c>
      <c r="C54" s="345">
        <v>14.158008658008658</v>
      </c>
      <c r="D54" s="345">
        <v>12.189723320158102</v>
      </c>
    </row>
    <row r="55" spans="1:4" ht="12.75">
      <c r="A55" s="13">
        <v>49</v>
      </c>
      <c r="B55" s="14" t="s">
        <v>165</v>
      </c>
      <c r="C55" s="344">
        <v>16.153584649089673</v>
      </c>
      <c r="D55" s="344">
        <v>13.059252122598906</v>
      </c>
    </row>
    <row r="56" spans="1:4" ht="12.75">
      <c r="A56" s="15">
        <v>50</v>
      </c>
      <c r="B56" s="16" t="s">
        <v>355</v>
      </c>
      <c r="C56" s="345">
        <v>16.719067874976883</v>
      </c>
      <c r="D56" s="345">
        <v>13.973259139037019</v>
      </c>
    </row>
    <row r="57" spans="1:4" ht="12.75">
      <c r="A57" s="13">
        <v>2264</v>
      </c>
      <c r="B57" s="14" t="s">
        <v>166</v>
      </c>
      <c r="C57" s="344">
        <v>14.68</v>
      </c>
      <c r="D57" s="344">
        <v>12.787456445993032</v>
      </c>
    </row>
    <row r="58" spans="1:4" ht="12.75">
      <c r="A58" s="15">
        <v>2309</v>
      </c>
      <c r="B58" s="16" t="s">
        <v>167</v>
      </c>
      <c r="C58" s="345">
        <v>15.582089552238806</v>
      </c>
      <c r="D58" s="345">
        <v>13.92</v>
      </c>
    </row>
    <row r="59" spans="1:4" ht="12.75">
      <c r="A59" s="13">
        <v>2312</v>
      </c>
      <c r="B59" s="14" t="s">
        <v>168</v>
      </c>
      <c r="C59" s="344">
        <v>11.53125</v>
      </c>
      <c r="D59" s="344">
        <v>10.25</v>
      </c>
    </row>
    <row r="60" spans="1:4" ht="12.75">
      <c r="A60" s="15">
        <v>2355</v>
      </c>
      <c r="B60" s="16" t="s">
        <v>169</v>
      </c>
      <c r="C60" s="345">
        <v>19.450022563176894</v>
      </c>
      <c r="D60" s="345">
        <v>15.235522904062229</v>
      </c>
    </row>
    <row r="61" spans="1:4" ht="12.75">
      <c r="A61" s="13">
        <v>2439</v>
      </c>
      <c r="B61" s="14" t="s">
        <v>170</v>
      </c>
      <c r="C61" s="344">
        <v>16.060606060606062</v>
      </c>
      <c r="D61" s="344">
        <v>13.19047619047619</v>
      </c>
    </row>
    <row r="62" spans="1:4" ht="12.75">
      <c r="A62" s="15">
        <v>2460</v>
      </c>
      <c r="B62" s="16" t="s">
        <v>171</v>
      </c>
      <c r="C62" s="345">
        <v>13.469565217391304</v>
      </c>
      <c r="D62" s="345">
        <v>11.474074074074075</v>
      </c>
    </row>
    <row r="63" spans="1:4" ht="12.75">
      <c r="A63" s="13">
        <v>3000</v>
      </c>
      <c r="B63" s="14" t="s">
        <v>381</v>
      </c>
      <c r="C63" s="344">
        <v>0</v>
      </c>
      <c r="D63" s="344">
        <v>19.801365611421478</v>
      </c>
    </row>
    <row r="64" spans="1:4" ht="4.5" customHeight="1">
      <c r="A64" s="17"/>
      <c r="B64" s="17"/>
      <c r="C64" s="346"/>
      <c r="D64" s="346"/>
    </row>
    <row r="65" spans="1:5" ht="12.75">
      <c r="A65" s="19"/>
      <c r="B65" s="20" t="s">
        <v>172</v>
      </c>
      <c r="C65" s="347">
        <v>18.504079179586988</v>
      </c>
      <c r="D65" s="347">
        <v>15.008335356277652</v>
      </c>
      <c r="E65" s="77"/>
    </row>
    <row r="66" spans="1:4" ht="4.5" customHeight="1">
      <c r="A66" s="17"/>
      <c r="B66" s="17"/>
      <c r="C66" s="346"/>
      <c r="D66" s="346"/>
    </row>
    <row r="67" spans="1:4" ht="12.75">
      <c r="A67" s="15">
        <v>2155</v>
      </c>
      <c r="B67" s="16" t="s">
        <v>173</v>
      </c>
      <c r="C67" s="345">
        <v>13.853658536585366</v>
      </c>
      <c r="D67" s="345">
        <v>12.622222222222222</v>
      </c>
    </row>
    <row r="68" spans="1:4" ht="12.75">
      <c r="A68" s="13">
        <v>2408</v>
      </c>
      <c r="B68" s="14" t="s">
        <v>175</v>
      </c>
      <c r="C68" s="344">
        <v>12.588235294117647</v>
      </c>
      <c r="D68" s="344">
        <v>10.665869218500799</v>
      </c>
    </row>
    <row r="69" ht="6.75" customHeight="1"/>
    <row r="70" spans="1:5" ht="12" customHeight="1">
      <c r="A70" s="391" t="s">
        <v>369</v>
      </c>
      <c r="B70" s="271" t="s">
        <v>332</v>
      </c>
      <c r="C70" s="123"/>
      <c r="D70" s="122"/>
      <c r="E70" s="122"/>
    </row>
    <row r="71" spans="2:5" ht="12" customHeight="1">
      <c r="B71" s="271" t="s">
        <v>334</v>
      </c>
      <c r="C71" s="123"/>
      <c r="D71" s="122"/>
      <c r="E71" s="122"/>
    </row>
    <row r="72" spans="1:5" ht="12" customHeight="1">
      <c r="A72" s="6"/>
      <c r="B72" s="6" t="s">
        <v>333</v>
      </c>
      <c r="D72" s="122"/>
      <c r="E72" s="122"/>
    </row>
    <row r="73" spans="1:5" ht="12" customHeight="1">
      <c r="A73" s="391" t="s">
        <v>370</v>
      </c>
      <c r="B73" s="271" t="s">
        <v>490</v>
      </c>
      <c r="D73" s="122"/>
      <c r="E73" s="122"/>
    </row>
    <row r="74" spans="1:5" ht="12" customHeight="1">
      <c r="A74" s="6"/>
      <c r="B74" s="271" t="s">
        <v>491</v>
      </c>
      <c r="C74" s="123"/>
      <c r="D74" s="122"/>
      <c r="E74" s="122"/>
    </row>
    <row r="75" spans="1:5" ht="12" customHeight="1">
      <c r="A75" s="6"/>
      <c r="B75" s="271" t="s">
        <v>492</v>
      </c>
      <c r="C75" s="123"/>
      <c r="D75" s="122"/>
      <c r="E75" s="122"/>
    </row>
    <row r="76" ht="12.75">
      <c r="B76" s="271" t="s">
        <v>493</v>
      </c>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4:K37"/>
  <sheetViews>
    <sheetView showGridLines="0" showZeros="0" workbookViewId="0" topLeftCell="A1">
      <selection activeCell="A1" sqref="A1"/>
    </sheetView>
  </sheetViews>
  <sheetFormatPr defaultColWidth="15.83203125" defaultRowHeight="12"/>
  <cols>
    <col min="1" max="1" width="5.83203125" style="82" customWidth="1"/>
    <col min="2" max="2" width="45.83203125" style="82" customWidth="1"/>
    <col min="3" max="7" width="17.83203125" style="82" customWidth="1"/>
    <col min="8" max="8" width="15.83203125" style="82" customWidth="1"/>
    <col min="9" max="9" width="2.83203125" style="82" customWidth="1"/>
    <col min="10" max="10" width="17.83203125" style="82" customWidth="1"/>
    <col min="11" max="11" width="16.83203125" style="82" customWidth="1"/>
    <col min="12" max="16384" width="15.83203125" style="82" customWidth="1"/>
  </cols>
  <sheetData>
    <row r="4" spans="1:10" ht="12.75">
      <c r="A4" s="174"/>
      <c r="B4" s="174"/>
      <c r="C4" s="174"/>
      <c r="D4" s="174"/>
      <c r="E4" s="174"/>
      <c r="F4" s="174"/>
      <c r="G4" s="174"/>
      <c r="H4" s="174"/>
      <c r="I4" s="174"/>
      <c r="J4" s="174"/>
    </row>
    <row r="6" ht="12.75">
      <c r="B6"/>
    </row>
    <row r="7" spans="3:10" ht="12.75">
      <c r="C7" s="141"/>
      <c r="D7" s="141"/>
      <c r="E7" s="141"/>
      <c r="F7" s="141"/>
      <c r="G7" s="141"/>
      <c r="H7" s="141"/>
      <c r="I7" s="141"/>
      <c r="J7" s="141"/>
    </row>
    <row r="8" spans="3:10" ht="12.75">
      <c r="C8" s="141"/>
      <c r="D8" s="141"/>
      <c r="E8" s="141"/>
      <c r="F8" s="141"/>
      <c r="G8" s="141"/>
      <c r="H8" s="141"/>
      <c r="I8" s="141"/>
      <c r="J8" s="141"/>
    </row>
    <row r="9" spans="3:10" ht="15.75">
      <c r="C9" s="320" t="str">
        <f>YEAR</f>
        <v>OPERATING FUND BUDGET 2001/2002</v>
      </c>
      <c r="D9" s="152"/>
      <c r="E9" s="152"/>
      <c r="F9" s="152"/>
      <c r="G9" s="152"/>
      <c r="H9" s="152"/>
      <c r="I9" s="141"/>
      <c r="J9" s="141"/>
    </row>
    <row r="10" spans="3:10" ht="15.75">
      <c r="C10" s="321" t="s">
        <v>261</v>
      </c>
      <c r="D10" s="152"/>
      <c r="E10" s="152"/>
      <c r="F10" s="152"/>
      <c r="G10" s="152"/>
      <c r="H10" s="152"/>
      <c r="I10" s="141"/>
      <c r="J10" s="141"/>
    </row>
    <row r="11" spans="3:10" ht="12.75">
      <c r="C11" s="141"/>
      <c r="D11" s="141"/>
      <c r="E11" s="141"/>
      <c r="F11" s="141"/>
      <c r="G11" s="141"/>
      <c r="H11" s="141"/>
      <c r="I11" s="141"/>
      <c r="J11" s="141"/>
    </row>
    <row r="12" spans="3:10" ht="12.75">
      <c r="C12" s="141"/>
      <c r="D12" s="141"/>
      <c r="E12" s="141"/>
      <c r="F12" s="141"/>
      <c r="G12" s="141"/>
      <c r="H12" s="141"/>
      <c r="I12" s="141"/>
      <c r="J12" s="141"/>
    </row>
    <row r="13" spans="3:10" ht="12.75">
      <c r="C13" s="189" t="s">
        <v>262</v>
      </c>
      <c r="D13" s="190"/>
      <c r="E13" s="190"/>
      <c r="F13" s="190"/>
      <c r="G13" s="190"/>
      <c r="H13" s="193"/>
      <c r="I13" s="141"/>
      <c r="J13" s="141"/>
    </row>
    <row r="14" spans="3:10" ht="12.75">
      <c r="C14" s="141"/>
      <c r="D14" s="141"/>
      <c r="E14" s="141"/>
      <c r="F14" s="141"/>
      <c r="G14" s="141"/>
      <c r="H14" s="141"/>
      <c r="I14" s="141"/>
      <c r="J14" s="141"/>
    </row>
    <row r="15" spans="3:10" ht="12.75">
      <c r="C15" s="142"/>
      <c r="D15" s="142" t="s">
        <v>263</v>
      </c>
      <c r="E15" s="294"/>
      <c r="F15" s="142" t="s">
        <v>264</v>
      </c>
      <c r="G15" s="142" t="s">
        <v>236</v>
      </c>
      <c r="H15" s="295"/>
      <c r="I15" s="205"/>
      <c r="J15" s="205"/>
    </row>
    <row r="16" spans="3:10" ht="12.75">
      <c r="C16" s="146" t="s">
        <v>265</v>
      </c>
      <c r="D16" s="146" t="s">
        <v>266</v>
      </c>
      <c r="E16" s="70" t="s">
        <v>246</v>
      </c>
      <c r="F16" s="146" t="s">
        <v>267</v>
      </c>
      <c r="G16" s="146" t="s">
        <v>246</v>
      </c>
      <c r="H16" s="69" t="s">
        <v>120</v>
      </c>
      <c r="I16" s="216"/>
      <c r="J16" s="146" t="s">
        <v>268</v>
      </c>
    </row>
    <row r="18" spans="1:10" ht="12.75">
      <c r="A18" s="77">
        <v>100</v>
      </c>
      <c r="B18" s="77" t="s">
        <v>64</v>
      </c>
      <c r="C18" s="187">
        <f>'- 12 -'!C13</f>
        <v>643731859.25</v>
      </c>
      <c r="D18" s="290">
        <f>'- 12 -'!C23</f>
        <v>41417167.462</v>
      </c>
      <c r="E18" s="290">
        <f>'- 12 -'!C25</f>
        <v>15984863</v>
      </c>
      <c r="F18" s="290">
        <f>'- 12 -'!C42</f>
        <v>50599420</v>
      </c>
      <c r="G18" s="289"/>
      <c r="H18" s="296"/>
      <c r="J18" s="187">
        <f>SUM(C18:F18)</f>
        <v>751733309.712</v>
      </c>
    </row>
    <row r="19" spans="1:10" ht="24" customHeight="1">
      <c r="A19" s="77">
        <v>200</v>
      </c>
      <c r="B19" s="77" t="s">
        <v>65</v>
      </c>
      <c r="C19" s="187">
        <f>'- 12 -'!E13</f>
        <v>153314726.35</v>
      </c>
      <c r="D19" s="290">
        <f>'- 12 -'!E23</f>
        <v>13707094.4905</v>
      </c>
      <c r="E19" s="290">
        <f>'- 12 -'!E25</f>
        <v>8245835</v>
      </c>
      <c r="F19" s="290">
        <f>'- 12 -'!E42</f>
        <v>3300730</v>
      </c>
      <c r="G19" s="289"/>
      <c r="H19" s="296"/>
      <c r="J19" s="187">
        <f>SUM(C19:F19)</f>
        <v>178568385.8405</v>
      </c>
    </row>
    <row r="20" spans="1:10" ht="24" customHeight="1">
      <c r="A20" s="77">
        <v>300</v>
      </c>
      <c r="B20" s="77" t="s">
        <v>496</v>
      </c>
      <c r="C20" s="187">
        <f>'- 12 -'!G13</f>
        <v>2387135.85</v>
      </c>
      <c r="D20" s="290">
        <f>'- 12 -'!G23</f>
        <v>193637.748</v>
      </c>
      <c r="E20" s="290">
        <f>'- 12 -'!G25</f>
        <v>1001116</v>
      </c>
      <c r="F20" s="290">
        <f>'- 12 -'!G42</f>
        <v>320605</v>
      </c>
      <c r="G20" s="289"/>
      <c r="H20" s="296"/>
      <c r="J20" s="187">
        <f>SUM(C20:F20)</f>
        <v>3902494.598</v>
      </c>
    </row>
    <row r="21" spans="1:10" ht="24" customHeight="1">
      <c r="A21" s="77">
        <v>400</v>
      </c>
      <c r="B21" s="77" t="s">
        <v>269</v>
      </c>
      <c r="C21" s="187">
        <f>'- 12 -'!I13</f>
        <v>6412117</v>
      </c>
      <c r="D21" s="290">
        <f>'- 12 -'!I23</f>
        <v>493635</v>
      </c>
      <c r="E21" s="290">
        <f>'- 12 -'!I25</f>
        <v>772499</v>
      </c>
      <c r="F21" s="290">
        <f>'- 12 -'!I42</f>
        <v>385741</v>
      </c>
      <c r="G21" s="289"/>
      <c r="H21" s="296"/>
      <c r="J21" s="187">
        <f>SUM(C21:F21)</f>
        <v>8063992</v>
      </c>
    </row>
    <row r="22" spans="1:10" ht="24" customHeight="1">
      <c r="A22" s="77">
        <v>500</v>
      </c>
      <c r="B22" s="77" t="s">
        <v>350</v>
      </c>
      <c r="C22" s="187">
        <f>'- 12 -'!K13</f>
        <v>29019105</v>
      </c>
      <c r="D22" s="290">
        <f>'- 12 -'!K23</f>
        <v>3328902</v>
      </c>
      <c r="E22" s="290">
        <f>'- 12 -'!K25</f>
        <v>11652434</v>
      </c>
      <c r="F22" s="290">
        <f>'- 12 -'!K42</f>
        <v>2494146</v>
      </c>
      <c r="G22" s="289"/>
      <c r="H22" s="296"/>
      <c r="J22" s="187">
        <f>SUM(C22:F22)</f>
        <v>46494587</v>
      </c>
    </row>
    <row r="23" spans="1:11" ht="12" customHeight="1">
      <c r="A23" s="77"/>
      <c r="B23" s="77"/>
      <c r="C23" s="187"/>
      <c r="D23" s="290"/>
      <c r="E23" s="290"/>
      <c r="F23" s="290"/>
      <c r="G23" s="289"/>
      <c r="H23" s="296"/>
      <c r="J23" s="187"/>
      <c r="K23" s="419" t="s">
        <v>375</v>
      </c>
    </row>
    <row r="24" spans="1:11" ht="24" customHeight="1">
      <c r="A24" s="297">
        <v>600</v>
      </c>
      <c r="B24" s="298" t="s">
        <v>328</v>
      </c>
      <c r="C24" s="187">
        <f>'- 13 -'!C13</f>
        <v>48172586.5</v>
      </c>
      <c r="D24" s="290">
        <f>'- 13 -'!C23</f>
        <v>3669453</v>
      </c>
      <c r="E24" s="290">
        <f>'- 13 -'!C25</f>
        <v>7809894</v>
      </c>
      <c r="F24" s="290">
        <f>'- 13 -'!C42</f>
        <v>6509415</v>
      </c>
      <c r="G24" s="289"/>
      <c r="H24" s="296"/>
      <c r="J24" s="187">
        <f>SUM(C24:F24)</f>
        <v>66161348.5</v>
      </c>
      <c r="K24" s="420"/>
    </row>
    <row r="25" spans="1:11" ht="24" customHeight="1">
      <c r="A25" s="77">
        <v>700</v>
      </c>
      <c r="B25" s="77" t="s">
        <v>270</v>
      </c>
      <c r="C25" s="187">
        <f>'- 13 -'!E13</f>
        <v>23682269</v>
      </c>
      <c r="D25" s="290">
        <f>'- 13 -'!E23</f>
        <v>3114167</v>
      </c>
      <c r="E25" s="290">
        <f>'- 13 -'!E25</f>
        <v>14074321</v>
      </c>
      <c r="F25" s="290">
        <f>'- 13 -'!E42</f>
        <v>10963078</v>
      </c>
      <c r="G25" s="289"/>
      <c r="H25" s="296"/>
      <c r="J25" s="187">
        <f>SUM(C25:F25)</f>
        <v>51833835</v>
      </c>
      <c r="K25" s="411"/>
    </row>
    <row r="26" spans="1:10" ht="24" customHeight="1">
      <c r="A26" s="77">
        <v>800</v>
      </c>
      <c r="B26" s="77" t="s">
        <v>271</v>
      </c>
      <c r="C26" s="187">
        <f>'- 13 -'!G13</f>
        <v>66361597</v>
      </c>
      <c r="D26" s="290">
        <f>'- 13 -'!G23</f>
        <v>9745110</v>
      </c>
      <c r="E26" s="290">
        <f>'- 13 -'!G25</f>
        <v>68024031</v>
      </c>
      <c r="F26" s="290">
        <f>'- 13 -'!G42</f>
        <v>13684239</v>
      </c>
      <c r="G26" s="289"/>
      <c r="H26" s="255"/>
      <c r="J26" s="187">
        <f>SUM(C26:F26)</f>
        <v>157814977</v>
      </c>
    </row>
    <row r="27" spans="1:10" ht="24" customHeight="1">
      <c r="A27" s="77">
        <v>900</v>
      </c>
      <c r="B27" s="77" t="s">
        <v>70</v>
      </c>
      <c r="C27" s="187"/>
      <c r="D27" s="290"/>
      <c r="E27" s="290"/>
      <c r="F27" s="290"/>
      <c r="G27" s="290">
        <v>3032121</v>
      </c>
      <c r="H27" s="299">
        <f>C34+C35</f>
        <v>30367334</v>
      </c>
      <c r="I27" s="401" t="s">
        <v>369</v>
      </c>
      <c r="J27" s="187">
        <f>SUM(G27:H27)</f>
        <v>33399455</v>
      </c>
    </row>
    <row r="28" spans="1:10" ht="12.75">
      <c r="A28" s="77"/>
      <c r="B28" s="77"/>
      <c r="C28" s="187"/>
      <c r="D28" s="290"/>
      <c r="E28" s="290"/>
      <c r="F28" s="290"/>
      <c r="G28" s="290"/>
      <c r="H28" s="299"/>
      <c r="J28" s="187"/>
    </row>
    <row r="29" spans="2:10" ht="12.75">
      <c r="B29" s="77"/>
      <c r="C29" s="150"/>
      <c r="D29" s="150"/>
      <c r="E29" s="150"/>
      <c r="F29" s="150"/>
      <c r="G29" s="150"/>
      <c r="H29" s="150"/>
      <c r="J29" s="150"/>
    </row>
    <row r="30" spans="2:10" ht="12.75">
      <c r="B30" s="77" t="s">
        <v>268</v>
      </c>
      <c r="C30" s="292">
        <f>SUM(C18:C27)</f>
        <v>973081395.95</v>
      </c>
      <c r="D30" s="300">
        <f>SUM(D18:D27)</f>
        <v>75669166.70050001</v>
      </c>
      <c r="E30" s="300">
        <f>SUM(E18:E27)</f>
        <v>127564993</v>
      </c>
      <c r="F30" s="300">
        <f>SUM(F18:F27)</f>
        <v>88257374</v>
      </c>
      <c r="G30" s="300">
        <f>G27</f>
        <v>3032121</v>
      </c>
      <c r="H30" s="301">
        <f>H27</f>
        <v>30367334</v>
      </c>
      <c r="I30" s="302"/>
      <c r="J30" s="292">
        <f>SUM(J18:J27)</f>
        <v>1297972384.6505</v>
      </c>
    </row>
    <row r="31" spans="3:8" ht="12.75">
      <c r="C31" s="150"/>
      <c r="D31" s="150"/>
      <c r="E31" s="150"/>
      <c r="F31" s="150"/>
      <c r="G31" s="150"/>
      <c r="H31" s="150"/>
    </row>
    <row r="32" ht="60" customHeight="1"/>
    <row r="33" spans="1:3" ht="12.75">
      <c r="A33" s="391" t="s">
        <v>369</v>
      </c>
      <c r="B33" s="6" t="s">
        <v>425</v>
      </c>
      <c r="C33" s="77"/>
    </row>
    <row r="34" spans="2:10" ht="12.75">
      <c r="B34" s="6" t="s">
        <v>272</v>
      </c>
      <c r="C34" s="150">
        <v>20482389</v>
      </c>
      <c r="J34" s="150"/>
    </row>
    <row r="35" spans="2:3" ht="12.75">
      <c r="B35" s="6" t="s">
        <v>273</v>
      </c>
      <c r="C35" s="150">
        <v>9884945</v>
      </c>
    </row>
    <row r="36" ht="12.75" customHeight="1"/>
    <row r="37" spans="1:2" ht="12.75" customHeight="1">
      <c r="A37" s="391" t="s">
        <v>370</v>
      </c>
      <c r="B37" s="6" t="s">
        <v>495</v>
      </c>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mergeCells count="1">
    <mergeCell ref="K23:K24"/>
  </mergeCells>
  <printOptions verticalCentered="1"/>
  <pageMargins left="0.4" right="0" top="0.3" bottom="0.3" header="0" footer="0"/>
  <pageSetup fitToHeight="1" fitToWidth="1" horizontalDpi="300" verticalDpi="300" orientation="landscape" scale="83"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59"/>
  <sheetViews>
    <sheetView showGridLines="0" showZeros="0" workbookViewId="0" topLeftCell="A1">
      <selection activeCell="A1" sqref="A1"/>
    </sheetView>
  </sheetViews>
  <sheetFormatPr defaultColWidth="15.83203125" defaultRowHeight="12"/>
  <cols>
    <col min="1" max="1" width="6.83203125" style="82" customWidth="1"/>
    <col min="2" max="2" width="52.83203125" style="82" customWidth="1"/>
    <col min="3" max="3" width="15.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15.83203125" style="82" customWidth="1"/>
    <col min="10" max="10" width="8.83203125" style="82" customWidth="1"/>
    <col min="11" max="11" width="15.83203125" style="82" customWidth="1"/>
    <col min="12" max="12" width="8.83203125" style="82" customWidth="1"/>
    <col min="13" max="13" width="10.83203125" style="82" customWidth="1"/>
    <col min="14" max="16384" width="15.83203125" style="82" customWidth="1"/>
  </cols>
  <sheetData>
    <row r="2" spans="1:12" ht="12.75">
      <c r="A2" s="174"/>
      <c r="B2" s="174"/>
      <c r="C2" s="174"/>
      <c r="D2" s="174"/>
      <c r="E2" s="125" t="str">
        <f>YEAR</f>
        <v>OPERATING FUND BUDGET 2001/2002</v>
      </c>
      <c r="F2" s="125"/>
      <c r="G2" s="125"/>
      <c r="H2" s="125"/>
      <c r="I2" s="106"/>
      <c r="J2" s="106"/>
      <c r="K2" s="286"/>
      <c r="L2" s="107" t="s">
        <v>7</v>
      </c>
    </row>
    <row r="3" spans="11:12" ht="12.75">
      <c r="K3" s="173"/>
      <c r="L3" s="173"/>
    </row>
    <row r="4" spans="3:12" ht="15.75">
      <c r="C4" s="322" t="s">
        <v>275</v>
      </c>
      <c r="D4" s="173"/>
      <c r="E4" s="173"/>
      <c r="F4" s="173"/>
      <c r="G4" s="173"/>
      <c r="H4" s="173"/>
      <c r="I4" s="173"/>
      <c r="J4" s="173"/>
      <c r="K4" s="173"/>
      <c r="L4" s="173"/>
    </row>
    <row r="5" spans="3:12" ht="15.75">
      <c r="C5" s="322" t="s">
        <v>276</v>
      </c>
      <c r="D5" s="173"/>
      <c r="E5" s="173"/>
      <c r="F5" s="173"/>
      <c r="G5" s="173"/>
      <c r="H5" s="173"/>
      <c r="I5" s="173"/>
      <c r="J5" s="173"/>
      <c r="K5" s="173"/>
      <c r="L5" s="173"/>
    </row>
    <row r="7" spans="3:12" ht="12.75">
      <c r="C7" s="124" t="s">
        <v>277</v>
      </c>
      <c r="D7" s="106"/>
      <c r="E7" s="106"/>
      <c r="F7" s="106"/>
      <c r="G7" s="106"/>
      <c r="H7" s="106"/>
      <c r="I7" s="106"/>
      <c r="J7" s="106"/>
      <c r="K7" s="106"/>
      <c r="L7" s="131"/>
    </row>
    <row r="8" ht="9" customHeight="1"/>
    <row r="9" spans="1:12" ht="12.75">
      <c r="A9" s="141"/>
      <c r="B9" s="141"/>
      <c r="C9" s="67" t="s">
        <v>82</v>
      </c>
      <c r="D9" s="66"/>
      <c r="E9" s="183"/>
      <c r="F9" s="66"/>
      <c r="G9" s="65" t="s">
        <v>450</v>
      </c>
      <c r="H9" s="66"/>
      <c r="I9" s="65" t="s">
        <v>76</v>
      </c>
      <c r="J9" s="66"/>
      <c r="K9" s="65" t="s">
        <v>347</v>
      </c>
      <c r="L9" s="66"/>
    </row>
    <row r="10" spans="1:12" ht="16.5">
      <c r="A10" s="141"/>
      <c r="B10" s="141"/>
      <c r="C10" s="68" t="s">
        <v>278</v>
      </c>
      <c r="D10" s="70"/>
      <c r="E10" s="69" t="s">
        <v>65</v>
      </c>
      <c r="F10" s="70"/>
      <c r="G10" s="69" t="s">
        <v>499</v>
      </c>
      <c r="H10" s="70"/>
      <c r="I10" s="69" t="s">
        <v>102</v>
      </c>
      <c r="J10" s="70"/>
      <c r="K10" s="69" t="s">
        <v>39</v>
      </c>
      <c r="L10" s="70"/>
    </row>
    <row r="11" spans="1:12" ht="12.75">
      <c r="A11" s="141"/>
      <c r="B11" s="141"/>
      <c r="C11" s="288" t="s">
        <v>107</v>
      </c>
      <c r="D11" s="288" t="s">
        <v>108</v>
      </c>
      <c r="E11" s="288" t="s">
        <v>107</v>
      </c>
      <c r="F11" s="288" t="s">
        <v>108</v>
      </c>
      <c r="G11" s="288" t="s">
        <v>107</v>
      </c>
      <c r="H11" s="288" t="s">
        <v>108</v>
      </c>
      <c r="I11" s="288" t="s">
        <v>107</v>
      </c>
      <c r="J11" s="288" t="s">
        <v>108</v>
      </c>
      <c r="K11" s="288" t="s">
        <v>107</v>
      </c>
      <c r="L11" s="259" t="s">
        <v>108</v>
      </c>
    </row>
    <row r="12" spans="1:12" ht="4.5" customHeight="1">
      <c r="A12" s="141"/>
      <c r="B12" s="141"/>
      <c r="C12" s="141"/>
      <c r="D12" s="141"/>
      <c r="E12" s="141"/>
      <c r="F12" s="141"/>
      <c r="G12" s="141"/>
      <c r="H12" s="141"/>
      <c r="I12" s="141"/>
      <c r="J12" s="141"/>
      <c r="K12" s="141"/>
      <c r="L12" s="141"/>
    </row>
    <row r="13" spans="1:12" ht="12.75">
      <c r="A13" s="181">
        <v>300</v>
      </c>
      <c r="B13" s="330" t="s">
        <v>265</v>
      </c>
      <c r="C13" s="325">
        <v>643731859.25</v>
      </c>
      <c r="D13" s="326">
        <f>C13/'- 13 -'!$K$57</f>
        <v>0.4959518914752067</v>
      </c>
      <c r="E13" s="325">
        <v>153314726.35</v>
      </c>
      <c r="F13" s="326">
        <f>E13/'- 13 -'!$K$57</f>
        <v>0.11811863500569193</v>
      </c>
      <c r="G13" s="325">
        <v>2387135.85</v>
      </c>
      <c r="H13" s="326">
        <f>G13/'- 13 -'!$K$57</f>
        <v>0.0018391268398539734</v>
      </c>
      <c r="I13" s="325">
        <v>6412117</v>
      </c>
      <c r="J13" s="326">
        <f>I13/'- 13 -'!$K$57</f>
        <v>0.004940102790959275</v>
      </c>
      <c r="K13" s="325">
        <v>29019105</v>
      </c>
      <c r="L13" s="326">
        <f>K13/'- 13 -'!$K$57</f>
        <v>0.02235725917066707</v>
      </c>
    </row>
    <row r="14" spans="1:12" ht="12.75">
      <c r="A14" s="141"/>
      <c r="B14" s="311" t="s">
        <v>279</v>
      </c>
      <c r="C14" s="325"/>
      <c r="D14" s="326"/>
      <c r="E14" s="325"/>
      <c r="F14" s="326"/>
      <c r="G14" s="325"/>
      <c r="H14" s="326"/>
      <c r="I14" s="325"/>
      <c r="J14" s="326"/>
      <c r="K14" s="325">
        <v>3246105</v>
      </c>
      <c r="L14" s="326">
        <f>K14/'- 13 -'!$K$57</f>
        <v>0.002500904517220577</v>
      </c>
    </row>
    <row r="15" spans="1:12" ht="12.75">
      <c r="A15" s="141"/>
      <c r="B15" s="311" t="s">
        <v>280</v>
      </c>
      <c r="C15" s="325">
        <v>49907508</v>
      </c>
      <c r="D15" s="326">
        <f>C15/'- 13 -'!$K$57</f>
        <v>0.03845036195699834</v>
      </c>
      <c r="E15" s="325">
        <v>5338984.3</v>
      </c>
      <c r="F15" s="326">
        <f>E15/'- 13 -'!$K$57</f>
        <v>0.004113326572381282</v>
      </c>
      <c r="G15" s="325">
        <v>113736</v>
      </c>
      <c r="H15" s="326">
        <f>G15/'- 13 -'!$K$57</f>
        <v>8.762590124798784E-05</v>
      </c>
      <c r="I15" s="325">
        <v>470345</v>
      </c>
      <c r="J15" s="326">
        <f>I15/'- 13 -'!$K$57</f>
        <v>0.0003623690346283045</v>
      </c>
      <c r="K15" s="325">
        <v>13136073</v>
      </c>
      <c r="L15" s="326">
        <f>K15/'- 13 -'!$K$57</f>
        <v>0.010120456456041704</v>
      </c>
    </row>
    <row r="16" spans="1:12" ht="12.75">
      <c r="A16" s="141"/>
      <c r="B16" s="311" t="s">
        <v>281</v>
      </c>
      <c r="C16" s="325">
        <v>550865183.6</v>
      </c>
      <c r="D16" s="326">
        <f>C16/'- 13 -'!$K$57</f>
        <v>0.42440439420313963</v>
      </c>
      <c r="E16" s="325">
        <v>65009295.3</v>
      </c>
      <c r="F16" s="326">
        <f>E16/'- 13 -'!$K$57</f>
        <v>0.05008526843004044</v>
      </c>
      <c r="G16" s="325">
        <v>1735216.85</v>
      </c>
      <c r="H16" s="326">
        <f>G16/'- 13 -'!$K$57</f>
        <v>0.0013368673097519214</v>
      </c>
      <c r="I16" s="325">
        <v>4502456</v>
      </c>
      <c r="J16" s="326">
        <f>I16/'- 13 -'!$K$57</f>
        <v>0.003468838053293683</v>
      </c>
      <c r="K16" s="325"/>
      <c r="L16" s="326">
        <f>K16/'- 13 -'!$K$57</f>
        <v>0</v>
      </c>
    </row>
    <row r="17" spans="1:12" ht="12.75">
      <c r="A17" s="141"/>
      <c r="B17" s="311" t="s">
        <v>282</v>
      </c>
      <c r="C17" s="325">
        <v>14020921</v>
      </c>
      <c r="D17" s="326">
        <f>C17/'- 13 -'!$K$57</f>
        <v>0.010802172038332971</v>
      </c>
      <c r="E17" s="325">
        <v>64551524</v>
      </c>
      <c r="F17" s="326">
        <f>E17/'- 13 -'!$K$57</f>
        <v>0.049732586581479186</v>
      </c>
      <c r="G17" s="325">
        <v>483883</v>
      </c>
      <c r="H17" s="326">
        <f>G17/'- 13 -'!$K$57</f>
        <v>0.00037279914867394755</v>
      </c>
      <c r="I17" s="325">
        <v>813628</v>
      </c>
      <c r="J17" s="326">
        <f>I17/'- 13 -'!$K$57</f>
        <v>0.0006268453856351361</v>
      </c>
      <c r="K17" s="325"/>
      <c r="L17" s="326">
        <f>K17/'- 13 -'!$K$57</f>
        <v>0</v>
      </c>
    </row>
    <row r="18" spans="1:12" ht="12.75">
      <c r="A18" s="141"/>
      <c r="B18" s="311" t="s">
        <v>283</v>
      </c>
      <c r="C18" s="325">
        <v>1955876.45</v>
      </c>
      <c r="D18" s="326">
        <f>C18/'- 13 -'!$K$57</f>
        <v>0.001506870618458228</v>
      </c>
      <c r="E18" s="325">
        <v>2002969</v>
      </c>
      <c r="F18" s="326">
        <f>E18/'- 13 -'!$K$57</f>
        <v>0.001543152245522798</v>
      </c>
      <c r="G18" s="325">
        <v>10770</v>
      </c>
      <c r="H18" s="326">
        <f>G18/'- 13 -'!$K$57</f>
        <v>8.297557118597708E-06</v>
      </c>
      <c r="I18" s="325">
        <v>263643</v>
      </c>
      <c r="J18" s="326">
        <f>I18/'- 13 -'!$K$57</f>
        <v>0.00020311911340932737</v>
      </c>
      <c r="K18" s="325">
        <v>2127477</v>
      </c>
      <c r="L18" s="326">
        <f>K18/'- 13 -'!$K$57</f>
        <v>0.0016390772447542152</v>
      </c>
    </row>
    <row r="19" spans="2:12" ht="12.75">
      <c r="B19" s="312" t="s">
        <v>284</v>
      </c>
      <c r="C19" s="327">
        <v>22758202.9</v>
      </c>
      <c r="D19" s="328">
        <f>C19/'- 13 -'!$K$57</f>
        <v>0.017533657240425812</v>
      </c>
      <c r="E19" s="325">
        <v>2115950</v>
      </c>
      <c r="F19" s="328">
        <f>E19/'- 13 -'!$K$57</f>
        <v>0.0016301964702968264</v>
      </c>
      <c r="G19" s="325">
        <v>39030</v>
      </c>
      <c r="H19" s="328">
        <f>G19/'- 13 -'!$K$57</f>
        <v>3.0069977190238493E-05</v>
      </c>
      <c r="I19" s="325">
        <v>328345</v>
      </c>
      <c r="J19" s="328">
        <f>I19/'- 13 -'!$K$57</f>
        <v>0.0002529676315790125</v>
      </c>
      <c r="K19" s="325">
        <v>9695301</v>
      </c>
      <c r="L19" s="328">
        <f>K19/'- 13 -'!$K$57</f>
        <v>0.007469574171726786</v>
      </c>
    </row>
    <row r="20" spans="2:12" ht="12.75">
      <c r="B20" s="312" t="s">
        <v>329</v>
      </c>
      <c r="C20" s="329"/>
      <c r="D20" s="328"/>
      <c r="E20" s="325">
        <v>14279308.75</v>
      </c>
      <c r="F20" s="328">
        <f>E20/'- 13 -'!$K$57</f>
        <v>0.011001242336788956</v>
      </c>
      <c r="G20" s="327"/>
      <c r="H20" s="328"/>
      <c r="I20" s="327"/>
      <c r="J20" s="328"/>
      <c r="K20" s="327"/>
      <c r="L20" s="328"/>
    </row>
    <row r="21" spans="2:12" ht="12.75">
      <c r="B21" s="354" t="s">
        <v>356</v>
      </c>
      <c r="C21" s="327">
        <v>4224167.3</v>
      </c>
      <c r="D21" s="328">
        <f>C21/'- 13 -'!$K$57</f>
        <v>0.0032544354178516864</v>
      </c>
      <c r="E21" s="327">
        <v>16695</v>
      </c>
      <c r="F21" s="328">
        <f>E21/'- 13 -'!$K$57</f>
        <v>1.2862369182450208E-05</v>
      </c>
      <c r="G21" s="327">
        <v>4500</v>
      </c>
      <c r="H21" s="328">
        <f>G21/'- 13 -'!$K$57</f>
        <v>3.4669458712803796E-06</v>
      </c>
      <c r="I21" s="327">
        <v>33700</v>
      </c>
      <c r="J21" s="328">
        <f>I21/'- 13 -'!$K$57</f>
        <v>2.5963572413810845E-05</v>
      </c>
      <c r="K21" s="327">
        <v>814149</v>
      </c>
      <c r="L21" s="328">
        <f>K21/'- 13 -'!$K$57</f>
        <v>0.0006272467809237889</v>
      </c>
    </row>
    <row r="22" spans="3:12" ht="4.5" customHeight="1">
      <c r="C22" s="327"/>
      <c r="D22" s="328"/>
      <c r="E22" s="327"/>
      <c r="F22" s="328"/>
      <c r="G22" s="327"/>
      <c r="H22" s="328"/>
      <c r="I22" s="327"/>
      <c r="J22" s="328"/>
      <c r="K22" s="327"/>
      <c r="L22" s="328"/>
    </row>
    <row r="23" spans="1:12" ht="12.75">
      <c r="A23" s="77">
        <v>400</v>
      </c>
      <c r="B23" s="331" t="s">
        <v>285</v>
      </c>
      <c r="C23" s="327">
        <v>41417167.462</v>
      </c>
      <c r="D23" s="328">
        <f>C23/'- 13 -'!$K$57</f>
        <v>0.03190912838500199</v>
      </c>
      <c r="E23" s="325">
        <v>13707094.4905</v>
      </c>
      <c r="F23" s="328">
        <f>E23/'- 13 -'!$K$57</f>
        <v>0.010560389922464225</v>
      </c>
      <c r="G23" s="325">
        <v>193637.748</v>
      </c>
      <c r="H23" s="328">
        <f>G23/'- 13 -'!$K$57</f>
        <v>0.00014918479798947345</v>
      </c>
      <c r="I23" s="325">
        <v>493635</v>
      </c>
      <c r="J23" s="328">
        <f>I23/'- 13 -'!$K$57</f>
        <v>0.00038031240559322003</v>
      </c>
      <c r="K23" s="325">
        <v>3328902</v>
      </c>
      <c r="L23" s="328">
        <f>K23/'- 13 -'!$K$57</f>
        <v>0.0025646940099548887</v>
      </c>
    </row>
    <row r="24" spans="3:12" ht="4.5" customHeight="1">
      <c r="C24" s="327"/>
      <c r="D24" s="328"/>
      <c r="E24" s="327"/>
      <c r="F24" s="328"/>
      <c r="G24" s="327"/>
      <c r="H24" s="328"/>
      <c r="I24" s="327"/>
      <c r="J24" s="328"/>
      <c r="K24" s="327"/>
      <c r="L24" s="328"/>
    </row>
    <row r="25" spans="1:12" ht="12.75">
      <c r="A25" s="332" t="s">
        <v>286</v>
      </c>
      <c r="B25" s="331" t="s">
        <v>246</v>
      </c>
      <c r="C25" s="327">
        <v>15984863</v>
      </c>
      <c r="D25" s="328">
        <f>C25/'- 13 -'!$K$57</f>
        <v>0.012315256617962778</v>
      </c>
      <c r="E25" s="327">
        <v>8245835</v>
      </c>
      <c r="F25" s="328">
        <f>E25/'- 13 -'!$K$57</f>
        <v>0.006352858579668722</v>
      </c>
      <c r="G25" s="327">
        <v>1001116</v>
      </c>
      <c r="H25" s="328">
        <f>G25/'- 13 -'!$K$57</f>
        <v>0.0007712922184161619</v>
      </c>
      <c r="I25" s="327">
        <v>772499</v>
      </c>
      <c r="J25" s="328">
        <f>I25/'- 13 -'!$K$57</f>
        <v>0.0005951582708040494</v>
      </c>
      <c r="K25" s="327">
        <v>11652434</v>
      </c>
      <c r="L25" s="328">
        <f>K25/'- 13 -'!$K$57</f>
        <v>0.008977412877037138</v>
      </c>
    </row>
    <row r="26" spans="2:12" ht="12.75">
      <c r="B26" s="312" t="s">
        <v>287</v>
      </c>
      <c r="C26" s="327">
        <v>1857909</v>
      </c>
      <c r="D26" s="328">
        <f>C26/'- 13 -'!$K$57</f>
        <v>0.0014313933192810354</v>
      </c>
      <c r="E26" s="325">
        <v>6497320</v>
      </c>
      <c r="F26" s="328">
        <f>E26/'- 13 -'!$K$57</f>
        <v>0.005005745944086097</v>
      </c>
      <c r="G26" s="325">
        <v>459296</v>
      </c>
      <c r="H26" s="328">
        <f>G26/'- 13 -'!$K$57</f>
        <v>0.0003538565268656874</v>
      </c>
      <c r="I26" s="325">
        <v>492205</v>
      </c>
      <c r="J26" s="328">
        <f>I26/'- 13 -'!$K$57</f>
        <v>0.00037921068723856873</v>
      </c>
      <c r="K26" s="325">
        <v>2423411</v>
      </c>
      <c r="L26" s="328">
        <f>K26/'- 13 -'!$K$57</f>
        <v>0.0018670743913034348</v>
      </c>
    </row>
    <row r="27" spans="2:12" ht="12.75">
      <c r="B27" s="312" t="s">
        <v>288</v>
      </c>
      <c r="C27" s="327">
        <v>3127104</v>
      </c>
      <c r="D27" s="328">
        <f>C27/'- 13 -'!$K$57</f>
        <v>0.002409222289303191</v>
      </c>
      <c r="E27" s="325">
        <v>148644</v>
      </c>
      <c r="F27" s="328">
        <f>E27/'- 13 -'!$K$57</f>
        <v>0.00011452015602013351</v>
      </c>
      <c r="G27" s="325">
        <v>31210</v>
      </c>
      <c r="H27" s="328">
        <f>G27/'- 13 -'!$K$57</f>
        <v>2.4045195698369034E-05</v>
      </c>
      <c r="I27" s="325">
        <v>49028</v>
      </c>
      <c r="J27" s="328">
        <f>I27/'- 13 -'!$K$57</f>
        <v>3.777276048380766E-05</v>
      </c>
      <c r="K27" s="325">
        <v>1286579</v>
      </c>
      <c r="L27" s="328">
        <f>K27/'- 13 -'!$K$57</f>
        <v>0.00099122216713912</v>
      </c>
    </row>
    <row r="28" spans="2:12" ht="12.75" customHeight="1">
      <c r="B28" s="312" t="s">
        <v>289</v>
      </c>
      <c r="C28" s="327"/>
      <c r="D28" s="328">
        <f>C28/'- 13 -'!$K$57</f>
        <v>0</v>
      </c>
      <c r="E28" s="327"/>
      <c r="F28" s="328">
        <f>E28/'- 13 -'!$K$57</f>
        <v>0</v>
      </c>
      <c r="G28" s="325">
        <v>27425</v>
      </c>
      <c r="H28" s="328">
        <f>G28/'- 13 -'!$K$57</f>
        <v>2.1129109004414314E-05</v>
      </c>
      <c r="I28" s="327"/>
      <c r="J28" s="328">
        <f>I28/'- 13 -'!$K$57</f>
        <v>0</v>
      </c>
      <c r="K28" s="327"/>
      <c r="L28" s="328">
        <f>K28/'- 13 -'!$K$57</f>
        <v>0</v>
      </c>
    </row>
    <row r="29" spans="2:13" ht="12.75" customHeight="1">
      <c r="B29" s="312" t="s">
        <v>290</v>
      </c>
      <c r="C29" s="327">
        <v>1393673</v>
      </c>
      <c r="D29" s="328">
        <f>C29/'- 13 -'!$K$57</f>
        <v>0.0010737308562810978</v>
      </c>
      <c r="E29" s="325">
        <v>1125875</v>
      </c>
      <c r="F29" s="328">
        <f>E29/'- 13 -'!$K$57</f>
        <v>0.000867410596183955</v>
      </c>
      <c r="G29" s="325">
        <v>4205</v>
      </c>
      <c r="H29" s="328">
        <f>G29/'- 13 -'!$K$57</f>
        <v>3.2396683086075546E-06</v>
      </c>
      <c r="I29" s="325">
        <v>27021</v>
      </c>
      <c r="J29" s="328">
        <f>I29/'- 13 -'!$K$57</f>
        <v>2.0817854308414918E-05</v>
      </c>
      <c r="K29" s="325">
        <v>2226528</v>
      </c>
      <c r="L29" s="328">
        <f>K29/'- 13 -'!$K$57</f>
        <v>0.0017153893459755914</v>
      </c>
      <c r="M29" s="421" t="s">
        <v>498</v>
      </c>
    </row>
    <row r="30" spans="2:13" ht="12.75" customHeight="1">
      <c r="B30" s="312" t="s">
        <v>291</v>
      </c>
      <c r="C30" s="327"/>
      <c r="D30" s="328">
        <f>C30/'- 13 -'!$K$57</f>
        <v>0</v>
      </c>
      <c r="E30" s="327"/>
      <c r="F30" s="328">
        <f>E30/'- 13 -'!$K$57</f>
        <v>0</v>
      </c>
      <c r="G30" s="327"/>
      <c r="H30" s="328">
        <f>G30/'- 13 -'!$K$57</f>
        <v>0</v>
      </c>
      <c r="I30" s="327"/>
      <c r="J30" s="328">
        <f>I30/'- 13 -'!$K$57</f>
        <v>0</v>
      </c>
      <c r="K30" s="327"/>
      <c r="L30" s="328">
        <f>K30/'- 13 -'!$K$57</f>
        <v>0</v>
      </c>
      <c r="M30" s="422"/>
    </row>
    <row r="31" spans="2:13" ht="12.75" customHeight="1">
      <c r="B31" s="312" t="s">
        <v>292</v>
      </c>
      <c r="C31" s="327">
        <v>219800</v>
      </c>
      <c r="D31" s="328">
        <f>C31/'- 13 -'!$K$57</f>
        <v>0.00016934104500165054</v>
      </c>
      <c r="E31" s="325">
        <v>61600</v>
      </c>
      <c r="F31" s="328">
        <f>E31/'- 13 -'!$K$57</f>
        <v>4.74586368157492E-05</v>
      </c>
      <c r="G31" s="325">
        <v>3000</v>
      </c>
      <c r="H31" s="328">
        <f>G31/'- 13 -'!$K$57</f>
        <v>2.3112972475202532E-06</v>
      </c>
      <c r="I31" s="325">
        <v>0</v>
      </c>
      <c r="J31" s="328">
        <f>I31/'- 13 -'!$K$57</f>
        <v>0</v>
      </c>
      <c r="K31" s="327"/>
      <c r="L31" s="328">
        <f>K31/'- 13 -'!$K$57</f>
        <v>0</v>
      </c>
      <c r="M31" s="422"/>
    </row>
    <row r="32" spans="2:12" ht="12.75" customHeight="1">
      <c r="B32" s="312" t="s">
        <v>293</v>
      </c>
      <c r="C32" s="327">
        <v>338091</v>
      </c>
      <c r="D32" s="328">
        <f>C32/'- 13 -'!$K$57</f>
        <v>0.00026047626590378997</v>
      </c>
      <c r="E32" s="325">
        <v>29104</v>
      </c>
      <c r="F32" s="328">
        <f>E32/'- 13 -'!$K$57</f>
        <v>2.2422665030609815E-05</v>
      </c>
      <c r="G32" s="325">
        <v>0</v>
      </c>
      <c r="H32" s="328">
        <f>G32/'- 13 -'!$K$57</f>
        <v>0</v>
      </c>
      <c r="I32" s="325">
        <v>95015</v>
      </c>
      <c r="J32" s="328">
        <f>I32/'- 13 -'!$K$57</f>
        <v>7.320263599104562E-05</v>
      </c>
      <c r="K32" s="325">
        <v>442731</v>
      </c>
      <c r="L32" s="328">
        <f>K32/'- 13 -'!$K$57</f>
        <v>0.0003410943138972964</v>
      </c>
    </row>
    <row r="33" spans="2:12" ht="12.75">
      <c r="B33" s="312" t="s">
        <v>294</v>
      </c>
      <c r="C33" s="327"/>
      <c r="D33" s="328">
        <f>C33/'- 13 -'!$K$57</f>
        <v>0</v>
      </c>
      <c r="E33" s="327"/>
      <c r="F33" s="328">
        <f>E33/'- 13 -'!$K$57</f>
        <v>0</v>
      </c>
      <c r="G33" s="325">
        <v>2500</v>
      </c>
      <c r="H33" s="328">
        <f>G33/'- 13 -'!$K$57</f>
        <v>1.926081039600211E-06</v>
      </c>
      <c r="I33" s="327"/>
      <c r="J33" s="328">
        <f>I33/'- 13 -'!$K$57</f>
        <v>0</v>
      </c>
      <c r="K33" s="325">
        <v>526136</v>
      </c>
      <c r="L33" s="328">
        <f>K33/'- 13 -'!$K$57</f>
        <v>0.0004053522295404386</v>
      </c>
    </row>
    <row r="34" spans="2:12" ht="12.75">
      <c r="B34" s="312" t="s">
        <v>295</v>
      </c>
      <c r="C34" s="327">
        <v>2676692</v>
      </c>
      <c r="D34" s="328">
        <f>C34/'- 13 -'!$K$57</f>
        <v>0.0020622102840198273</v>
      </c>
      <c r="E34" s="325">
        <v>39827</v>
      </c>
      <c r="F34" s="328">
        <f>E34/'- 13 -'!$K$57</f>
        <v>3.068401182566304E-05</v>
      </c>
      <c r="G34" s="325">
        <v>16000</v>
      </c>
      <c r="H34" s="328">
        <f>G34/'- 13 -'!$K$57</f>
        <v>1.232691865344135E-05</v>
      </c>
      <c r="I34" s="325">
        <v>6550</v>
      </c>
      <c r="J34" s="328">
        <f>I34/'- 13 -'!$K$57</f>
        <v>5.046332323752552E-06</v>
      </c>
      <c r="K34" s="325">
        <v>272425</v>
      </c>
      <c r="L34" s="328">
        <f>K34/'- 13 -'!$K$57</f>
        <v>0.00020988505088523498</v>
      </c>
    </row>
    <row r="35" spans="2:12" ht="12.75">
      <c r="B35" s="312" t="s">
        <v>296</v>
      </c>
      <c r="C35" s="327">
        <v>1975639</v>
      </c>
      <c r="D35" s="328">
        <f>C35/'- 13 -'!$K$57</f>
        <v>0.0015220963275978884</v>
      </c>
      <c r="E35" s="325">
        <v>38417</v>
      </c>
      <c r="F35" s="328">
        <f>E35/'- 13 -'!$K$57</f>
        <v>2.9597702119328523E-05</v>
      </c>
      <c r="G35" s="325">
        <v>204716</v>
      </c>
      <c r="H35" s="328">
        <f>G35/'- 13 -'!$K$57</f>
        <v>0.00015771984244111872</v>
      </c>
      <c r="I35" s="325">
        <v>26700</v>
      </c>
      <c r="J35" s="328">
        <f>I35/'- 13 -'!$K$57</f>
        <v>2.0570545502930253E-05</v>
      </c>
      <c r="K35" s="325">
        <v>739077</v>
      </c>
      <c r="L35" s="328">
        <f>K35/'- 13 -'!$K$57</f>
        <v>0.0005694088786018421</v>
      </c>
    </row>
    <row r="36" spans="1:12" ht="12.75">
      <c r="A36" s="150"/>
      <c r="B36" s="324" t="s">
        <v>297</v>
      </c>
      <c r="C36" s="327"/>
      <c r="D36" s="328">
        <f>C36/'- 13 -'!$K$57</f>
        <v>0</v>
      </c>
      <c r="E36" s="327"/>
      <c r="F36" s="328">
        <f>E36/'- 13 -'!$K$57</f>
        <v>0</v>
      </c>
      <c r="G36" s="325">
        <v>1000</v>
      </c>
      <c r="H36" s="328">
        <f>G36/'- 13 -'!$K$57</f>
        <v>7.704324158400843E-07</v>
      </c>
      <c r="I36" s="325"/>
      <c r="J36" s="328">
        <f>I36/'- 13 -'!$K$57</f>
        <v>0</v>
      </c>
      <c r="K36" s="327"/>
      <c r="L36" s="328">
        <f>K36/'- 13 -'!$K$57</f>
        <v>0</v>
      </c>
    </row>
    <row r="37" spans="2:12" ht="12.75">
      <c r="B37" s="312" t="s">
        <v>298</v>
      </c>
      <c r="C37" s="327">
        <v>118272</v>
      </c>
      <c r="D37" s="328">
        <f>C37/'- 13 -'!$K$57</f>
        <v>9.112058268623846E-05</v>
      </c>
      <c r="E37" s="325">
        <v>13561</v>
      </c>
      <c r="F37" s="328">
        <f>E37/'- 13 -'!$K$57</f>
        <v>1.0447833991207384E-05</v>
      </c>
      <c r="G37" s="325">
        <v>9500</v>
      </c>
      <c r="H37" s="328">
        <f>G37/'- 13 -'!$K$57</f>
        <v>7.3191079504808015E-06</v>
      </c>
      <c r="I37" s="325">
        <v>57230</v>
      </c>
      <c r="J37" s="328">
        <f>I37/'- 13 -'!$K$57</f>
        <v>4.409184715852803E-05</v>
      </c>
      <c r="K37" s="325">
        <v>619971</v>
      </c>
      <c r="L37" s="328">
        <f>K37/'- 13 -'!$K$57</f>
        <v>0.00047764575528079294</v>
      </c>
    </row>
    <row r="38" spans="2:12" ht="12.75">
      <c r="B38" s="312" t="s">
        <v>299</v>
      </c>
      <c r="C38" s="327">
        <v>432028</v>
      </c>
      <c r="D38" s="328">
        <f>C38/'- 13 -'!$K$57</f>
        <v>0.00033284837575055996</v>
      </c>
      <c r="E38" s="325">
        <v>38759</v>
      </c>
      <c r="F38" s="328">
        <f>E38/'- 13 -'!$K$57</f>
        <v>2.986119000554583E-05</v>
      </c>
      <c r="G38" s="325">
        <v>0</v>
      </c>
      <c r="H38" s="328">
        <f>G38/'- 13 -'!$K$57</f>
        <v>0</v>
      </c>
      <c r="I38" s="325">
        <v>6900</v>
      </c>
      <c r="J38" s="328">
        <f>I38/'- 13 -'!$K$57</f>
        <v>5.315983669296582E-06</v>
      </c>
      <c r="K38" s="325">
        <v>1619743</v>
      </c>
      <c r="L38" s="328">
        <f>K38/'- 13 -'!$K$57</f>
        <v>0.0012479025125300659</v>
      </c>
    </row>
    <row r="39" spans="2:12" ht="12.75">
      <c r="B39" s="354" t="s">
        <v>357</v>
      </c>
      <c r="C39" s="327">
        <v>334279</v>
      </c>
      <c r="D39" s="328">
        <f>C39/'- 13 -'!$K$57</f>
        <v>0.00025753937753460757</v>
      </c>
      <c r="E39" s="327">
        <v>233936</v>
      </c>
      <c r="F39" s="328">
        <f>E39/'- 13 -'!$K$57</f>
        <v>0.00018023187763196598</v>
      </c>
      <c r="G39" s="327">
        <v>17390</v>
      </c>
      <c r="H39" s="328">
        <f>G39/'- 13 -'!$K$57</f>
        <v>1.3397819711459067E-05</v>
      </c>
      <c r="I39" s="327">
        <v>11850</v>
      </c>
      <c r="J39" s="328">
        <f>I39/'- 13 -'!$K$57</f>
        <v>9.129624127705E-06</v>
      </c>
      <c r="K39" s="327">
        <v>733937</v>
      </c>
      <c r="L39" s="328">
        <f>K39/'- 13 -'!$K$57</f>
        <v>0.000565448855984424</v>
      </c>
    </row>
    <row r="40" spans="2:12" ht="12.75">
      <c r="B40" s="312" t="s">
        <v>300</v>
      </c>
      <c r="C40" s="327">
        <v>3511376</v>
      </c>
      <c r="D40" s="328">
        <f>C40/'- 13 -'!$K$57</f>
        <v>0.002705277894602892</v>
      </c>
      <c r="E40" s="325">
        <v>18792</v>
      </c>
      <c r="F40" s="328">
        <f>E40/'- 13 -'!$K$57</f>
        <v>1.4477965958466866E-05</v>
      </c>
      <c r="G40" s="325">
        <v>224874</v>
      </c>
      <c r="H40" s="328">
        <f>G40/'- 13 -'!$K$57</f>
        <v>0.00017325021907962313</v>
      </c>
      <c r="I40" s="325">
        <v>0</v>
      </c>
      <c r="J40" s="328">
        <f>I40/'- 13 -'!$K$57</f>
        <v>0</v>
      </c>
      <c r="K40" s="325">
        <v>761896</v>
      </c>
      <c r="L40" s="328">
        <f>K40/'- 13 -'!$K$57</f>
        <v>0.000586989375898897</v>
      </c>
    </row>
    <row r="41" spans="3:12" ht="4.5" customHeight="1">
      <c r="C41" s="329"/>
      <c r="D41" s="329"/>
      <c r="E41" s="329"/>
      <c r="F41" s="329"/>
      <c r="G41" s="329"/>
      <c r="H41" s="329"/>
      <c r="I41" s="329"/>
      <c r="J41" s="329"/>
      <c r="K41" s="329"/>
      <c r="L41" s="329"/>
    </row>
    <row r="42" spans="1:12" ht="12.75">
      <c r="A42" s="77">
        <v>700</v>
      </c>
      <c r="B42" s="331" t="s">
        <v>301</v>
      </c>
      <c r="C42" s="327">
        <v>50599420</v>
      </c>
      <c r="D42" s="328">
        <f>C42/'- 13 -'!$K$57</f>
        <v>0.03898343339070708</v>
      </c>
      <c r="E42" s="327">
        <v>3300730</v>
      </c>
      <c r="F42" s="328">
        <f>E42/'- 13 -'!$K$57</f>
        <v>0.0025429893879358417</v>
      </c>
      <c r="G42" s="327">
        <v>320605</v>
      </c>
      <c r="H42" s="328">
        <f>G42/'- 13 -'!$K$57</f>
        <v>0.0002470044846804102</v>
      </c>
      <c r="I42" s="327">
        <v>385741</v>
      </c>
      <c r="J42" s="328">
        <f>I42/'- 13 -'!$K$57</f>
        <v>0.00029718737051857</v>
      </c>
      <c r="K42" s="327">
        <v>2494146</v>
      </c>
      <c r="L42" s="328">
        <f>K42/'- 13 -'!$K$57</f>
        <v>0.001921570928237883</v>
      </c>
    </row>
    <row r="43" spans="2:12" ht="12.75">
      <c r="B43" s="312" t="s">
        <v>302</v>
      </c>
      <c r="C43" s="327">
        <v>21555128</v>
      </c>
      <c r="D43" s="328">
        <f>C43/'- 13 -'!$K$57</f>
        <v>0.016606769338782246</v>
      </c>
      <c r="E43" s="325">
        <v>2180203</v>
      </c>
      <c r="F43" s="328">
        <f>E43/'- 13 -'!$K$57</f>
        <v>0.0016796990643117994</v>
      </c>
      <c r="G43" s="325">
        <v>146475</v>
      </c>
      <c r="H43" s="328">
        <f>G43/'- 13 -'!$K$57</f>
        <v>0.00011284908811017636</v>
      </c>
      <c r="I43" s="325">
        <v>240396</v>
      </c>
      <c r="J43" s="328">
        <f>I43/'- 13 -'!$K$57</f>
        <v>0.00018520887103829292</v>
      </c>
      <c r="K43" s="325">
        <v>1457750</v>
      </c>
      <c r="L43" s="328">
        <f>K43/'- 13 -'!$K$57</f>
        <v>0.001123097854190883</v>
      </c>
    </row>
    <row r="44" spans="2:12" ht="12.75">
      <c r="B44" s="312" t="s">
        <v>366</v>
      </c>
      <c r="C44" s="327">
        <v>9479765</v>
      </c>
      <c r="D44" s="328">
        <f>C44/'- 13 -'!$K$57</f>
        <v>0.0073035182505462775</v>
      </c>
      <c r="E44" s="325">
        <v>588986</v>
      </c>
      <c r="F44" s="328">
        <f>E44/'- 13 -'!$K$57</f>
        <v>0.0004537739068759879</v>
      </c>
      <c r="G44" s="325">
        <v>100020</v>
      </c>
      <c r="H44" s="328">
        <f>G44/'- 13 -'!$K$57</f>
        <v>7.705865023232524E-05</v>
      </c>
      <c r="I44" s="325">
        <v>87300</v>
      </c>
      <c r="J44" s="328">
        <f>I44/'- 13 -'!$K$57</f>
        <v>6.725874990283937E-05</v>
      </c>
      <c r="K44" s="325">
        <v>139524</v>
      </c>
      <c r="L44" s="328">
        <f>K44/'- 13 -'!$K$57</f>
        <v>0.00010749381238767193</v>
      </c>
    </row>
    <row r="45" spans="2:12" ht="12.75">
      <c r="B45" s="312" t="s">
        <v>303</v>
      </c>
      <c r="C45" s="327">
        <v>8054616</v>
      </c>
      <c r="D45" s="328">
        <f>C45/'- 13 -'!$K$57</f>
        <v>0.006205537263544197</v>
      </c>
      <c r="E45" s="325">
        <v>298289</v>
      </c>
      <c r="F45" s="328">
        <f>E45/'- 13 -'!$K$57</f>
        <v>0.00022981151488852292</v>
      </c>
      <c r="G45" s="325">
        <v>22750</v>
      </c>
      <c r="H45" s="328">
        <f>G45/'- 13 -'!$K$57</f>
        <v>1.752733746036192E-05</v>
      </c>
      <c r="I45" s="325">
        <v>41900</v>
      </c>
      <c r="J45" s="328">
        <f>I45/'- 13 -'!$K$57</f>
        <v>3.228111822369953E-05</v>
      </c>
      <c r="K45" s="325">
        <v>293347</v>
      </c>
      <c r="L45" s="328">
        <f>K45/'- 13 -'!$K$57</f>
        <v>0.00022600403788944123</v>
      </c>
    </row>
    <row r="46" spans="2:12" ht="12.75">
      <c r="B46" s="312" t="s">
        <v>304</v>
      </c>
      <c r="C46" s="327">
        <v>8420</v>
      </c>
      <c r="D46" s="328">
        <f>C46/'- 13 -'!$K$57</f>
        <v>6.48704094137351E-06</v>
      </c>
      <c r="E46" s="325">
        <v>0</v>
      </c>
      <c r="F46" s="328">
        <f>E46/'- 13 -'!$K$57</f>
        <v>0</v>
      </c>
      <c r="G46" s="325">
        <v>0</v>
      </c>
      <c r="H46" s="328">
        <f>G46/'- 13 -'!$K$57</f>
        <v>0</v>
      </c>
      <c r="I46" s="325">
        <v>0</v>
      </c>
      <c r="J46" s="328">
        <f>I46/'- 13 -'!$K$57</f>
        <v>0</v>
      </c>
      <c r="K46" s="325">
        <v>0</v>
      </c>
      <c r="L46" s="328">
        <f>K46/'- 13 -'!$K$57</f>
        <v>0</v>
      </c>
    </row>
    <row r="47" spans="2:12" ht="12.75">
      <c r="B47" s="312" t="s">
        <v>305</v>
      </c>
      <c r="C47" s="327">
        <v>11501491</v>
      </c>
      <c r="D47" s="328">
        <f>C47/'- 13 -'!$K$57</f>
        <v>0.008861121496892988</v>
      </c>
      <c r="E47" s="325">
        <v>233252</v>
      </c>
      <c r="F47" s="328">
        <f>E47/'- 13 -'!$K$57</f>
        <v>0.00017970490185953135</v>
      </c>
      <c r="G47" s="325">
        <v>51360</v>
      </c>
      <c r="H47" s="328">
        <f>G47/'- 13 -'!$K$57</f>
        <v>3.9569408877546736E-05</v>
      </c>
      <c r="I47" s="325">
        <v>16145</v>
      </c>
      <c r="J47" s="328">
        <f>I47/'- 13 -'!$K$57</f>
        <v>1.2438631353738162E-05</v>
      </c>
      <c r="K47" s="325">
        <v>603525</v>
      </c>
      <c r="L47" s="328">
        <f>K47/'- 13 -'!$K$57</f>
        <v>0.0004649752237698869</v>
      </c>
    </row>
    <row r="48" spans="3:12" ht="4.5" customHeight="1">
      <c r="C48" s="329"/>
      <c r="D48" s="329"/>
      <c r="E48" s="329"/>
      <c r="F48" s="329"/>
      <c r="G48" s="329"/>
      <c r="H48" s="329"/>
      <c r="I48" s="329"/>
      <c r="J48" s="329"/>
      <c r="K48" s="329"/>
      <c r="L48" s="329"/>
    </row>
    <row r="49" spans="1:12" ht="12.75">
      <c r="A49" s="77">
        <v>900</v>
      </c>
      <c r="B49" s="331" t="s">
        <v>120</v>
      </c>
      <c r="C49" s="327"/>
      <c r="D49" s="328"/>
      <c r="E49" s="327"/>
      <c r="F49" s="328"/>
      <c r="G49" s="327"/>
      <c r="H49" s="328"/>
      <c r="I49" s="327"/>
      <c r="J49" s="328"/>
      <c r="K49" s="327"/>
      <c r="L49" s="328"/>
    </row>
    <row r="50" spans="2:12" ht="12.75">
      <c r="B50" s="312" t="s">
        <v>306</v>
      </c>
      <c r="C50" s="327"/>
      <c r="D50" s="328"/>
      <c r="E50" s="327"/>
      <c r="F50" s="328"/>
      <c r="G50" s="327"/>
      <c r="H50" s="328"/>
      <c r="I50" s="327"/>
      <c r="J50" s="328"/>
      <c r="K50" s="327"/>
      <c r="L50" s="328"/>
    </row>
    <row r="51" spans="2:12" ht="12.75">
      <c r="B51" s="312" t="s">
        <v>307</v>
      </c>
      <c r="C51" s="327"/>
      <c r="D51" s="328"/>
      <c r="E51" s="329"/>
      <c r="F51" s="328"/>
      <c r="G51" s="327"/>
      <c r="H51" s="328"/>
      <c r="I51" s="327"/>
      <c r="J51" s="328"/>
      <c r="K51" s="327"/>
      <c r="L51" s="328"/>
    </row>
    <row r="52" spans="2:12" ht="12.75">
      <c r="B52" s="312" t="s">
        <v>308</v>
      </c>
      <c r="C52" s="327"/>
      <c r="D52" s="328"/>
      <c r="E52" s="327"/>
      <c r="F52" s="328"/>
      <c r="G52" s="327"/>
      <c r="H52" s="328"/>
      <c r="I52" s="327"/>
      <c r="J52" s="328"/>
      <c r="K52" s="327"/>
      <c r="L52" s="328"/>
    </row>
    <row r="53" spans="2:12" ht="12.75">
      <c r="B53" s="312" t="s">
        <v>309</v>
      </c>
      <c r="C53" s="327"/>
      <c r="D53" s="328"/>
      <c r="E53" s="327"/>
      <c r="F53" s="328"/>
      <c r="G53" s="327"/>
      <c r="H53" s="328"/>
      <c r="I53" s="327"/>
      <c r="J53" s="328"/>
      <c r="K53" s="327"/>
      <c r="L53" s="328"/>
    </row>
    <row r="54" spans="2:12" ht="12.75">
      <c r="B54" s="312" t="s">
        <v>310</v>
      </c>
      <c r="C54" s="327"/>
      <c r="D54" s="328"/>
      <c r="E54" s="327"/>
      <c r="F54" s="328"/>
      <c r="G54" s="327"/>
      <c r="H54" s="328"/>
      <c r="I54" s="327"/>
      <c r="J54" s="328"/>
      <c r="K54" s="327"/>
      <c r="L54" s="328"/>
    </row>
    <row r="55" spans="2:12" ht="12.75">
      <c r="B55" s="312" t="s">
        <v>311</v>
      </c>
      <c r="C55" s="327"/>
      <c r="D55" s="328"/>
      <c r="E55" s="327"/>
      <c r="F55" s="328"/>
      <c r="G55" s="327"/>
      <c r="H55" s="328"/>
      <c r="I55" s="327"/>
      <c r="J55" s="328"/>
      <c r="K55" s="327"/>
      <c r="L55" s="328"/>
    </row>
    <row r="56" spans="3:12" ht="4.5" customHeight="1">
      <c r="C56" s="150"/>
      <c r="D56" s="226"/>
      <c r="E56" s="150"/>
      <c r="F56" s="226"/>
      <c r="G56" s="150"/>
      <c r="H56" s="226"/>
      <c r="I56" s="150"/>
      <c r="J56" s="226"/>
      <c r="K56" s="150"/>
      <c r="L56" s="226"/>
    </row>
    <row r="57" spans="2:12" ht="12.75">
      <c r="B57" s="291" t="s">
        <v>312</v>
      </c>
      <c r="C57" s="292">
        <f>SUM(C49,C42,C25,C23,C13)</f>
        <v>751733309.712</v>
      </c>
      <c r="D57" s="293">
        <f>C57/'- 13 -'!$K$57</f>
        <v>0.5791597098688785</v>
      </c>
      <c r="E57" s="292">
        <f>SUM(E49,E42,E25,E23,E13)</f>
        <v>178568385.8405</v>
      </c>
      <c r="F57" s="293">
        <f>E57/'- 13 -'!$K$57</f>
        <v>0.13757487289576073</v>
      </c>
      <c r="G57" s="292">
        <f>SUM(G49,G42,G25,G23,G13)</f>
        <v>3902494.598</v>
      </c>
      <c r="H57" s="293">
        <f>G57/'- 13 -'!$K$57</f>
        <v>0.003006608340940019</v>
      </c>
      <c r="I57" s="292">
        <f>SUM(I49,I42,I25,I23,I13)</f>
        <v>8063992</v>
      </c>
      <c r="J57" s="293">
        <f>I57/'- 13 -'!$K$57</f>
        <v>0.006212760837875113</v>
      </c>
      <c r="K57" s="292">
        <f>SUM(K49,K42,K25,K23,K13)</f>
        <v>46494587</v>
      </c>
      <c r="L57" s="293">
        <f>K57/'- 13 -'!$K$57</f>
        <v>0.03582093698589698</v>
      </c>
    </row>
    <row r="58" ht="6" customHeight="1"/>
    <row r="59" spans="1:2" ht="12.75">
      <c r="A59" s="412" t="s">
        <v>369</v>
      </c>
      <c r="B59" s="6" t="s">
        <v>495</v>
      </c>
    </row>
  </sheetData>
  <mergeCells count="1">
    <mergeCell ref="M29:M31"/>
  </mergeCells>
  <printOptions verticalCentered="1"/>
  <pageMargins left="0.5" right="0" top="0.3" bottom="0.3" header="0" footer="0"/>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2001-10-23T21:05:39Z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