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025" windowWidth="12000" windowHeight="5970" tabRatio="865" activeTab="0"/>
  </bookViews>
  <sheets>
    <sheet name="README" sheetId="1" r:id="rId1"/>
    <sheet name="- 3 -" sheetId="2" r:id="rId2"/>
    <sheet name="- 4 -" sheetId="3" r:id="rId3"/>
    <sheet name="- 6 -" sheetId="4" r:id="rId4"/>
    <sheet name="- 7 -" sheetId="5" r:id="rId5"/>
    <sheet name="- 8 -" sheetId="6" r:id="rId6"/>
    <sheet name="- 9 -" sheetId="7" r:id="rId7"/>
    <sheet name="- 10 -" sheetId="8" r:id="rId8"/>
    <sheet name="- 12 -" sheetId="9" r:id="rId9"/>
    <sheet name="- 13 -" sheetId="10" r:id="rId10"/>
    <sheet name="- 15 -" sheetId="11" r:id="rId11"/>
    <sheet name="- 16 -" sheetId="12" r:id="rId12"/>
    <sheet name="- 17 -" sheetId="13" r:id="rId13"/>
    <sheet name="- 18 -" sheetId="14" r:id="rId14"/>
    <sheet name="- 19 -" sheetId="15" r:id="rId15"/>
    <sheet name="- 20 -" sheetId="16" r:id="rId16"/>
    <sheet name="- 21 -" sheetId="17" r:id="rId17"/>
    <sheet name="- 22 -" sheetId="18" r:id="rId18"/>
    <sheet name="- 23 -" sheetId="19" r:id="rId19"/>
    <sheet name="- 24 -" sheetId="20" r:id="rId20"/>
    <sheet name="- 25 -" sheetId="21" r:id="rId21"/>
    <sheet name="- 26 -" sheetId="22" r:id="rId22"/>
    <sheet name="- 27 -" sheetId="23" r:id="rId23"/>
    <sheet name="- 28 -" sheetId="24" r:id="rId24"/>
    <sheet name="- 29 -" sheetId="25" r:id="rId25"/>
    <sheet name="- 30 -" sheetId="26" r:id="rId26"/>
    <sheet name="- 31 -" sheetId="27" r:id="rId27"/>
    <sheet name="- 32 -" sheetId="28" r:id="rId28"/>
    <sheet name="- 33 -" sheetId="29" r:id="rId29"/>
    <sheet name="- 34 -" sheetId="30" r:id="rId30"/>
    <sheet name="- 35 -" sheetId="31" r:id="rId31"/>
    <sheet name="- 36 -" sheetId="32" r:id="rId32"/>
    <sheet name="- 37 -" sheetId="33" r:id="rId33"/>
    <sheet name="- 38 -" sheetId="34" r:id="rId34"/>
    <sheet name="- 40 -" sheetId="35" r:id="rId35"/>
    <sheet name="- 41 -" sheetId="36" r:id="rId36"/>
    <sheet name="- 42 -" sheetId="37" r:id="rId37"/>
    <sheet name="- 43 -" sheetId="38" r:id="rId38"/>
    <sheet name="- 46 -" sheetId="39" r:id="rId39"/>
    <sheet name="- 47 -" sheetId="40" r:id="rId40"/>
    <sheet name="- 48 -" sheetId="41" r:id="rId41"/>
    <sheet name="- 49 -" sheetId="42" r:id="rId42"/>
    <sheet name="- 51 -" sheetId="43" r:id="rId43"/>
    <sheet name="- 53 -" sheetId="44" r:id="rId44"/>
    <sheet name="- 54 -" sheetId="45" r:id="rId45"/>
    <sheet name="- 55 -" sheetId="46" r:id="rId46"/>
    <sheet name="- 56 -" sheetId="47" r:id="rId47"/>
    <sheet name="- 57 -" sheetId="48" r:id="rId48"/>
    <sheet name="- 58 -" sheetId="49" r:id="rId49"/>
    <sheet name="- 59 -" sheetId="50" r:id="rId50"/>
  </sheets>
  <definedNames>
    <definedName name="_Fill" hidden="1">#REF!</definedName>
    <definedName name="capyear">'- 46 -'!$C$3</definedName>
    <definedName name="HTML_CodePage" hidden="1">1252</definedName>
    <definedName name="HTML_Control" localSheetId="45" hidden="1">{"'- 4 -'!$A$1:$G$76","'-3 -'!$A$1:$G$77"}</definedName>
    <definedName name="HTML_Control" localSheetId="49" hidden="1">{"'- 4 -'!$A$1:$G$76","'-3 -'!$A$1:$G$77"}</definedName>
    <definedName name="HTML_Control" hidden="1">{"'- 4 -'!$A$1:$G$76","'-3 -'!$A$1:$G$77"}</definedName>
    <definedName name="HTML_Description" hidden="1">""</definedName>
    <definedName name="HTML_Email" hidden="1">""</definedName>
    <definedName name="HTML_Header" hidden="1">"- 8 -"</definedName>
    <definedName name="HTML_LastUpdate" hidden="1">"1999-01-20"</definedName>
    <definedName name="HTML_LineAfter" hidden="1">FALSE</definedName>
    <definedName name="HTML_LineBefore" hidden="1">FALSE</definedName>
    <definedName name="HTML_Name" hidden="1">"Chris J. Anderson"</definedName>
    <definedName name="HTML_OBDlg2" hidden="1">TRUE</definedName>
    <definedName name="HTML_OBDlg4" hidden="1">TRUE</definedName>
    <definedName name="HTML_OS" hidden="1">0</definedName>
    <definedName name="HTML_PathFile" hidden="1">"C:\frame\FIN98\MyHTML.htm"</definedName>
    <definedName name="HTML_Title" hidden="1">"98AFRAME"</definedName>
    <definedName name="_xlnm.Print_Area" localSheetId="7">'- 10 -'!$A$1:$K$33</definedName>
    <definedName name="_xlnm.Print_Area" localSheetId="8">'- 12 -'!$A$1:$K$58</definedName>
    <definedName name="_xlnm.Print_Area" localSheetId="9">'- 13 -'!$A$1:$M$58</definedName>
    <definedName name="_xlnm.Print_Area" localSheetId="10">'- 15 -'!$A$1:$K$74</definedName>
    <definedName name="_xlnm.Print_Area" localSheetId="11">'- 16 -'!$A$1:$K$74</definedName>
    <definedName name="_xlnm.Print_Area" localSheetId="12">'- 17 -'!$A$1:$K$74</definedName>
    <definedName name="_xlnm.Print_Area" localSheetId="13">'- 18 -'!$A$1:$H$74</definedName>
    <definedName name="_xlnm.Print_Area" localSheetId="14">'- 19 -'!$A$1:$K$74</definedName>
    <definedName name="_xlnm.Print_Area" localSheetId="15">'- 20 -'!$A$1:$J$74</definedName>
    <definedName name="_xlnm.Print_Area" localSheetId="16">'- 21 -'!$A$1:$K$74</definedName>
    <definedName name="_xlnm.Print_Area" localSheetId="17">'- 22 -'!$A$1:$K$74</definedName>
    <definedName name="_xlnm.Print_Area" localSheetId="18">'- 23 -'!$A$1:$J$74</definedName>
    <definedName name="_xlnm.Print_Area" localSheetId="19">'- 24 -'!$A$1:$K$74</definedName>
    <definedName name="_xlnm.Print_Area" localSheetId="20">'- 25 -'!$A$1:$F$74</definedName>
    <definedName name="_xlnm.Print_Area" localSheetId="21">'- 26 -'!$A$1:$K$74</definedName>
    <definedName name="_xlnm.Print_Area" localSheetId="22">'- 27 -'!$A$1:$K$74</definedName>
    <definedName name="_xlnm.Print_Area" localSheetId="23">'- 28 -'!$A$1:$F$74</definedName>
    <definedName name="_xlnm.Print_Area" localSheetId="24">'- 29 -'!$A$1:$H$74</definedName>
    <definedName name="_xlnm.Print_Area" localSheetId="1">'- 3 -'!$A$1:$G$74</definedName>
    <definedName name="_xlnm.Print_Area" localSheetId="25">'- 30 -'!$A$1:$H$74</definedName>
    <definedName name="_xlnm.Print_Area" localSheetId="26">'- 31 -'!$A$1:$H$74</definedName>
    <definedName name="_xlnm.Print_Area" localSheetId="27">'- 32 -'!$A$1:$H$74</definedName>
    <definedName name="_xlnm.Print_Area" localSheetId="28">'- 33 -'!$A$1:$H$74</definedName>
    <definedName name="_xlnm.Print_Area" localSheetId="29">'- 34 -'!$A$1:$I$74</definedName>
    <definedName name="_xlnm.Print_Area" localSheetId="30">'- 35 -'!$A$1:$F$74</definedName>
    <definedName name="_xlnm.Print_Area" localSheetId="31">'- 36 -'!$A$1:$G$74</definedName>
    <definedName name="_xlnm.Print_Area" localSheetId="32">'- 37 -'!$A$1:$K$74</definedName>
    <definedName name="_xlnm.Print_Area" localSheetId="33">'- 38 -'!$A$1:$F$74</definedName>
    <definedName name="_xlnm.Print_Area" localSheetId="2">'- 4 -'!$A$1:$F$75</definedName>
    <definedName name="_xlnm.Print_Area" localSheetId="34">'- 40 -'!$A$1:$I$74</definedName>
    <definedName name="_xlnm.Print_Area" localSheetId="35">'- 41 -'!$A$1:$H$74</definedName>
    <definedName name="_xlnm.Print_Area" localSheetId="36">'- 42 -'!$A$1:$J$74</definedName>
    <definedName name="_xlnm.Print_Area" localSheetId="37">'- 43 -'!$A$1:$J$74</definedName>
    <definedName name="_xlnm.Print_Area" localSheetId="38">'- 46 -'!$A$1:$H$74</definedName>
    <definedName name="_xlnm.Print_Area" localSheetId="39">'- 47 -'!$A$1:$G$74</definedName>
    <definedName name="_xlnm.Print_Area" localSheetId="40">'- 48 -'!$A$1:$F$74</definedName>
    <definedName name="_xlnm.Print_Area" localSheetId="41">'- 49 -'!$A$1:$H$74</definedName>
    <definedName name="_xlnm.Print_Area" localSheetId="42">'- 51 -'!$A$1:$H$76</definedName>
    <definedName name="_xlnm.Print_Area" localSheetId="43">'- 53 -'!$A$1:$G$74</definedName>
    <definedName name="_xlnm.Print_Area" localSheetId="44">'- 54 -'!$A$1:$G$74</definedName>
    <definedName name="_xlnm.Print_Area" localSheetId="45">'- 55 -'!$A$1:$G$74</definedName>
    <definedName name="_xlnm.Print_Area" localSheetId="46">'- 56 -'!$A$1:$G$74</definedName>
    <definedName name="_xlnm.Print_Area" localSheetId="47">'- 57 -'!$A$1:$F$74</definedName>
    <definedName name="_xlnm.Print_Area" localSheetId="48">'- 58 -'!$A$1:$G$74</definedName>
    <definedName name="_xlnm.Print_Area" localSheetId="49">'- 59 -'!$A$1:$F$73</definedName>
    <definedName name="_xlnm.Print_Area" localSheetId="3">'- 6 -'!$A$1:$I$74</definedName>
    <definedName name="_xlnm.Print_Area" localSheetId="4">'- 7 -'!$A$1:$H$74</definedName>
    <definedName name="_xlnm.Print_Area" localSheetId="5">'- 8 -'!$A$1:$I$74</definedName>
    <definedName name="_xlnm.Print_Area" localSheetId="6">'- 9 -'!$A$1:$E$76</definedName>
    <definedName name="REVYEAR">'- 41 -'!$C$2</definedName>
    <definedName name="STATDATE">'- 6 -'!$C$3</definedName>
    <definedName name="TAXYEAR">'- 49 -'!$C$3</definedName>
    <definedName name="YEAR">'- 3 -'!$A$3</definedName>
  </definedNames>
  <calcPr fullCalcOnLoad="1"/>
</workbook>
</file>

<file path=xl/sharedStrings.xml><?xml version="1.0" encoding="utf-8"?>
<sst xmlns="http://schemas.openxmlformats.org/spreadsheetml/2006/main" count="3667" uniqueCount="529">
  <si>
    <t>ANALYSIS OF EXPENDITURE BY PROGRAM</t>
  </si>
  <si>
    <t>ANALYSIS OF EXPENDITURE BY FUNCTION</t>
  </si>
  <si>
    <t>PAGE 1 OF 3</t>
  </si>
  <si>
    <t xml:space="preserve"> </t>
  </si>
  <si>
    <t>PAGE 2 OF 3</t>
  </si>
  <si>
    <t>PAGE 3 OF 3</t>
  </si>
  <si>
    <t xml:space="preserve"> FRAME STUDENT STATISTICS</t>
  </si>
  <si>
    <t>PAGE 1 OF 2</t>
  </si>
  <si>
    <t xml:space="preserve">PAGE 2 OF 2 </t>
  </si>
  <si>
    <t>ANALYSIS OF  TRANSPORTATION EXPENDITURES</t>
  </si>
  <si>
    <t>OPERATING FUND EXPENDITURE PER PUPIL</t>
  </si>
  <si>
    <t>RECONCILIATION  OF  EXPENDITURES</t>
  </si>
  <si>
    <t xml:space="preserve"> FUNCTION 200: EXCEPTIONAL</t>
  </si>
  <si>
    <t xml:space="preserve"> FUNCTION 600: INSTRUCTIONAL &amp; PUPIL SUPPORT SERVICES</t>
  </si>
  <si>
    <t xml:space="preserve"> FUNCTION 100: REGULAR INSTRUCTION</t>
  </si>
  <si>
    <t>ADMINISTRATION /</t>
  </si>
  <si>
    <t>CLINICAL AND</t>
  </si>
  <si>
    <t>SPECIAL NEEDS</t>
  </si>
  <si>
    <t>BUSINESS AND</t>
  </si>
  <si>
    <t xml:space="preserve"> FUNCTION 400: COMMUNITY EDUCATION AND SERVICES</t>
  </si>
  <si>
    <t>INSTRUCTIONAL MGMT.</t>
  </si>
  <si>
    <t>MANAGEMENT</t>
  </si>
  <si>
    <t>PROFESSIONAL AND</t>
  </si>
  <si>
    <t>CURRICULUM CONSULTING</t>
  </si>
  <si>
    <t>COUNSELLING AND</t>
  </si>
  <si>
    <t>HEALTH SERVICES</t>
  </si>
  <si>
    <t xml:space="preserve"> FUNCTION 700: TRANSPORTATION OF PUPILS</t>
  </si>
  <si>
    <t xml:space="preserve"> FUNCTION 800: OPERATIONS AND MAINTENANCE</t>
  </si>
  <si>
    <t xml:space="preserve"> FUNCTION 900: FISCAL</t>
  </si>
  <si>
    <t>TECHNOLOGY</t>
  </si>
  <si>
    <t>INSTRUCTIONAL &amp; PUPIL</t>
  </si>
  <si>
    <t>TRANSPORTATION</t>
  </si>
  <si>
    <t>OPERATIONS AND</t>
  </si>
  <si>
    <t>REGULAR TRANSPORTATION</t>
  </si>
  <si>
    <t>ADMINISTRATION, REGULAR AND OTHER</t>
  </si>
  <si>
    <t>REPAIRS AND</t>
  </si>
  <si>
    <t>LESS OPERATING</t>
  </si>
  <si>
    <t>LESS</t>
  </si>
  <si>
    <t xml:space="preserve">TOTAL </t>
  </si>
  <si>
    <t>ADMINISTRATION</t>
  </si>
  <si>
    <t>ENGLISH LANGUAGE</t>
  </si>
  <si>
    <t>FRANÇAIS</t>
  </si>
  <si>
    <t>FRENCH IMMERSION</t>
  </si>
  <si>
    <t>COORDINATION</t>
  </si>
  <si>
    <t>GIFTED EDUCATION *</t>
  </si>
  <si>
    <t>RELATED SERVICES</t>
  </si>
  <si>
    <t>CLASSES</t>
  </si>
  <si>
    <t>SUPPORT SERVICES</t>
  </si>
  <si>
    <t>EXTENSION &amp;</t>
  </si>
  <si>
    <t>ENGLISH AS A</t>
  </si>
  <si>
    <t>COMMUNITY SERVICES</t>
  </si>
  <si>
    <t>BOARD OF TRUSTEES</t>
  </si>
  <si>
    <t>AND ADMINISTRATION</t>
  </si>
  <si>
    <t>ADMIN. SERVICES</t>
  </si>
  <si>
    <t>INFORMATION SERVICES</t>
  </si>
  <si>
    <t>STAFF DEVELOPMENT</t>
  </si>
  <si>
    <t>AND DEVELOPMENT</t>
  </si>
  <si>
    <t>EDUCATIONAL MEDIA</t>
  </si>
  <si>
    <t>GUIDANCE</t>
  </si>
  <si>
    <t>AND ATTENDANCE</t>
  </si>
  <si>
    <t>FOOD SERVICES</t>
  </si>
  <si>
    <t>OTHER</t>
  </si>
  <si>
    <t>ALLOWANCES IN LIEU</t>
  </si>
  <si>
    <t>BOARDING OF</t>
  </si>
  <si>
    <t>SCHOOL BUILDINGS</t>
  </si>
  <si>
    <t>HEALTH AND</t>
  </si>
  <si>
    <t>REGULAR INSTRUCTION</t>
  </si>
  <si>
    <t>EXCEPTIONAL</t>
  </si>
  <si>
    <t>(VOCATIONAL)</t>
  </si>
  <si>
    <t>COMMUNITY EDUCATION</t>
  </si>
  <si>
    <t>OF PUPILS</t>
  </si>
  <si>
    <t>MAINTENANCE</t>
  </si>
  <si>
    <t>FISCAL</t>
  </si>
  <si>
    <t>TOTAL</t>
  </si>
  <si>
    <t>HEADCOUNT *</t>
  </si>
  <si>
    <t>FRAME **</t>
  </si>
  <si>
    <t>ELIGIBLE ***</t>
  </si>
  <si>
    <t>(PROGRAM 720)</t>
  </si>
  <si>
    <t>(PROGRAMS 710, 720 AND 790)</t>
  </si>
  <si>
    <t>REPLACEMENTS</t>
  </si>
  <si>
    <t>FUND TRANSFERS</t>
  </si>
  <si>
    <t>COMMUNITY</t>
  </si>
  <si>
    <t>EXPENDITURES</t>
  </si>
  <si>
    <t>PER</t>
  </si>
  <si>
    <t>EVENING</t>
  </si>
  <si>
    <t>SECOND LANGUAGE</t>
  </si>
  <si>
    <t>&amp; RECREATION</t>
  </si>
  <si>
    <t>REGULAR</t>
  </si>
  <si>
    <t>OF TRANSPORTATION</t>
  </si>
  <si>
    <t>STUDENTS</t>
  </si>
  <si>
    <t>OTHER BUILDINGS</t>
  </si>
  <si>
    <t>GROUNDS</t>
  </si>
  <si>
    <t>DEBT SERVICES</t>
  </si>
  <si>
    <t>EDUCATION LEVY</t>
  </si>
  <si>
    <t>INTERFUND TRANSFERS *</t>
  </si>
  <si>
    <t>ENGLISH</t>
  </si>
  <si>
    <t>FRENCH</t>
  </si>
  <si>
    <t>K-S4  F.T.E.</t>
  </si>
  <si>
    <t>N-S4</t>
  </si>
  <si>
    <t>NURSERY</t>
  </si>
  <si>
    <t>K-S4</t>
  </si>
  <si>
    <t xml:space="preserve">REGULAR </t>
  </si>
  <si>
    <t>TOTAL KM.</t>
  </si>
  <si>
    <t>COST</t>
  </si>
  <si>
    <t>LOADED</t>
  </si>
  <si>
    <t>COST PER</t>
  </si>
  <si>
    <t xml:space="preserve">TOTAL   </t>
  </si>
  <si>
    <t>PLUS INTERFUND</t>
  </si>
  <si>
    <t>CONSOLIDATED</t>
  </si>
  <si>
    <t>EDUCATION</t>
  </si>
  <si>
    <t>FOR PER PUPIL</t>
  </si>
  <si>
    <t>AREA</t>
  </si>
  <si>
    <t xml:space="preserve">NO. </t>
  </si>
  <si>
    <t xml:space="preserve"> DIVISION / DISTRICT</t>
  </si>
  <si>
    <t>AMOUNT</t>
  </si>
  <si>
    <t>%</t>
  </si>
  <si>
    <t>PUPIL</t>
  </si>
  <si>
    <t>LANGUAGE</t>
  </si>
  <si>
    <t>IMMERSION</t>
  </si>
  <si>
    <t>BILINGUAL</t>
  </si>
  <si>
    <t xml:space="preserve">INSTRUCTION * </t>
  </si>
  <si>
    <t xml:space="preserve">EDUCATOR ** </t>
  </si>
  <si>
    <t>PUPILS</t>
  </si>
  <si>
    <t>(ROUTES)</t>
  </si>
  <si>
    <t>PER KM.</t>
  </si>
  <si>
    <t>KM.</t>
  </si>
  <si>
    <t>(LOG BOOK)</t>
  </si>
  <si>
    <t>SQ. FT.</t>
  </si>
  <si>
    <t xml:space="preserve">EXPENDITURES * </t>
  </si>
  <si>
    <t xml:space="preserve">PER PUPIL </t>
  </si>
  <si>
    <t>EXPENSES *</t>
  </si>
  <si>
    <t>TRANSFERS **</t>
  </si>
  <si>
    <t>&amp; SERVICES</t>
  </si>
  <si>
    <t>COSTS ****</t>
  </si>
  <si>
    <t>TRANSFERS</t>
  </si>
  <si>
    <t>WINNIPEG</t>
  </si>
  <si>
    <t>ST. JAMES - ASSINIBOIA</t>
  </si>
  <si>
    <t>ASSINIBOINE SOUTH</t>
  </si>
  <si>
    <t>ST. BONIFACE</t>
  </si>
  <si>
    <t>FORT GARRY</t>
  </si>
  <si>
    <t>ST. VITAL</t>
  </si>
  <si>
    <t>RIVER EAST</t>
  </si>
  <si>
    <t>SEVEN OAKS</t>
  </si>
  <si>
    <t>LORD SELKIRK</t>
  </si>
  <si>
    <t>TRANSCONA - SPRINGFIELD</t>
  </si>
  <si>
    <t>AGASSIZ</t>
  </si>
  <si>
    <t>SEINE RIVER</t>
  </si>
  <si>
    <t>HANOVER</t>
  </si>
  <si>
    <t>BOUNDARY</t>
  </si>
  <si>
    <t>RED RIVER</t>
  </si>
  <si>
    <t>RHINELAND</t>
  </si>
  <si>
    <t>MORRIS-MACDONALD</t>
  </si>
  <si>
    <t>WHITE HORSE PLAIN</t>
  </si>
  <si>
    <t>INTERLAKE</t>
  </si>
  <si>
    <t>EVERGREEN</t>
  </si>
  <si>
    <t>LAKESHORE</t>
  </si>
  <si>
    <t>PORTAGE LA PRAIRIE</t>
  </si>
  <si>
    <t>MIDLAND</t>
  </si>
  <si>
    <t>GARDEN VALLEY</t>
  </si>
  <si>
    <t>MOUNTAIN</t>
  </si>
  <si>
    <t>PINE CREEK</t>
  </si>
  <si>
    <t>BEAUTIFUL PLAINS</t>
  </si>
  <si>
    <t>TURTLE RIVER</t>
  </si>
  <si>
    <t>DAUPHIN - OCHRE</t>
  </si>
  <si>
    <t>DUCK MOUNTAIN</t>
  </si>
  <si>
    <t>SWAN VALLEY</t>
  </si>
  <si>
    <t>INTERMOUNTAIN</t>
  </si>
  <si>
    <t>PELLY TRAIL</t>
  </si>
  <si>
    <t>BIRDTAIL RIVER</t>
  </si>
  <si>
    <t>ROLLING RIVER</t>
  </si>
  <si>
    <t>BRANDON</t>
  </si>
  <si>
    <t>FORT LA BOSSE</t>
  </si>
  <si>
    <t>SOURIS VALLEY</t>
  </si>
  <si>
    <t>ANTLER RIVER</t>
  </si>
  <si>
    <t>TURTLE MOUNTAIN</t>
  </si>
  <si>
    <t>KELSEY</t>
  </si>
  <si>
    <t>FLIN FLON</t>
  </si>
  <si>
    <t>WESTERN</t>
  </si>
  <si>
    <t>FRONTIER</t>
  </si>
  <si>
    <t>D.S.F.M.</t>
  </si>
  <si>
    <t>CHURCHILL</t>
  </si>
  <si>
    <t>SNOW LAKE</t>
  </si>
  <si>
    <t>LYNN LAKE</t>
  </si>
  <si>
    <t>MYSTERY LAKE</t>
  </si>
  <si>
    <t>SPRAGUE CONSOLIDATED</t>
  </si>
  <si>
    <t>LEAF RAPIDS</t>
  </si>
  <si>
    <t>PROVINCE</t>
  </si>
  <si>
    <t>PINE FALLS</t>
  </si>
  <si>
    <t>n/a</t>
  </si>
  <si>
    <t>WHITESHELL</t>
  </si>
  <si>
    <t>NET TRANSFERS TO/(FROM) A SCHOOL DIVISION/DISTRICT'S CAPITAL FUND.</t>
  </si>
  <si>
    <t>FINANCES ACQUIRED AND APPLIED</t>
  </si>
  <si>
    <t>PORTIONED ASSESSMENT AND EDUCATION SUPPORT LEVY</t>
  </si>
  <si>
    <t>TOTAL PORTIONED ASSESSMENT, SPECIAL LEVY AND MILL RATES</t>
  </si>
  <si>
    <t>LOCAL TAXATION AND ASSESSMENT PER ELIGIBLE PUPIL</t>
  </si>
  <si>
    <t>PROVINCIAL GOVERNMENT: EDUCATION AND TRAINING</t>
  </si>
  <si>
    <t>PROVINCIAL GOVERNMENT</t>
  </si>
  <si>
    <t>SCHOOLS' FINANCE PROGRAM</t>
  </si>
  <si>
    <t>SCHOOLS' FINANCE PROGRAM (CONT'D)</t>
  </si>
  <si>
    <t>BASE SUPPORT</t>
  </si>
  <si>
    <t>CATEGORICAL SUPPORT</t>
  </si>
  <si>
    <t>EDUCATION AND TRAINING</t>
  </si>
  <si>
    <t>PRIVATE</t>
  </si>
  <si>
    <t>% OF OPERATING FUND REVENUES</t>
  </si>
  <si>
    <t xml:space="preserve"> FINANCES ACQUIRED</t>
  </si>
  <si>
    <t xml:space="preserve"> FINANCES APPLIED</t>
  </si>
  <si>
    <t xml:space="preserve"> FINANCES APPLIED  (CONT'D)</t>
  </si>
  <si>
    <t>PORTIONED ASSESSMENT</t>
  </si>
  <si>
    <t>EDUCATION SUPPORT LEVY *</t>
  </si>
  <si>
    <t>SUPPORT FOR</t>
  </si>
  <si>
    <t>LEVEL I</t>
  </si>
  <si>
    <t>UNIFORM</t>
  </si>
  <si>
    <t>SCHOOLS'</t>
  </si>
  <si>
    <t>% OPERATING</t>
  </si>
  <si>
    <t>FEDERAL</t>
  </si>
  <si>
    <t>MUNICIPAL</t>
  </si>
  <si>
    <t>OTHER SCHOOL</t>
  </si>
  <si>
    <t>ORGANIZATIONS</t>
  </si>
  <si>
    <t>NON-PROVINCIAL</t>
  </si>
  <si>
    <t>OPERATING</t>
  </si>
  <si>
    <t>GOVERNMENTS</t>
  </si>
  <si>
    <t>CHANGE IN</t>
  </si>
  <si>
    <t>CAPITAL EXPENDITURES</t>
  </si>
  <si>
    <t>CHANGE</t>
  </si>
  <si>
    <t>URBAN</t>
  </si>
  <si>
    <t>FARM</t>
  </si>
  <si>
    <t>SPECIAL</t>
  </si>
  <si>
    <t>ASSESSMENT</t>
  </si>
  <si>
    <t>RECOGNIZED</t>
  </si>
  <si>
    <t>COUNSELLING</t>
  </si>
  <si>
    <t>LIBRARY</t>
  </si>
  <si>
    <t>PROFESSIONAL</t>
  </si>
  <si>
    <t>BASE</t>
  </si>
  <si>
    <t>CATEGORICAL</t>
  </si>
  <si>
    <t>PROGRAM</t>
  </si>
  <si>
    <t>SCHOOLS' FINANCE</t>
  </si>
  <si>
    <t>MILL RATE</t>
  </si>
  <si>
    <t>FINANCE</t>
  </si>
  <si>
    <t>PROVINCIAL</t>
  </si>
  <si>
    <t>FUND</t>
  </si>
  <si>
    <t>GOVERNMENT</t>
  </si>
  <si>
    <t>DIVISIONS</t>
  </si>
  <si>
    <t>FIRST NATIONS</t>
  </si>
  <si>
    <t>&amp; INDIVIDUALS</t>
  </si>
  <si>
    <t>REVENUE</t>
  </si>
  <si>
    <t>SCHOOL</t>
  </si>
  <si>
    <t>FIRST</t>
  </si>
  <si>
    <t>ORG.'S &amp;</t>
  </si>
  <si>
    <t>INTERFUND</t>
  </si>
  <si>
    <t>LONG TERM</t>
  </si>
  <si>
    <t>WORKING</t>
  </si>
  <si>
    <t>DEBT</t>
  </si>
  <si>
    <t>IN WORKING</t>
  </si>
  <si>
    <t>CAPITAL</t>
  </si>
  <si>
    <t>AND FARM</t>
  </si>
  <si>
    <t>LAND AND</t>
  </si>
  <si>
    <t>LEVY</t>
  </si>
  <si>
    <t>MINING</t>
  </si>
  <si>
    <t>SUPPORT</t>
  </si>
  <si>
    <t>EXPENDITURES *</t>
  </si>
  <si>
    <t>OCCUPANCY</t>
  </si>
  <si>
    <t>AND GUIDANCE</t>
  </si>
  <si>
    <t>SERVICES</t>
  </si>
  <si>
    <t>DEVELOPMENT</t>
  </si>
  <si>
    <t>NEEDS *</t>
  </si>
  <si>
    <t>NEEDS **</t>
  </si>
  <si>
    <t>SUPPLEMENTARY *</t>
  </si>
  <si>
    <t>SUPPORT **</t>
  </si>
  <si>
    <t>PROGRAM *</t>
  </si>
  <si>
    <t>REVENUE **</t>
  </si>
  <si>
    <t>AND TRAINING</t>
  </si>
  <si>
    <t>REVENUE ***</t>
  </si>
  <si>
    <t>NATIONS</t>
  </si>
  <si>
    <t>INDIVIDUALS</t>
  </si>
  <si>
    <t>LAND</t>
  </si>
  <si>
    <t>BUILDINGS</t>
  </si>
  <si>
    <t>EQUIPMENT</t>
  </si>
  <si>
    <t>VEHICLES</t>
  </si>
  <si>
    <t>RESIDENTIAL</t>
  </si>
  <si>
    <t xml:space="preserve">OTHER  </t>
  </si>
  <si>
    <t>MILL RATE *</t>
  </si>
  <si>
    <t>SPECIAL LEVY</t>
  </si>
  <si>
    <t>OTHER DIVISIONS</t>
  </si>
  <si>
    <t>L.G.D. OF PINAWA</t>
  </si>
  <si>
    <t>NOT IN ANY DIVISION</t>
  </si>
  <si>
    <t>PROVINCE - TOTAL</t>
  </si>
  <si>
    <t>CONSOLIDATED EXPENDITURES</t>
  </si>
  <si>
    <t>OBJECT</t>
  </si>
  <si>
    <t>EMPLOYEE</t>
  </si>
  <si>
    <t>SUPPLIES AND</t>
  </si>
  <si>
    <t>SALARIES</t>
  </si>
  <si>
    <t>BENEFITS</t>
  </si>
  <si>
    <t>MATERIALS</t>
  </si>
  <si>
    <t>TOTALS</t>
  </si>
  <si>
    <t>COMMUNITY EDUCATION &amp; SERVICES</t>
  </si>
  <si>
    <t>TRANSPORTATION OF PUPILS</t>
  </si>
  <si>
    <t>OPERATIONS AND MAINTENANCE</t>
  </si>
  <si>
    <t>*</t>
  </si>
  <si>
    <t>*  FISCAL  TRANSFERS:</t>
  </si>
  <si>
    <t xml:space="preserve">      OTHER  GOVERNMENT  AUTHORITIES</t>
  </si>
  <si>
    <t xml:space="preserve">      INTERFUND  TRANSFERS</t>
  </si>
  <si>
    <t>PAGE 2 OF 2</t>
  </si>
  <si>
    <t>CONSOLIDATED EXPENDITURES BY 2ND LEVEL OBJECT</t>
  </si>
  <si>
    <t>AS A PERCENTAGE OF TOTAL OPERATING FUND EXPENDITURES</t>
  </si>
  <si>
    <t>FUNCTION</t>
  </si>
  <si>
    <t>INSTRUCTION</t>
  </si>
  <si>
    <t>310 TRUSTEES REMUNERATION</t>
  </si>
  <si>
    <t>320 EXECUTIVE MANAGERIAL, &amp; SUPERVISORY</t>
  </si>
  <si>
    <t>330 INSTRUCTIONAL - TEACHING</t>
  </si>
  <si>
    <t>350 INSTRUCTIONAL - OTHER</t>
  </si>
  <si>
    <t>360 TECHNICAL, SPECIALIZED AND SERVICE</t>
  </si>
  <si>
    <t>370 SECRETARIAL, CLERICAL AND OTHER</t>
  </si>
  <si>
    <t>EMPLOYEE BENEFITS AND ALLOWANCES</t>
  </si>
  <si>
    <t>5-600</t>
  </si>
  <si>
    <t>510 PROFESSIONAL, TECHNICAL &amp; SPECIALIZED</t>
  </si>
  <si>
    <t>520 COMMUNICATIONS</t>
  </si>
  <si>
    <t>530 UTILITY SERVICES</t>
  </si>
  <si>
    <t>540 TRAVEL AND SUBSISTENCE</t>
  </si>
  <si>
    <t>550 TRANSPORTATION OF PUPILS</t>
  </si>
  <si>
    <t>560 TUITION</t>
  </si>
  <si>
    <t>570 PRINTING AND BINDING</t>
  </si>
  <si>
    <t>580 INSURANCE AND BOND PREMIUMS</t>
  </si>
  <si>
    <t>590 MAINTENANCE AND REPAIR SERVICES</t>
  </si>
  <si>
    <t>610 RENTALS</t>
  </si>
  <si>
    <t>620 TAXES</t>
  </si>
  <si>
    <t>630 ADVERTISING</t>
  </si>
  <si>
    <t>640 DUES AND FEES</t>
  </si>
  <si>
    <t>680 INFORMATION TECHNOLOGY SERVICES</t>
  </si>
  <si>
    <t>SUPPLIES, MATERIALS, &amp; MINOR EQUIPMENT</t>
  </si>
  <si>
    <t>710 SUPPLIES</t>
  </si>
  <si>
    <t>760 MINOR EQUIPMENT</t>
  </si>
  <si>
    <t>770 INVENTORY ADJUSTMENT</t>
  </si>
  <si>
    <t>780 INFORMATION TECHNOLOGY EQUIPMENT</t>
  </si>
  <si>
    <t>910 DEBT SERVICES</t>
  </si>
  <si>
    <t>960 SCHOOL DIVISIONS</t>
  </si>
  <si>
    <t>970 OTHER GOVERNMENT AUTHORITIES</t>
  </si>
  <si>
    <t>980 ORGANIZATIONS AND INDIVIDUALS</t>
  </si>
  <si>
    <t>990 INTERFUND TRANSFERS</t>
  </si>
  <si>
    <t>999 RECHARGE</t>
  </si>
  <si>
    <t xml:space="preserve">       PROVINCE</t>
  </si>
  <si>
    <t>FRAME STUDENT STATISTICS</t>
  </si>
  <si>
    <t xml:space="preserve">PAGE 1 OF 2 </t>
  </si>
  <si>
    <t>SINGLE TRACK *</t>
  </si>
  <si>
    <t>DUAL TRACK **</t>
  </si>
  <si>
    <t>90% OR MORE OF REGULAR INSTRUCTION ENROLMENT IS IN ONE LANGUAGE PROGRAM.</t>
  </si>
  <si>
    <t>NO ONE LANGUAGE PROGRAM COMPRISES 90% OR MORE OF REGULAR INSTRUCTION ENROLMENT.</t>
  </si>
  <si>
    <t>AS REPORTED ON PAGE 4.</t>
  </si>
  <si>
    <t>TOTAL EXPENSES AS REPORTED ON SCHEDULE 1 OF EACH DIVISION'S FINANCIAL STATEMENT.</t>
  </si>
  <si>
    <t>***</t>
  </si>
  <si>
    <t>****</t>
  </si>
  <si>
    <t>**</t>
  </si>
  <si>
    <t>SINGLE TRACK SCHOOLS *</t>
  </si>
  <si>
    <t>DUAL TRACK SCHOOLS *</t>
  </si>
  <si>
    <t>NO. OF</t>
  </si>
  <si>
    <t>%  IN DUAL TRACK SCHOOLS</t>
  </si>
  <si>
    <t>F.T.E.</t>
  </si>
  <si>
    <t xml:space="preserve"> ANALYSIS OF OPERATIONS AND MAINTENANCE EXPENDITURES FOR SCHOOL BUILDINGS</t>
  </si>
  <si>
    <t>INCLUDES OTHER MISCELLANEOUS SUPPORT (INSTITUTIONAL PROGRAMS, GENERAL SUPPORT GRANT, ETC.).</t>
  </si>
  <si>
    <t>INCLUDES SCHOOL BUILDINGS "D" SUPPORT, ENVIRONMENTAL ASSISTANCE PROGRAM, VOCATIONAL EQUIPMENT AND AIR QUALITY PROGRAM.</t>
  </si>
  <si>
    <t xml:space="preserve"> SUPPORT FOR EXPENDITURES RELATED TO AT RISK STUDENTS WHICH MAY BE RECORDED UNDER FUNCTIONS 100, 200 AND 600.</t>
  </si>
  <si>
    <t>MILL RATES FOR FLIN FLON #46, SNOW LAKE #2309 AND MYSTERY LAKE #2355 ARE ADJUSTED FOR MINING  REVENUE.</t>
  </si>
  <si>
    <t>CHECK</t>
  </si>
  <si>
    <t>ENROLMENTS - HEADCOUNT, FRAME AND ELIGIBLE</t>
  </si>
  <si>
    <t>ENROLMENT</t>
  </si>
  <si>
    <t>FRAME PUPIL / TEACHER RATIOS</t>
  </si>
  <si>
    <t>PUPIL / TEACHER RATIOS</t>
  </si>
  <si>
    <t>INSTRUCTIONAL AND PUPIL SUPPORT SERVICES</t>
  </si>
  <si>
    <t>380 CLINICIAN</t>
  </si>
  <si>
    <t>-</t>
  </si>
  <si>
    <t>12</t>
  </si>
  <si>
    <t>ANALYSIS OF  TRANSPORTATION EXPENDITURES (CONT'D)</t>
  </si>
  <si>
    <t>OPERATING FUND TRANSFERS (IE. PAYMENTS TO OTHER SCHOOL DIVISIONS, ORGANIZATIONS AND INDIVIDUALS) ARE EXCLUDED TO</t>
  </si>
  <si>
    <t>PROVIDE MORE ACCURATE PER PUPIL COSTS.   FUNCTION 400 (COMMUNITY EDUCATION AND SERVICES) IS EXCLUDED BECAUSE</t>
  </si>
  <si>
    <t>PER PUPIL COSTS ARE BASED.</t>
  </si>
  <si>
    <t>OPERATING FUND TRANSFERS ARE PAYMENTS TO OTHER SCHOOL DIVISIONS, ORGANIZATIONS AND INDIVIDUALS.  THESE ARE REMOVED</t>
  </si>
  <si>
    <t>THE TOTAL NUMBER OF PUPILS ENROLLED IN SCHOOLS ADJUSTED FOR FULL TIME EQUIVALENCE (F.T.E.).  FULL TIME EQUIVALENT MEANS</t>
  </si>
  <si>
    <t>BASED ON OBJECT CODE 330 INSTRUCTIONAL-TEACHING PERSONNEL AND STUDENT STATISTICS IN FUNCTION 100.  INCLUDED</t>
  </si>
  <si>
    <t>ADMINISTRATIVE PERSONNEL ARE EXCLUDED.</t>
  </si>
  <si>
    <t xml:space="preserve">ARE TEACHERS IN PHYSICAL EDUCATION, MUSIC, ESL, ETC. IN ADDITION TO REGLAR CLASSROOM TEACHERS.  SCHOOL-BASED </t>
  </si>
  <si>
    <t xml:space="preserve">BASED ON TOTAL INSTRUCTIONAL-TEACHING (EXCLUDING COMMUNITY EDUCATION) AS WELL AS SCHOOL-BASED </t>
  </si>
  <si>
    <t>DIVISION ADMINISTRATORS (FUNCTION 500) ARE EXCLUDED.  WHILE THIS DEFINITION IS CONSISTENT WITH STATISTICS CANADA,</t>
  </si>
  <si>
    <t>THE PROVINCIAL RATIO MAY NOT AGREE EXACTLY DUE TO DIFFERENT DATA SOURCES.</t>
  </si>
  <si>
    <t>ANALYSIS OF EXPENDITURE BY OBJECT</t>
  </si>
  <si>
    <t>INFORMATION TECHNOLOGY EXPENDITURES IN ALL FUNCTIONS EXCEPT FUNCTION 400 (COMMUNITY EDUCATION AND SERVICES).</t>
  </si>
  <si>
    <t>QFEDGOVT</t>
  </si>
  <si>
    <t>INVESTMENT</t>
  </si>
  <si>
    <t>INSURANCE</t>
  </si>
  <si>
    <t>GIFTS OR</t>
  </si>
  <si>
    <t>INCOME</t>
  </si>
  <si>
    <t>PROCEEDS</t>
  </si>
  <si>
    <t>DONATIONS</t>
  </si>
  <si>
    <t>QMUNGOVT</t>
  </si>
  <si>
    <t>QOSD</t>
  </si>
  <si>
    <t>QINVINC</t>
  </si>
  <si>
    <t>QINSPRO</t>
  </si>
  <si>
    <t>QGORD</t>
  </si>
  <si>
    <t>QOTHR</t>
  </si>
  <si>
    <t>FUNDS REALIZED</t>
  </si>
  <si>
    <t>FROM THE SALE</t>
  </si>
  <si>
    <t>OF CAPITAL</t>
  </si>
  <si>
    <t>ASSETS</t>
  </si>
  <si>
    <t>(SCHEDULE 10)</t>
  </si>
  <si>
    <t>SALEOFASSETS9</t>
  </si>
  <si>
    <t>BASED ON RECOGNIZED EXPENDITURES LESS THE UNIFORM MILL RATE AMOUNT ADJUSTED FOR MINING REVENUE.  GRANT PER</t>
  </si>
  <si>
    <t>MILL RATE AMOUNT).</t>
  </si>
  <si>
    <t>EMPLOYEE BENEFITS</t>
  </si>
  <si>
    <t>SUPPLIES &amp; MATERIALS</t>
  </si>
  <si>
    <t>OPERATIONS &amp; MAINTENANCE</t>
  </si>
  <si>
    <t>INSTRUCTIONAL &amp; PUPIL SUPPORT SERVICES</t>
  </si>
  <si>
    <t xml:space="preserve">*** </t>
  </si>
  <si>
    <t>OTHER RESOURCE</t>
  </si>
  <si>
    <t>DOES NOT INCLUDE GENERALIZED ENRICHMENT ACTIVITIES UNDERTAKEN BY SCHOOL DIVISIONS.</t>
  </si>
  <si>
    <t>INCLUDES REVENUE FROM OTHER PROVINCIAL GOVERNMENT DEPARTMENTS.</t>
  </si>
  <si>
    <r>
      <t xml:space="preserve"> FUNCTION 100: REGULAR INSTRUCTION </t>
    </r>
    <r>
      <rPr>
        <b/>
        <sz val="10"/>
        <rFont val="Times New Roman"/>
        <family val="1"/>
      </rPr>
      <t>(CONT'D)</t>
    </r>
  </si>
  <si>
    <r>
      <t xml:space="preserve"> FUNCTION 200: EXCEPTIONAL </t>
    </r>
    <r>
      <rPr>
        <b/>
        <sz val="10"/>
        <rFont val="Times New Roman"/>
        <family val="1"/>
      </rPr>
      <t>(CONT'D)</t>
    </r>
  </si>
  <si>
    <r>
      <t xml:space="preserve"> FUNCTION 600: </t>
    </r>
    <r>
      <rPr>
        <b/>
        <sz val="10"/>
        <rFont val="Times New Roman"/>
        <family val="1"/>
      </rPr>
      <t>(CONT'D)</t>
    </r>
  </si>
  <si>
    <r>
      <t xml:space="preserve">FUNCTION 600: INSTRUCTIONAL &amp; PUPIL SUPPORT SERVICES </t>
    </r>
    <r>
      <rPr>
        <b/>
        <sz val="10"/>
        <rFont val="Times New Roman"/>
        <family val="1"/>
      </rPr>
      <t>(CONT'D)</t>
    </r>
  </si>
  <si>
    <r>
      <t xml:space="preserve"> FUNCTION 700: TRANSPORTATION </t>
    </r>
    <r>
      <rPr>
        <b/>
        <sz val="10"/>
        <rFont val="Times New Roman"/>
        <family val="1"/>
      </rPr>
      <t>(CONT'D)</t>
    </r>
  </si>
  <si>
    <r>
      <t xml:space="preserve"> FUNCTION 800: </t>
    </r>
    <r>
      <rPr>
        <b/>
        <sz val="10"/>
        <rFont val="Times New Roman"/>
        <family val="1"/>
      </rPr>
      <t>(CONT'D)</t>
    </r>
  </si>
  <si>
    <t>13</t>
  </si>
  <si>
    <t>ADMINISTRATIVE STAFF - EG. DEPARTMENT HEADS, COORDINATORS, PRINCIPALS AND VICE-PRINCIPALS - AND K-S4 ENROLMENT.</t>
  </si>
  <si>
    <t>DIVISIONAL</t>
  </si>
  <si>
    <t>NEEDS IN REGULAR CLASSES</t>
  </si>
  <si>
    <t>STUDENTS WITH SPECIAL</t>
  </si>
  <si>
    <t>DIVISIONAL ADMINISTRATION</t>
  </si>
  <si>
    <t>AS REPORTED ON PAGES 10 AND 13.</t>
  </si>
  <si>
    <t xml:space="preserve"> FUNCTION 500: DIVISIONAL ADMINISTRATION</t>
  </si>
  <si>
    <r>
      <t xml:space="preserve"> FUNCTION 500: </t>
    </r>
    <r>
      <rPr>
        <b/>
        <sz val="10"/>
        <rFont val="Times New Roman"/>
        <family val="1"/>
      </rPr>
      <t>(CONT'D)</t>
    </r>
  </si>
  <si>
    <t>90% OR MORE OF REGULAR INSTRUCTION ENROLMENT IS IN ONE LANGUAGE.</t>
  </si>
  <si>
    <t>PRAIRIE SPIRIT</t>
  </si>
  <si>
    <t>1999/2000 BUDGET</t>
  </si>
  <si>
    <t>390 INFORMATION TECHNOLOGY</t>
  </si>
  <si>
    <t>650 PROFESSIONAL AND STAFF DEVELOPMENT</t>
  </si>
  <si>
    <t>PRE-KINDERGARTEN</t>
  </si>
  <si>
    <t xml:space="preserve">N/A </t>
  </si>
  <si>
    <t xml:space="preserve"> INFORMATION TECHNOLOGY EXPENDITURES *</t>
  </si>
  <si>
    <t xml:space="preserve">** </t>
  </si>
  <si>
    <t>EDUCATION SUPPORT LEVY MILL RATES ARE 7.92 MILLS FOR URBAN AND FARM RESIDENTIAL PROPERTY AND 18.06 MILLS FOR OTHER</t>
  </si>
  <si>
    <t>PROPERTY.</t>
  </si>
  <si>
    <t>AMOUNT ***</t>
  </si>
  <si>
    <t>SUPPORT FOR RECOGNIZED EXPENDITURES).</t>
  </si>
  <si>
    <t>ACTUAL</t>
  </si>
  <si>
    <t>ESTIMATE</t>
  </si>
  <si>
    <t>PUPILS ARE COUNTED ON THE BASIS OF TIME ATTENDING SCHOOL - EG. KINDERGARTEN AS 1/2.  THIS TOTAL IS THE SAME AS REPORTED</t>
  </si>
  <si>
    <t>EXPENDITURES REPORTED UNDER THIS FUNCTION ARE NOT FOR EDUCATIONAL SERVICES PROVIDED TO K-S4 PUPILS ON WHICH</t>
  </si>
  <si>
    <t>EFFECTIVE JULY 1, 1998, ST. BONIFACE AND NORWOOD SCHOOL DIVISIONS AMALGAMATED TO FORM ONE DIVISION AND, UNDER</t>
  </si>
  <si>
    <t>DIVISION IS 21.7.</t>
  </si>
  <si>
    <t>OPERATING FUND BUDGET 2000/2001</t>
  </si>
  <si>
    <t>2000/2001 BUDGET</t>
  </si>
  <si>
    <t>PUPILS TAUGHT IN SCHOOLS, WHETHER OR NOT THEY ARE COUNTED FOR GRANT PURPOSES (ACTUAL AS OF SEPTEMBER 30, 1999).</t>
  </si>
  <si>
    <t>PROVINCIALLY SUPPORTED PUPILS (ACTUAL AS OF SEPTEMBER 30, 1999).</t>
  </si>
  <si>
    <t>740 CURRICULAR AND MEDIA MATERIALS</t>
  </si>
  <si>
    <t>SENIOR YEARS</t>
  </si>
  <si>
    <t>PROPERTY WITHIN THE PREVIOUS ST. BONIFACE SCHOOL DIVISION IS 20.9 AND THE MILL RATE FOR THE PREVIOUS NORWOOD SCHOOL</t>
  </si>
  <si>
    <t>EXPENDITURE</t>
  </si>
  <si>
    <t>(1)</t>
  </si>
  <si>
    <t>(2)</t>
  </si>
  <si>
    <t>(3)</t>
  </si>
  <si>
    <t>(4)</t>
  </si>
  <si>
    <t>FROM PAGE 9 (FOR MORE INFORMATION, SEE PAGE 9).</t>
  </si>
  <si>
    <t>FROM PAGE 4 (FOR MORE INFORMATION, SEE PAGE 4).</t>
  </si>
  <si>
    <t>FROM PAGE 53 (FOR MORE INFORMATION, SEE PAGE 53).</t>
  </si>
  <si>
    <t>FROM PAGE 51 (FOR MORE INFORMATION, SEE PAGE 51).</t>
  </si>
  <si>
    <t>PAGE 1 OF 16</t>
  </si>
  <si>
    <t>PAGE 2 OF 16</t>
  </si>
  <si>
    <t>PAGE 3 OF 16</t>
  </si>
  <si>
    <t>PAGE 4 OF 16</t>
  </si>
  <si>
    <t>PAGE 5 OF 16</t>
  </si>
  <si>
    <t>PAGE 8 OF 16</t>
  </si>
  <si>
    <t>PAGE 6 OF 16</t>
  </si>
  <si>
    <t>PAGE 7 OF 16</t>
  </si>
  <si>
    <t>PAGE 9 OF 16</t>
  </si>
  <si>
    <t>PAGE 10 OF 16</t>
  </si>
  <si>
    <t>PAGE 11 OF 16</t>
  </si>
  <si>
    <t>PAGE 12 OF 16</t>
  </si>
  <si>
    <t>PAGE 13 OF 16</t>
  </si>
  <si>
    <t>PAGE 14 OF 16</t>
  </si>
  <si>
    <t>PAGE 15 OF 16</t>
  </si>
  <si>
    <t>PAGE 16 OF 16</t>
  </si>
  <si>
    <t>TO PROVIDE MORE ACCURATE PER PUPIL COSTS.  INTERFUND TRANSFERS ARE NET TRANSFERS TO THE CAPITAL FUND (SEE PAGE 33).</t>
  </si>
  <si>
    <t>- 10 -</t>
  </si>
  <si>
    <t>SEE APPENDIX A FOR MORE DETAIL.</t>
  </si>
  <si>
    <t>June 30 / 00</t>
  </si>
  <si>
    <t>PROVISIONS IN THE PUBLIC SCHOOLS ACT, WILL NOT HARMONISE MILL RATES FOR A PERIOD OF TIME.  FOR 2000, THE MILL RATE FOR</t>
  </si>
  <si>
    <t>PER PUPIL (1)</t>
  </si>
  <si>
    <t>FOR FLIN FLON #46, SNOW LAKE #2309 AND MYSTERY LAKE #2355 REFLECTS NON-ASSESSED MINING PROPERTIES.  D.F.S.M. #49</t>
  </si>
  <si>
    <t>RESIDENT PUPIL *</t>
  </si>
  <si>
    <t>CORRESPONDS TO DATA PROVIDED IN THE CALCULATION OF SUPPORT TO SCHOOL DIVISIONS.  ASSESSMENT PER RESIDENT PUPIL</t>
  </si>
  <si>
    <t>ASSESSMENT PER RESIDENT PUPIL IS BASED ON TOTAL PORTIONED ASSESSMENT ADJUSTED FOR ALLOCATIONS TO THE D.S.F.M. AND</t>
  </si>
  <si>
    <t>ASSESSMENT PER RESIDENT PUPIL IS DERIVED ON A PRO RATA BASIS ACCORDING TO ENROLMENT WITHIN D.S.F.M. BOUNDARIES.</t>
  </si>
  <si>
    <t>PER RESIDENT</t>
  </si>
  <si>
    <t>WPG. TECHNICAL COLLEGE</t>
  </si>
  <si>
    <t>PAGE 7 AND IS BASED ON ESTIMATES FOR SEPTEMBER 30, 2000 SUBMITTED BY SCHOOL DIVISIONS IN THEIR BUDGETS.</t>
  </si>
  <si>
    <t>STATISTICAL SUMMARY</t>
  </si>
  <si>
    <t xml:space="preserve"> RATIO (2)</t>
  </si>
  <si>
    <t>PUPIL (3)</t>
  </si>
  <si>
    <t>MILL RATE (4)</t>
  </si>
  <si>
    <t>EDUCATOR</t>
  </si>
  <si>
    <t>PUPIL /</t>
  </si>
  <si>
    <t>TECHNOLOGY EDUCATION *</t>
  </si>
  <si>
    <t>FORMERLY FUNCTION 300 - TECHNOLOGY/(VOCATIONAL) EDUCATION.</t>
  </si>
  <si>
    <t>TRANSPORTED</t>
  </si>
  <si>
    <t>CURRICULAR</t>
  </si>
  <si>
    <t>INFORMATION</t>
  </si>
  <si>
    <t>EARLY</t>
  </si>
  <si>
    <t>BEHAVIOUR</t>
  </si>
  <si>
    <t>INTERVENTION</t>
  </si>
  <si>
    <t>IDENTIFICATION</t>
  </si>
  <si>
    <t>AT RISK **</t>
  </si>
  <si>
    <t>PAGE 1 OF 5</t>
  </si>
  <si>
    <t>PAGE 2 OF 5</t>
  </si>
  <si>
    <t>PAGE 3 OF 5</t>
  </si>
  <si>
    <t>PAGE 4 OF 5</t>
  </si>
  <si>
    <t>PAGE 5 OF 5</t>
  </si>
  <si>
    <t xml:space="preserve">ALL OTHER CATEGORICAL SUPPORT NOT SHOWN ELSEWHERE (EG. EARLY LITERACY INTERVENTION, FRENCH LANGUAGE, </t>
  </si>
  <si>
    <t>ENGLISH AS A SECOND LANGUAGE,  ETC.).</t>
  </si>
  <si>
    <t>ELIGIBLE PUPIL IS THE BASIS FOR THE PINE FALLS AND WHITESHELL SPECIAL REVENUE DISTRICTS.  (PLEASE SEE PAGE 58 FOR UNIFORM</t>
  </si>
  <si>
    <t>TECHNOLOGY *</t>
  </si>
  <si>
    <t>SUPPLEMENTARY SUPPORT PROVIDED FOR UNFUNDED EXPENDITURES ON AN EQUALIZED BASIS.</t>
  </si>
  <si>
    <t>CATEGORICAL **</t>
  </si>
  <si>
    <t>INCLUDES VEHICLE SUPPORT FOR SCHOOL BUSES.</t>
  </si>
  <si>
    <t>SUPPORT FOR FUNCTION 200 EXCEPTIONAL EXPENDITURES LESS CATEGORICAL SUPPORT FOR SPECIAL NEEDS.</t>
  </si>
  <si>
    <t>TRANSPORTATION *</t>
  </si>
  <si>
    <t>The cover page, table of contents, forward and introduction, etc. as well as the graphs (e.g. pie charts, bar charts, etc.) are not included.  If you need to see these and do not already have a copy of the report, you may download the PDF version from the same web site from which you retrieved this Excel file.</t>
  </si>
  <si>
    <t>Each worksheet tab is numbered to match the corresponding page found in the published document so, for example, to see page 15, just click the worksheet tab named "- 15 -".</t>
  </si>
  <si>
    <t>In most cases, formulas have been left intact to show how statistics such as percentages and average costs per pupil are derived.</t>
  </si>
  <si>
    <t>All pages of the FRAME report containing the tables of financial and statistical data are included in this file.</t>
  </si>
  <si>
    <t>This file is unprotected so you can manipulate the data, add formulas to do your own calculations and so on.  You can also copy the data to other spreadsheets or copy additional data to this one.  In cases of dispute however, the published FRAME reports and the corresponding files located on Manitoba Education and Training's web site remain the final authority.</t>
  </si>
  <si>
    <t>FRAME Report: 2000/01 Budget</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</si>
</sst>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
    <numFmt numFmtId="173" formatCode="0_)"/>
    <numFmt numFmtId="174" formatCode="0.0%"/>
    <numFmt numFmtId="175" formatCode="#,##0.0_);\(#,##0.0\)"/>
    <numFmt numFmtId="176" formatCode="0.00000_)"/>
    <numFmt numFmtId="177" formatCode="0.0_)"/>
    <numFmt numFmtId="178" formatCode="0.000_)"/>
    <numFmt numFmtId="179" formatCode="dd/mmm/yy_)"/>
    <numFmt numFmtId="180" formatCode="0.0"/>
    <numFmt numFmtId="181" formatCode="#,##0.0"/>
    <numFmt numFmtId="182" formatCode="0.00_)"/>
    <numFmt numFmtId="183" formatCode="#,##0_ ;\-#,##0\ "/>
    <numFmt numFmtId="184" formatCode="_-* #,##0.000_-;\-* #,##0.000_-;_-* &quot;-&quot;??_-;_-@_-"/>
    <numFmt numFmtId="185" formatCode="_-* #,##0.0_-;\-* #,##0.0_-;_-* &quot;-&quot;??_-;_-@_-"/>
    <numFmt numFmtId="186" formatCode="_-* #,##0_-;\-* #,##0_-;_-* &quot;-&quot;??_-;_-@_-"/>
    <numFmt numFmtId="187" formatCode="&quot;$&quot;#,##0"/>
    <numFmt numFmtId="188" formatCode="#,##0.000_);\(#,##0.000\)"/>
    <numFmt numFmtId="189" formatCode="#,##0.0000_);\(#,##0.0000\)"/>
    <numFmt numFmtId="190" formatCode="#,##0.00000_);\(#,##0.00000\)"/>
    <numFmt numFmtId="191" formatCode="#,##0_ ;\(#,##0\)"/>
  </numFmts>
  <fonts count="21">
    <font>
      <sz val="9"/>
      <name val="Times New Roman"/>
      <family val="0"/>
    </font>
    <font>
      <sz val="10"/>
      <name val="Times New Roman"/>
      <family val="0"/>
    </font>
    <font>
      <sz val="10"/>
      <name val="Courier"/>
      <family val="0"/>
    </font>
    <font>
      <sz val="10"/>
      <color indexed="12"/>
      <name val="Courier"/>
      <family val="0"/>
    </font>
    <font>
      <b/>
      <sz val="9"/>
      <name val="Times New Roman"/>
      <family val="1"/>
    </font>
    <font>
      <b/>
      <sz val="10"/>
      <name val="Times New Roman"/>
      <family val="1"/>
    </font>
    <font>
      <sz val="10"/>
      <color indexed="12"/>
      <name val="Times New Roman"/>
      <family val="1"/>
    </font>
    <font>
      <sz val="10"/>
      <color indexed="12"/>
      <name val="Arial"/>
      <family val="2"/>
    </font>
    <font>
      <sz val="10"/>
      <name val="Arial"/>
      <family val="2"/>
    </font>
    <font>
      <u val="single"/>
      <sz val="10"/>
      <name val="Times New Roman"/>
      <family val="0"/>
    </font>
    <font>
      <u val="single"/>
      <sz val="10"/>
      <color indexed="12"/>
      <name val="Times New Roman"/>
      <family val="0"/>
    </font>
    <font>
      <b/>
      <sz val="11"/>
      <name val="Times New Roman"/>
      <family val="1"/>
    </font>
    <font>
      <b/>
      <sz val="9"/>
      <name val="Arial"/>
      <family val="2"/>
    </font>
    <font>
      <b/>
      <sz val="9"/>
      <color indexed="12"/>
      <name val="Arial"/>
      <family val="2"/>
    </font>
    <font>
      <b/>
      <sz val="12"/>
      <name val="Times New Roman"/>
      <family val="1"/>
    </font>
    <font>
      <b/>
      <sz val="11.5"/>
      <name val="Times New Roman"/>
      <family val="1"/>
    </font>
    <font>
      <b/>
      <sz val="13"/>
      <name val="Times New Roman"/>
      <family val="1"/>
    </font>
    <font>
      <sz val="12"/>
      <name val="Times New Roman"/>
      <family val="1"/>
    </font>
    <font>
      <sz val="11"/>
      <name val="Arial"/>
      <family val="2"/>
    </font>
    <font>
      <sz val="11"/>
      <color indexed="9"/>
      <name val="Arial"/>
      <family val="2"/>
    </font>
    <font>
      <b/>
      <sz val="11"/>
      <color indexed="9"/>
      <name val="Arial"/>
      <family val="2"/>
    </font>
  </fonts>
  <fills count="9">
    <fill>
      <patternFill/>
    </fill>
    <fill>
      <patternFill patternType="gray125"/>
    </fill>
    <fill>
      <patternFill patternType="solid">
        <fgColor indexed="22"/>
        <bgColor indexed="64"/>
      </patternFill>
    </fill>
    <fill>
      <patternFill patternType="gray125">
        <fgColor indexed="8"/>
        <bgColor indexed="9"/>
      </patternFill>
    </fill>
    <fill>
      <patternFill patternType="solid">
        <fgColor indexed="9"/>
        <bgColor indexed="64"/>
      </patternFill>
    </fill>
    <fill>
      <patternFill patternType="gray125">
        <fgColor indexed="8"/>
      </patternFill>
    </fill>
    <fill>
      <patternFill patternType="solid">
        <fgColor indexed="65"/>
        <bgColor indexed="64"/>
      </patternFill>
    </fill>
    <fill>
      <patternFill patternType="solid">
        <fgColor indexed="9"/>
        <bgColor indexed="64"/>
      </patternFill>
    </fill>
    <fill>
      <patternFill patternType="solid">
        <fgColor indexed="57"/>
        <bgColor indexed="64"/>
      </patternFill>
    </fill>
  </fills>
  <borders count="27">
    <border>
      <left/>
      <right/>
      <top/>
      <bottom/>
      <diagonal/>
    </border>
    <border>
      <left style="thin">
        <color indexed="8"/>
      </left>
      <right style="thin">
        <color indexed="8"/>
      </right>
      <top>
        <color indexed="63"/>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color indexed="63"/>
      </right>
      <top>
        <color indexed="63"/>
      </top>
      <bottom style="thin">
        <color indexed="8"/>
      </bottom>
    </border>
    <border>
      <left>
        <color indexed="63"/>
      </left>
      <right>
        <color indexed="63"/>
      </right>
      <top style="thin">
        <color indexed="8"/>
      </top>
      <bottom>
        <color indexed="63"/>
      </bottom>
    </border>
    <border>
      <left>
        <color indexed="63"/>
      </left>
      <right style="thin">
        <color indexed="8"/>
      </right>
      <top style="thin">
        <color indexed="8"/>
      </top>
      <bottom style="thin">
        <color indexed="8"/>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color indexed="8"/>
      </left>
      <right>
        <color indexed="63"/>
      </right>
      <top style="thin">
        <color indexed="8"/>
      </top>
      <bottom>
        <color indexed="63"/>
      </bottom>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
      <left style="double">
        <color indexed="8"/>
      </left>
      <right style="thin">
        <color indexed="8"/>
      </right>
      <top>
        <color indexed="63"/>
      </top>
      <bottom>
        <color indexed="63"/>
      </bottom>
    </border>
    <border>
      <left style="double">
        <color indexed="8"/>
      </left>
      <right style="thin">
        <color indexed="8"/>
      </right>
      <top>
        <color indexed="63"/>
      </top>
      <bottom style="thin">
        <color indexed="8"/>
      </bottom>
    </border>
    <border>
      <left style="double">
        <color indexed="8"/>
      </left>
      <right>
        <color indexed="63"/>
      </right>
      <top>
        <color indexed="63"/>
      </top>
      <bottom style="thin">
        <color indexed="8"/>
      </bottom>
    </border>
    <border>
      <left style="double">
        <color indexed="8"/>
      </left>
      <right>
        <color indexed="63"/>
      </right>
      <top>
        <color indexed="63"/>
      </top>
      <bottom>
        <color indexed="63"/>
      </bottom>
    </border>
    <border>
      <left style="thin"/>
      <right style="thin"/>
      <top>
        <color indexed="63"/>
      </top>
      <bottom>
        <color indexed="63"/>
      </bottom>
    </border>
    <border>
      <left style="thin">
        <color indexed="8"/>
      </left>
      <right style="double">
        <color indexed="8"/>
      </right>
      <top>
        <color indexed="63"/>
      </top>
      <bottom>
        <color indexed="63"/>
      </bottom>
    </border>
    <border>
      <left style="thin">
        <color indexed="8"/>
      </left>
      <right style="double">
        <color indexed="8"/>
      </right>
      <top style="thin">
        <color indexed="8"/>
      </top>
      <bottom style="thin">
        <color indexed="8"/>
      </bottom>
    </border>
    <border>
      <left style="thin"/>
      <right>
        <color indexed="63"/>
      </right>
      <top style="thin">
        <color indexed="8"/>
      </top>
      <bottom style="thin">
        <color indexed="8"/>
      </bottom>
    </border>
  </borders>
  <cellStyleXfs count="21">
    <xf numFmtId="37"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1">
      <alignment/>
      <protection/>
    </xf>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9" fontId="1" fillId="0" borderId="0" applyFont="0" applyFill="0" applyBorder="0" applyAlignment="0" applyProtection="0"/>
  </cellStyleXfs>
  <cellXfs count="430">
    <xf numFmtId="37" fontId="0" fillId="0" borderId="0" xfId="0" applyAlignment="1">
      <alignment/>
    </xf>
    <xf numFmtId="37" fontId="4" fillId="3" borderId="2" xfId="0" applyFont="1" applyFill="1" applyBorder="1" applyAlignment="1">
      <alignment/>
    </xf>
    <xf numFmtId="37" fontId="0" fillId="0" borderId="0" xfId="0" applyAlignment="1">
      <alignment horizontal="right"/>
    </xf>
    <xf numFmtId="37" fontId="3" fillId="0" borderId="3" xfId="0" applyFont="1" applyBorder="1" applyAlignment="1" applyProtection="1">
      <alignment horizontal="centerContinuous"/>
      <protection locked="0"/>
    </xf>
    <xf numFmtId="37" fontId="3" fillId="0" borderId="4" xfId="0" applyFont="1" applyBorder="1" applyAlignment="1" applyProtection="1">
      <alignment horizontal="centerContinuous"/>
      <protection locked="0"/>
    </xf>
    <xf numFmtId="172" fontId="3" fillId="0" borderId="0" xfId="0" applyNumberFormat="1" applyFont="1" applyAlignment="1" applyProtection="1">
      <alignment/>
      <protection locked="0"/>
    </xf>
    <xf numFmtId="37" fontId="0" fillId="0" borderId="0" xfId="0" applyFont="1" applyAlignment="1">
      <alignment/>
    </xf>
    <xf numFmtId="37" fontId="1" fillId="4" borderId="4" xfId="0" applyFont="1" applyFill="1" applyBorder="1" applyAlignment="1" applyProtection="1">
      <alignment horizontal="centerContinuous"/>
      <protection locked="0"/>
    </xf>
    <xf numFmtId="37" fontId="6" fillId="0" borderId="5" xfId="0" applyFont="1" applyBorder="1" applyAlignment="1" applyProtection="1">
      <alignment/>
      <protection locked="0"/>
    </xf>
    <xf numFmtId="37" fontId="6" fillId="0" borderId="4" xfId="0" applyFont="1" applyBorder="1" applyAlignment="1" applyProtection="1">
      <alignment/>
      <protection locked="0"/>
    </xf>
    <xf numFmtId="37" fontId="6" fillId="0" borderId="0" xfId="0" applyFont="1" applyAlignment="1" applyProtection="1">
      <alignment/>
      <protection locked="0"/>
    </xf>
    <xf numFmtId="37" fontId="6" fillId="0" borderId="3" xfId="0" applyFont="1" applyBorder="1" applyAlignment="1" applyProtection="1">
      <alignment/>
      <protection locked="0"/>
    </xf>
    <xf numFmtId="37" fontId="6" fillId="0" borderId="0" xfId="0" applyFont="1" applyBorder="1" applyAlignment="1" applyProtection="1">
      <alignment/>
      <protection locked="0"/>
    </xf>
    <xf numFmtId="173" fontId="1" fillId="3" borderId="1" xfId="0" applyNumberFormat="1" applyFont="1" applyFill="1" applyBorder="1" applyAlignment="1" applyProtection="1">
      <alignment/>
      <protection/>
    </xf>
    <xf numFmtId="37" fontId="1" fillId="3" borderId="1" xfId="0" applyFont="1" applyFill="1" applyBorder="1" applyAlignment="1">
      <alignment/>
    </xf>
    <xf numFmtId="173" fontId="1" fillId="0" borderId="1" xfId="0" applyNumberFormat="1" applyFont="1" applyBorder="1" applyAlignment="1" applyProtection="1">
      <alignment/>
      <protection/>
    </xf>
    <xf numFmtId="37" fontId="1" fillId="0" borderId="1" xfId="0" applyFont="1" applyBorder="1" applyAlignment="1">
      <alignment/>
    </xf>
    <xf numFmtId="37" fontId="1" fillId="0" borderId="0" xfId="0" applyFont="1" applyAlignment="1">
      <alignment/>
    </xf>
    <xf numFmtId="37" fontId="1" fillId="0" borderId="0" xfId="0" applyFont="1" applyAlignment="1">
      <alignment horizontal="right"/>
    </xf>
    <xf numFmtId="37" fontId="1" fillId="3" borderId="2" xfId="0" applyFont="1" applyFill="1" applyBorder="1" applyAlignment="1">
      <alignment/>
    </xf>
    <xf numFmtId="37" fontId="5" fillId="3" borderId="2" xfId="0" applyFont="1" applyFill="1" applyBorder="1" applyAlignment="1">
      <alignment/>
    </xf>
    <xf numFmtId="172" fontId="1" fillId="0" borderId="0" xfId="0" applyNumberFormat="1" applyFont="1" applyAlignment="1" applyProtection="1">
      <alignment/>
      <protection/>
    </xf>
    <xf numFmtId="37" fontId="1" fillId="4" borderId="0" xfId="0" applyFont="1" applyFill="1" applyAlignment="1" applyProtection="1">
      <alignment/>
      <protection/>
    </xf>
    <xf numFmtId="172" fontId="1" fillId="0" borderId="5" xfId="0" applyNumberFormat="1" applyFont="1" applyBorder="1" applyAlignment="1" applyProtection="1">
      <alignment/>
      <protection/>
    </xf>
    <xf numFmtId="37" fontId="1" fillId="4" borderId="5" xfId="0" applyFont="1" applyFill="1" applyBorder="1" applyAlignment="1" applyProtection="1">
      <alignment horizontal="centerContinuous"/>
      <protection/>
    </xf>
    <xf numFmtId="10" fontId="1" fillId="4" borderId="5" xfId="0" applyNumberFormat="1" applyFont="1" applyFill="1" applyBorder="1" applyAlignment="1" applyProtection="1">
      <alignment horizontal="centerContinuous"/>
      <protection/>
    </xf>
    <xf numFmtId="37" fontId="1" fillId="4" borderId="5" xfId="0" applyFont="1" applyFill="1" applyBorder="1" applyAlignment="1" applyProtection="1">
      <alignment horizontal="right"/>
      <protection/>
    </xf>
    <xf numFmtId="172" fontId="1" fillId="0" borderId="4" xfId="0" applyNumberFormat="1" applyFont="1" applyBorder="1" applyAlignment="1" applyProtection="1">
      <alignment/>
      <protection/>
    </xf>
    <xf numFmtId="37" fontId="1" fillId="4" borderId="4" xfId="0" applyFont="1" applyFill="1" applyBorder="1" applyAlignment="1" applyProtection="1">
      <alignment horizontal="centerContinuous"/>
      <protection/>
    </xf>
    <xf numFmtId="37" fontId="1" fillId="4" borderId="4" xfId="0" applyFont="1" applyFill="1" applyBorder="1" applyAlignment="1" applyProtection="1">
      <alignment/>
      <protection/>
    </xf>
    <xf numFmtId="37" fontId="5" fillId="4" borderId="3" xfId="0" applyFont="1" applyFill="1" applyBorder="1" applyAlignment="1" applyProtection="1">
      <alignment/>
      <protection/>
    </xf>
    <xf numFmtId="37" fontId="1" fillId="4" borderId="3" xfId="0" applyFont="1" applyFill="1" applyBorder="1" applyAlignment="1" applyProtection="1">
      <alignment/>
      <protection/>
    </xf>
    <xf numFmtId="37" fontId="1" fillId="4" borderId="6" xfId="0" applyFont="1" applyFill="1" applyBorder="1" applyAlignment="1" applyProtection="1">
      <alignment/>
      <protection/>
    </xf>
    <xf numFmtId="37" fontId="1" fillId="5" borderId="7" xfId="0" applyFont="1" applyFill="1" applyBorder="1" applyAlignment="1" applyProtection="1">
      <alignment/>
      <protection/>
    </xf>
    <xf numFmtId="37" fontId="1" fillId="5" borderId="0" xfId="0" applyFont="1" applyFill="1" applyAlignment="1" applyProtection="1">
      <alignment/>
      <protection/>
    </xf>
    <xf numFmtId="37" fontId="1" fillId="5" borderId="8" xfId="0" applyFont="1" applyFill="1" applyBorder="1" applyAlignment="1" applyProtection="1">
      <alignment/>
      <protection/>
    </xf>
    <xf numFmtId="37" fontId="1" fillId="5" borderId="0" xfId="0" applyFont="1" applyFill="1" applyAlignment="1" applyProtection="1">
      <alignment horizontal="centerContinuous"/>
      <protection/>
    </xf>
    <xf numFmtId="37" fontId="1" fillId="5" borderId="8" xfId="0" applyFont="1" applyFill="1" applyBorder="1" applyAlignment="1" applyProtection="1">
      <alignment horizontal="centerContinuous"/>
      <protection/>
    </xf>
    <xf numFmtId="37" fontId="5" fillId="3" borderId="9" xfId="0" applyFont="1" applyFill="1" applyBorder="1" applyAlignment="1" applyProtection="1">
      <alignment horizontal="centerContinuous"/>
      <protection/>
    </xf>
    <xf numFmtId="37" fontId="5" fillId="3" borderId="4" xfId="0" applyFont="1" applyFill="1" applyBorder="1" applyAlignment="1" applyProtection="1">
      <alignment horizontal="centerContinuous"/>
      <protection/>
    </xf>
    <xf numFmtId="37" fontId="5" fillId="3" borderId="10" xfId="0" applyFont="1" applyFill="1" applyBorder="1" applyAlignment="1" applyProtection="1">
      <alignment horizontal="centerContinuous"/>
      <protection/>
    </xf>
    <xf numFmtId="37" fontId="5" fillId="3" borderId="11" xfId="0" applyFont="1" applyFill="1" applyBorder="1" applyAlignment="1" applyProtection="1">
      <alignment horizontal="centerContinuous"/>
      <protection/>
    </xf>
    <xf numFmtId="37" fontId="5" fillId="3" borderId="3" xfId="0" applyFont="1" applyFill="1" applyBorder="1" applyAlignment="1" applyProtection="1">
      <alignment horizontal="centerContinuous"/>
      <protection/>
    </xf>
    <xf numFmtId="37" fontId="5" fillId="3" borderId="6" xfId="0" applyFont="1" applyFill="1" applyBorder="1" applyAlignment="1" applyProtection="1">
      <alignment horizontal="centerContinuous"/>
      <protection/>
    </xf>
    <xf numFmtId="37" fontId="1" fillId="0" borderId="12" xfId="0" applyFont="1" applyBorder="1" applyAlignment="1">
      <alignment/>
    </xf>
    <xf numFmtId="37" fontId="5" fillId="0" borderId="12" xfId="0" applyFont="1" applyBorder="1" applyAlignment="1">
      <alignment/>
    </xf>
    <xf numFmtId="37" fontId="5" fillId="4" borderId="13" xfId="0" applyFont="1" applyFill="1" applyBorder="1" applyAlignment="1" applyProtection="1">
      <alignment/>
      <protection/>
    </xf>
    <xf numFmtId="37" fontId="5" fillId="4" borderId="1" xfId="0" applyFont="1" applyFill="1" applyBorder="1" applyAlignment="1" applyProtection="1">
      <alignment/>
      <protection/>
    </xf>
    <xf numFmtId="37" fontId="5" fillId="4" borderId="8" xfId="0" applyFont="1" applyFill="1" applyBorder="1" applyAlignment="1" applyProtection="1">
      <alignment horizontal="center"/>
      <protection/>
    </xf>
    <xf numFmtId="37" fontId="5" fillId="4" borderId="8" xfId="0" applyFont="1" applyFill="1" applyBorder="1" applyAlignment="1" applyProtection="1">
      <alignment horizontal="centerContinuous"/>
      <protection/>
    </xf>
    <xf numFmtId="37" fontId="5" fillId="4" borderId="8" xfId="0" applyFont="1" applyFill="1" applyBorder="1" applyAlignment="1" applyProtection="1">
      <alignment/>
      <protection/>
    </xf>
    <xf numFmtId="37" fontId="5" fillId="0" borderId="14" xfId="0" applyFont="1" applyBorder="1" applyAlignment="1">
      <alignment horizontal="right"/>
    </xf>
    <xf numFmtId="37" fontId="5" fillId="0" borderId="10" xfId="0" applyFont="1" applyBorder="1" applyAlignment="1">
      <alignment/>
    </xf>
    <xf numFmtId="37" fontId="5" fillId="0" borderId="10" xfId="0" applyFont="1" applyBorder="1" applyAlignment="1" applyProtection="1">
      <alignment horizontal="centerContinuous"/>
      <protection/>
    </xf>
    <xf numFmtId="37" fontId="0" fillId="0" borderId="0" xfId="0" applyFont="1" applyAlignment="1">
      <alignment horizontal="right"/>
    </xf>
    <xf numFmtId="37" fontId="0" fillId="0" borderId="0" xfId="0" applyFont="1" applyAlignment="1" applyProtection="1">
      <alignment/>
      <protection/>
    </xf>
    <xf numFmtId="37" fontId="1" fillId="4" borderId="0" xfId="0" applyFont="1" applyFill="1" applyAlignment="1">
      <alignment/>
    </xf>
    <xf numFmtId="37" fontId="1" fillId="4" borderId="5" xfId="0" applyFont="1" applyFill="1" applyBorder="1" applyAlignment="1">
      <alignment horizontal="centerContinuous"/>
    </xf>
    <xf numFmtId="37" fontId="1" fillId="4" borderId="5" xfId="0" applyFont="1" applyFill="1" applyBorder="1" applyAlignment="1">
      <alignment/>
    </xf>
    <xf numFmtId="37" fontId="1" fillId="4" borderId="5" xfId="0" applyFont="1" applyFill="1" applyBorder="1" applyAlignment="1" quotePrefix="1">
      <alignment/>
    </xf>
    <xf numFmtId="37" fontId="1" fillId="4" borderId="5" xfId="0" applyFont="1" applyFill="1" applyBorder="1" applyAlignment="1">
      <alignment horizontal="right"/>
    </xf>
    <xf numFmtId="37" fontId="1" fillId="4" borderId="4" xfId="0" applyFont="1" applyFill="1" applyBorder="1" applyAlignment="1">
      <alignment horizontal="centerContinuous"/>
    </xf>
    <xf numFmtId="37" fontId="1" fillId="4" borderId="4" xfId="0" applyFont="1" applyFill="1" applyBorder="1" applyAlignment="1">
      <alignment/>
    </xf>
    <xf numFmtId="37" fontId="1" fillId="4" borderId="4" xfId="0" applyFont="1" applyFill="1" applyBorder="1" applyAlignment="1">
      <alignment/>
    </xf>
    <xf numFmtId="37" fontId="1" fillId="3" borderId="15" xfId="0" applyFont="1" applyFill="1" applyBorder="1" applyAlignment="1">
      <alignment/>
    </xf>
    <xf numFmtId="37" fontId="5" fillId="3" borderId="5" xfId="0" applyFont="1" applyFill="1" applyBorder="1" applyAlignment="1">
      <alignment horizontal="centerContinuous"/>
    </xf>
    <xf numFmtId="37" fontId="5" fillId="3" borderId="13" xfId="0" applyFont="1" applyFill="1" applyBorder="1" applyAlignment="1">
      <alignment horizontal="centerContinuous"/>
    </xf>
    <xf numFmtId="37" fontId="5" fillId="3" borderId="15" xfId="0" applyFont="1" applyFill="1" applyBorder="1" applyAlignment="1">
      <alignment horizontal="centerContinuous"/>
    </xf>
    <xf numFmtId="37" fontId="5" fillId="3" borderId="9" xfId="0" applyFont="1" applyFill="1" applyBorder="1" applyAlignment="1">
      <alignment horizontal="centerContinuous"/>
    </xf>
    <xf numFmtId="37" fontId="5" fillId="3" borderId="4" xfId="0" applyFont="1" applyFill="1" applyBorder="1" applyAlignment="1">
      <alignment horizontal="centerContinuous"/>
    </xf>
    <xf numFmtId="37" fontId="5" fillId="3" borderId="10" xfId="0" applyFont="1" applyFill="1" applyBorder="1" applyAlignment="1">
      <alignment horizontal="centerContinuous"/>
    </xf>
    <xf numFmtId="37" fontId="1" fillId="4" borderId="8" xfId="0" applyFont="1" applyFill="1" applyBorder="1" applyAlignment="1">
      <alignment horizontal="centerContinuous"/>
    </xf>
    <xf numFmtId="37" fontId="5" fillId="4" borderId="1" xfId="0" applyFont="1" applyFill="1" applyBorder="1" applyAlignment="1">
      <alignment horizontal="centerContinuous"/>
    </xf>
    <xf numFmtId="37" fontId="5" fillId="4" borderId="8" xfId="0" applyFont="1" applyFill="1" applyBorder="1" applyAlignment="1">
      <alignment horizontal="centerContinuous"/>
    </xf>
    <xf numFmtId="37" fontId="5" fillId="4" borderId="8" xfId="0" applyFont="1" applyFill="1" applyBorder="1" applyAlignment="1">
      <alignment/>
    </xf>
    <xf numFmtId="37" fontId="5" fillId="0" borderId="14" xfId="0" applyFont="1" applyBorder="1" applyAlignment="1">
      <alignment horizontal="centerContinuous"/>
    </xf>
    <xf numFmtId="37" fontId="5" fillId="0" borderId="10" xfId="0" applyFont="1" applyBorder="1" applyAlignment="1">
      <alignment horizontal="centerContinuous"/>
    </xf>
    <xf numFmtId="37" fontId="5" fillId="0" borderId="0" xfId="0" applyFont="1" applyAlignment="1">
      <alignment/>
    </xf>
    <xf numFmtId="174" fontId="1" fillId="0" borderId="0" xfId="0" applyNumberFormat="1" applyFont="1" applyAlignment="1" applyProtection="1">
      <alignment/>
      <protection/>
    </xf>
    <xf numFmtId="37" fontId="1" fillId="4" borderId="0" xfId="0" applyFont="1" applyFill="1" applyAlignment="1">
      <alignment horizontal="center"/>
    </xf>
    <xf numFmtId="172" fontId="1" fillId="0" borderId="0" xfId="0" applyNumberFormat="1" applyFont="1" applyAlignment="1" applyProtection="1">
      <alignment/>
      <protection/>
    </xf>
    <xf numFmtId="37" fontId="1" fillId="4" borderId="0" xfId="0" applyFont="1" applyFill="1" applyAlignment="1" applyProtection="1">
      <alignment/>
      <protection/>
    </xf>
    <xf numFmtId="37" fontId="1" fillId="0" borderId="0" xfId="0" applyFont="1" applyAlignment="1">
      <alignment/>
    </xf>
    <xf numFmtId="172" fontId="1" fillId="0" borderId="5" xfId="0" applyNumberFormat="1" applyFont="1" applyBorder="1" applyAlignment="1" applyProtection="1">
      <alignment/>
      <protection/>
    </xf>
    <xf numFmtId="37" fontId="1" fillId="4" borderId="5" xfId="0" applyFont="1" applyFill="1" applyBorder="1" applyAlignment="1" applyProtection="1">
      <alignment horizontal="centerContinuous"/>
      <protection/>
    </xf>
    <xf numFmtId="37" fontId="1" fillId="4" borderId="5" xfId="0" applyFont="1" applyFill="1" applyBorder="1" applyAlignment="1" applyProtection="1">
      <alignment horizontal="right"/>
      <protection/>
    </xf>
    <xf numFmtId="172" fontId="1" fillId="0" borderId="4" xfId="0" applyNumberFormat="1" applyFont="1" applyBorder="1" applyAlignment="1" applyProtection="1">
      <alignment/>
      <protection/>
    </xf>
    <xf numFmtId="37" fontId="1" fillId="4" borderId="4" xfId="0" applyFont="1" applyFill="1" applyBorder="1" applyAlignment="1" applyProtection="1">
      <alignment horizontal="centerContinuous"/>
      <protection/>
    </xf>
    <xf numFmtId="37" fontId="1" fillId="4" borderId="4" xfId="0" applyFont="1" applyFill="1" applyBorder="1" applyAlignment="1" applyProtection="1">
      <alignment/>
      <protection/>
    </xf>
    <xf numFmtId="37" fontId="1" fillId="4" borderId="6" xfId="0" applyFont="1" applyFill="1" applyBorder="1" applyAlignment="1" applyProtection="1">
      <alignment horizontal="centerContinuous"/>
      <protection/>
    </xf>
    <xf numFmtId="37" fontId="1" fillId="0" borderId="0" xfId="0" applyFont="1" applyAlignment="1" applyProtection="1">
      <alignment/>
      <protection/>
    </xf>
    <xf numFmtId="37" fontId="5" fillId="5" borderId="7" xfId="0" applyFont="1" applyFill="1" applyBorder="1" applyAlignment="1" applyProtection="1">
      <alignment horizontal="centerContinuous"/>
      <protection/>
    </xf>
    <xf numFmtId="37" fontId="1" fillId="5" borderId="0" xfId="0" applyFont="1" applyFill="1" applyAlignment="1" applyProtection="1">
      <alignment horizontal="centerContinuous"/>
      <protection/>
    </xf>
    <xf numFmtId="37" fontId="1" fillId="5" borderId="8" xfId="0" applyFont="1" applyFill="1" applyBorder="1" applyAlignment="1" applyProtection="1">
      <alignment horizontal="centerContinuous"/>
      <protection/>
    </xf>
    <xf numFmtId="37" fontId="1" fillId="0" borderId="12" xfId="0" applyFont="1" applyBorder="1" applyAlignment="1">
      <alignment/>
    </xf>
    <xf numFmtId="37" fontId="5" fillId="4" borderId="1" xfId="0" applyFont="1" applyFill="1" applyBorder="1" applyAlignment="1" applyProtection="1">
      <alignment horizontal="centerContinuous"/>
      <protection/>
    </xf>
    <xf numFmtId="37" fontId="5" fillId="0" borderId="14" xfId="0" applyFont="1" applyBorder="1" applyAlignment="1" applyProtection="1">
      <alignment horizontal="centerContinuous"/>
      <protection/>
    </xf>
    <xf numFmtId="173" fontId="1" fillId="3" borderId="1" xfId="0" applyNumberFormat="1" applyFont="1" applyFill="1" applyBorder="1" applyAlignment="1" applyProtection="1">
      <alignment/>
      <protection/>
    </xf>
    <xf numFmtId="37" fontId="1" fillId="3" borderId="1" xfId="0" applyFont="1" applyFill="1" applyBorder="1" applyAlignment="1">
      <alignment/>
    </xf>
    <xf numFmtId="173" fontId="1" fillId="0" borderId="1" xfId="0" applyNumberFormat="1" applyFont="1" applyBorder="1" applyAlignment="1" applyProtection="1">
      <alignment/>
      <protection/>
    </xf>
    <xf numFmtId="37" fontId="1" fillId="0" borderId="1" xfId="0" applyFont="1" applyBorder="1" applyAlignment="1">
      <alignment/>
    </xf>
    <xf numFmtId="174" fontId="1" fillId="0" borderId="0" xfId="20" applyNumberFormat="1" applyFont="1" applyAlignment="1">
      <alignment/>
    </xf>
    <xf numFmtId="37" fontId="1" fillId="3" borderId="2" xfId="0" applyFont="1" applyFill="1" applyBorder="1" applyAlignment="1">
      <alignment/>
    </xf>
    <xf numFmtId="174" fontId="5" fillId="3" borderId="2" xfId="20" applyNumberFormat="1" applyFont="1" applyFill="1" applyBorder="1" applyAlignment="1">
      <alignment/>
    </xf>
    <xf numFmtId="37" fontId="1" fillId="0" borderId="0" xfId="0" applyFont="1" applyAlignment="1">
      <alignment horizontal="right"/>
    </xf>
    <xf numFmtId="37" fontId="1" fillId="0" borderId="0" xfId="0" applyFont="1" applyAlignment="1" applyProtection="1">
      <alignment/>
      <protection/>
    </xf>
    <xf numFmtId="172" fontId="1" fillId="0" borderId="3" xfId="0" applyNumberFormat="1" applyFont="1" applyBorder="1" applyAlignment="1" applyProtection="1">
      <alignment/>
      <protection/>
    </xf>
    <xf numFmtId="37" fontId="1" fillId="0" borderId="3" xfId="0" applyFont="1" applyBorder="1" applyAlignment="1">
      <alignment horizontal="centerContinuous"/>
    </xf>
    <xf numFmtId="37" fontId="1" fillId="0" borderId="3" xfId="0" applyFont="1" applyBorder="1" applyAlignment="1">
      <alignment horizontal="right"/>
    </xf>
    <xf numFmtId="172" fontId="1" fillId="0" borderId="0" xfId="0" applyNumberFormat="1" applyFont="1" applyBorder="1" applyAlignment="1" applyProtection="1">
      <alignment/>
      <protection/>
    </xf>
    <xf numFmtId="172" fontId="1" fillId="0" borderId="0" xfId="0" applyNumberFormat="1" applyFont="1" applyAlignment="1" applyProtection="1">
      <alignment horizontal="centerContinuous"/>
      <protection/>
    </xf>
    <xf numFmtId="37" fontId="5" fillId="5" borderId="15" xfId="0" applyFont="1" applyFill="1" applyBorder="1" applyAlignment="1">
      <alignment horizontal="centerContinuous"/>
    </xf>
    <xf numFmtId="37" fontId="1" fillId="5" borderId="5" xfId="0" applyFont="1" applyFill="1" applyBorder="1" applyAlignment="1">
      <alignment horizontal="centerContinuous"/>
    </xf>
    <xf numFmtId="37" fontId="1" fillId="5" borderId="13" xfId="0" applyFont="1" applyFill="1" applyBorder="1" applyAlignment="1">
      <alignment horizontal="centerContinuous"/>
    </xf>
    <xf numFmtId="37" fontId="5" fillId="5" borderId="7" xfId="0" applyFont="1" applyFill="1" applyBorder="1" applyAlignment="1">
      <alignment horizontal="centerContinuous"/>
    </xf>
    <xf numFmtId="37" fontId="1" fillId="5" borderId="0" xfId="0" applyFont="1" applyFill="1" applyAlignment="1">
      <alignment horizontal="centerContinuous"/>
    </xf>
    <xf numFmtId="37" fontId="1" fillId="5" borderId="8" xfId="0" applyFont="1" applyFill="1" applyBorder="1" applyAlignment="1">
      <alignment horizontal="centerContinuous"/>
    </xf>
    <xf numFmtId="37" fontId="5" fillId="0" borderId="12" xfId="0" applyFont="1" applyBorder="1" applyAlignment="1">
      <alignment horizontal="center"/>
    </xf>
    <xf numFmtId="37" fontId="5" fillId="0" borderId="12" xfId="0" applyFont="1" applyBorder="1" applyAlignment="1">
      <alignment horizontal="centerContinuous"/>
    </xf>
    <xf numFmtId="37" fontId="5" fillId="0" borderId="1" xfId="0" applyFont="1" applyBorder="1" applyAlignment="1">
      <alignment/>
    </xf>
    <xf numFmtId="37" fontId="5" fillId="0" borderId="1" xfId="0" applyFont="1" applyBorder="1" applyAlignment="1">
      <alignment horizontal="center"/>
    </xf>
    <xf numFmtId="37" fontId="5" fillId="0" borderId="1" xfId="0" applyFont="1" applyBorder="1" applyAlignment="1">
      <alignment horizontal="centerContinuous"/>
    </xf>
    <xf numFmtId="37" fontId="5" fillId="0" borderId="14" xfId="0" applyFont="1" applyBorder="1" applyAlignment="1">
      <alignment horizontal="center"/>
    </xf>
    <xf numFmtId="37" fontId="1" fillId="0" borderId="0" xfId="0" applyFont="1" applyAlignment="1">
      <alignment/>
    </xf>
    <xf numFmtId="37" fontId="1" fillId="0" borderId="0" xfId="0" applyFont="1" applyAlignment="1">
      <alignment/>
    </xf>
    <xf numFmtId="37" fontId="5" fillId="0" borderId="11" xfId="0" applyFont="1" applyBorder="1" applyAlignment="1">
      <alignment horizontal="centerContinuous"/>
    </xf>
    <xf numFmtId="37" fontId="5" fillId="0" borderId="3" xfId="0" applyFont="1" applyBorder="1" applyAlignment="1">
      <alignment horizontal="centerContinuous"/>
    </xf>
    <xf numFmtId="37" fontId="1" fillId="4" borderId="3" xfId="0" applyFont="1" applyFill="1" applyBorder="1" applyAlignment="1">
      <alignment horizontal="centerContinuous"/>
    </xf>
    <xf numFmtId="37" fontId="1" fillId="4" borderId="6" xfId="0" applyFont="1" applyFill="1" applyBorder="1" applyAlignment="1">
      <alignment horizontal="centerContinuous"/>
    </xf>
    <xf numFmtId="37" fontId="1" fillId="0" borderId="0" xfId="0" applyFont="1" applyAlignment="1">
      <alignment horizontal="centerContinuous"/>
    </xf>
    <xf numFmtId="37" fontId="1" fillId="3" borderId="5" xfId="0" applyFont="1" applyFill="1" applyBorder="1" applyAlignment="1">
      <alignment horizontal="centerContinuous"/>
    </xf>
    <xf numFmtId="37" fontId="1" fillId="3" borderId="0" xfId="0" applyFont="1" applyFill="1" applyAlignment="1">
      <alignment horizontal="centerContinuous"/>
    </xf>
    <xf numFmtId="37" fontId="1" fillId="0" borderId="6" xfId="0" applyFont="1" applyBorder="1" applyAlignment="1">
      <alignment horizontal="centerContinuous"/>
    </xf>
    <xf numFmtId="37" fontId="5" fillId="0" borderId="6" xfId="0" applyFont="1" applyBorder="1" applyAlignment="1">
      <alignment horizontal="centerContinuous"/>
    </xf>
    <xf numFmtId="43" fontId="1" fillId="0" borderId="0" xfId="16" applyFont="1" applyAlignment="1">
      <alignment/>
    </xf>
    <xf numFmtId="37" fontId="1" fillId="0" borderId="0" xfId="0" applyFont="1" applyAlignment="1" quotePrefix="1">
      <alignment/>
    </xf>
    <xf numFmtId="37" fontId="1" fillId="0" borderId="16" xfId="0" applyFont="1" applyBorder="1" applyAlignment="1">
      <alignment horizontal="centerContinuous"/>
    </xf>
    <xf numFmtId="37" fontId="6" fillId="0" borderId="3" xfId="0" applyFont="1" applyBorder="1" applyAlignment="1" applyProtection="1">
      <alignment horizontal="centerContinuous"/>
      <protection locked="0"/>
    </xf>
    <xf numFmtId="37" fontId="1" fillId="5" borderId="4" xfId="0" applyFont="1" applyFill="1" applyBorder="1" applyAlignment="1">
      <alignment horizontal="centerContinuous"/>
    </xf>
    <xf numFmtId="37" fontId="1" fillId="5" borderId="10" xfId="0" applyFont="1" applyFill="1" applyBorder="1" applyAlignment="1">
      <alignment horizontal="centerContinuous"/>
    </xf>
    <xf numFmtId="37" fontId="1" fillId="0" borderId="4" xfId="0" applyFont="1" applyBorder="1" applyAlignment="1">
      <alignment horizontal="centerContinuous"/>
    </xf>
    <xf numFmtId="37" fontId="1" fillId="0" borderId="10" xfId="0" applyFont="1" applyBorder="1" applyAlignment="1">
      <alignment horizontal="centerContinuous"/>
    </xf>
    <xf numFmtId="37" fontId="1" fillId="4" borderId="0" xfId="0" applyFont="1" applyFill="1" applyAlignment="1">
      <alignment/>
    </xf>
    <xf numFmtId="37" fontId="5" fillId="3" borderId="12" xfId="0" applyFont="1" applyFill="1" applyBorder="1" applyAlignment="1">
      <alignment horizontal="centerContinuous"/>
    </xf>
    <xf numFmtId="37" fontId="5" fillId="3" borderId="12" xfId="0" applyFont="1" applyFill="1" applyBorder="1" applyAlignment="1">
      <alignment horizontal="center"/>
    </xf>
    <xf numFmtId="37" fontId="5" fillId="3" borderId="1" xfId="0" applyFont="1" applyFill="1" applyBorder="1" applyAlignment="1">
      <alignment horizontal="centerContinuous"/>
    </xf>
    <xf numFmtId="37" fontId="5" fillId="3" borderId="1" xfId="0" applyFont="1" applyFill="1" applyBorder="1" applyAlignment="1">
      <alignment horizontal="center"/>
    </xf>
    <xf numFmtId="37" fontId="5" fillId="3" borderId="14" xfId="0" applyFont="1" applyFill="1" applyBorder="1" applyAlignment="1">
      <alignment horizontal="centerContinuous"/>
    </xf>
    <xf numFmtId="172" fontId="7" fillId="0" borderId="0" xfId="0" applyNumberFormat="1" applyFont="1" applyAlignment="1" applyProtection="1">
      <alignment/>
      <protection locked="0"/>
    </xf>
    <xf numFmtId="37" fontId="1" fillId="6" borderId="0" xfId="0" applyFont="1" applyFill="1" applyBorder="1" applyAlignment="1">
      <alignment/>
    </xf>
    <xf numFmtId="173" fontId="1" fillId="7" borderId="0" xfId="0" applyNumberFormat="1" applyFont="1" applyFill="1" applyBorder="1" applyAlignment="1" applyProtection="1">
      <alignment/>
      <protection/>
    </xf>
    <xf numFmtId="37" fontId="1" fillId="0" borderId="0" xfId="0" applyNumberFormat="1" applyFont="1" applyAlignment="1" applyProtection="1">
      <alignment/>
      <protection/>
    </xf>
    <xf numFmtId="37" fontId="9" fillId="0" borderId="4" xfId="0" applyFont="1" applyBorder="1" applyAlignment="1">
      <alignment horizontal="centerContinuous"/>
    </xf>
    <xf numFmtId="37" fontId="1" fillId="4" borderId="0" xfId="0" applyFont="1" applyFill="1" applyAlignment="1">
      <alignment horizontal="centerContinuous"/>
    </xf>
    <xf numFmtId="37" fontId="5" fillId="4" borderId="11" xfId="0" applyFont="1" applyFill="1" applyBorder="1" applyAlignment="1">
      <alignment horizontal="centerContinuous"/>
    </xf>
    <xf numFmtId="37" fontId="5" fillId="4" borderId="3" xfId="0" applyFont="1" applyFill="1" applyBorder="1" applyAlignment="1">
      <alignment horizontal="centerContinuous"/>
    </xf>
    <xf numFmtId="37" fontId="5" fillId="4" borderId="6" xfId="0" applyFont="1" applyFill="1" applyBorder="1" applyAlignment="1">
      <alignment horizontal="centerContinuous"/>
    </xf>
    <xf numFmtId="37" fontId="5" fillId="3" borderId="12" xfId="0" applyNumberFormat="1" applyFont="1" applyFill="1" applyBorder="1" applyAlignment="1" applyProtection="1">
      <alignment horizontal="centerContinuous"/>
      <protection/>
    </xf>
    <xf numFmtId="37" fontId="5" fillId="3" borderId="12" xfId="0" applyNumberFormat="1" applyFont="1" applyFill="1" applyBorder="1" applyAlignment="1" applyProtection="1">
      <alignment horizontal="center"/>
      <protection/>
    </xf>
    <xf numFmtId="37" fontId="5" fillId="3" borderId="12" xfId="0" applyFont="1" applyFill="1" applyBorder="1" applyAlignment="1">
      <alignment/>
    </xf>
    <xf numFmtId="37" fontId="5" fillId="3" borderId="1" xfId="0" applyNumberFormat="1" applyFont="1" applyFill="1" applyBorder="1" applyAlignment="1" applyProtection="1">
      <alignment horizontal="centerContinuous"/>
      <protection/>
    </xf>
    <xf numFmtId="37" fontId="5" fillId="3" borderId="1" xfId="0" applyNumberFormat="1" applyFont="1" applyFill="1" applyBorder="1" applyAlignment="1" applyProtection="1">
      <alignment/>
      <protection/>
    </xf>
    <xf numFmtId="37" fontId="5" fillId="3" borderId="1" xfId="0" applyFont="1" applyFill="1" applyBorder="1" applyAlignment="1">
      <alignment/>
    </xf>
    <xf numFmtId="37" fontId="5" fillId="3" borderId="14" xfId="0" applyNumberFormat="1" applyFont="1" applyFill="1" applyBorder="1" applyAlignment="1" applyProtection="1">
      <alignment horizontal="centerContinuous"/>
      <protection/>
    </xf>
    <xf numFmtId="172" fontId="8" fillId="0" borderId="0" xfId="0" applyNumberFormat="1" applyFont="1" applyAlignment="1" applyProtection="1">
      <alignment/>
      <protection/>
    </xf>
    <xf numFmtId="175" fontId="1" fillId="0" borderId="0" xfId="0" applyNumberFormat="1" applyFont="1" applyAlignment="1">
      <alignment/>
    </xf>
    <xf numFmtId="175" fontId="5" fillId="3" borderId="2" xfId="0" applyNumberFormat="1" applyFont="1" applyFill="1" applyBorder="1" applyAlignment="1" applyProtection="1">
      <alignment/>
      <protection/>
    </xf>
    <xf numFmtId="173" fontId="1" fillId="0" borderId="0" xfId="0" applyNumberFormat="1" applyFont="1" applyBorder="1" applyAlignment="1" applyProtection="1">
      <alignment/>
      <protection/>
    </xf>
    <xf numFmtId="177" fontId="1" fillId="0" borderId="0" xfId="0" applyNumberFormat="1" applyFont="1" applyAlignment="1" applyProtection="1">
      <alignment/>
      <protection/>
    </xf>
    <xf numFmtId="178" fontId="1" fillId="0" borderId="0" xfId="0" applyNumberFormat="1" applyFont="1" applyAlignment="1" applyProtection="1">
      <alignment/>
      <protection/>
    </xf>
    <xf numFmtId="37" fontId="1" fillId="0" borderId="3" xfId="0" applyFont="1" applyBorder="1" applyAlignment="1" quotePrefix="1">
      <alignment horizontal="centerContinuous"/>
    </xf>
    <xf numFmtId="37" fontId="10" fillId="0" borderId="4" xfId="0" applyFont="1" applyBorder="1" applyAlignment="1" applyProtection="1">
      <alignment horizontal="centerContinuous"/>
      <protection locked="0"/>
    </xf>
    <xf numFmtId="37" fontId="5" fillId="3" borderId="1" xfId="0" applyNumberFormat="1" applyFont="1" applyFill="1" applyBorder="1" applyAlignment="1" applyProtection="1">
      <alignment horizontal="center"/>
      <protection/>
    </xf>
    <xf numFmtId="37" fontId="1" fillId="3" borderId="1" xfId="0" applyNumberFormat="1" applyFont="1" applyFill="1" applyBorder="1" applyAlignment="1" applyProtection="1">
      <alignment/>
      <protection/>
    </xf>
    <xf numFmtId="37" fontId="1" fillId="0" borderId="0" xfId="0" applyFont="1" applyAlignment="1">
      <alignment horizontal="centerContinuous"/>
    </xf>
    <xf numFmtId="37" fontId="1" fillId="0" borderId="3" xfId="0" applyFont="1" applyBorder="1" applyAlignment="1">
      <alignment/>
    </xf>
    <xf numFmtId="37" fontId="1" fillId="0" borderId="4" xfId="0" applyFont="1" applyBorder="1" applyAlignment="1">
      <alignment/>
    </xf>
    <xf numFmtId="37" fontId="5" fillId="3" borderId="1" xfId="0" applyFont="1" applyFill="1" applyBorder="1" applyAlignment="1">
      <alignment/>
    </xf>
    <xf numFmtId="37" fontId="5" fillId="3" borderId="7" xfId="0" applyFont="1" applyFill="1" applyBorder="1" applyAlignment="1">
      <alignment horizontal="centerContinuous"/>
    </xf>
    <xf numFmtId="37" fontId="5" fillId="3" borderId="0" xfId="0" applyFont="1" applyFill="1" applyAlignment="1">
      <alignment horizontal="centerContinuous"/>
    </xf>
    <xf numFmtId="37" fontId="5" fillId="3" borderId="8" xfId="0" applyFont="1" applyFill="1" applyBorder="1" applyAlignment="1">
      <alignment horizontal="centerContinuous"/>
    </xf>
    <xf numFmtId="37" fontId="1" fillId="0" borderId="0" xfId="0" applyFont="1" applyBorder="1" applyAlignment="1" quotePrefix="1">
      <alignment horizontal="centerContinuous"/>
    </xf>
    <xf numFmtId="37" fontId="5" fillId="4" borderId="0" xfId="0" applyFont="1" applyFill="1" applyAlignment="1">
      <alignment/>
    </xf>
    <xf numFmtId="37" fontId="1" fillId="0" borderId="0" xfId="0" applyFont="1" applyAlignment="1">
      <alignment wrapText="1"/>
    </xf>
    <xf numFmtId="37" fontId="5" fillId="3" borderId="5" xfId="0" applyFont="1" applyFill="1" applyBorder="1" applyAlignment="1">
      <alignment/>
    </xf>
    <xf numFmtId="37" fontId="5" fillId="3" borderId="0" xfId="0" applyFont="1" applyFill="1" applyAlignment="1">
      <alignment/>
    </xf>
    <xf numFmtId="37" fontId="5" fillId="3" borderId="14" xfId="0" applyFont="1" applyFill="1" applyBorder="1" applyAlignment="1">
      <alignment horizontal="center"/>
    </xf>
    <xf numFmtId="37" fontId="5" fillId="4" borderId="2" xfId="0" applyFont="1" applyFill="1" applyBorder="1" applyAlignment="1">
      <alignment horizontal="centerContinuous"/>
    </xf>
    <xf numFmtId="37" fontId="1" fillId="0" borderId="1" xfId="0" applyNumberFormat="1" applyFont="1" applyBorder="1" applyAlignment="1" applyProtection="1">
      <alignment/>
      <protection/>
    </xf>
    <xf numFmtId="37" fontId="1" fillId="0" borderId="0" xfId="0" applyNumberFormat="1" applyFont="1" applyAlignment="1" applyProtection="1">
      <alignment/>
      <protection/>
    </xf>
    <xf numFmtId="37" fontId="5" fillId="3" borderId="11" xfId="0" applyFont="1" applyFill="1" applyBorder="1" applyAlignment="1">
      <alignment horizontal="centerContinuous"/>
    </xf>
    <xf numFmtId="37" fontId="1" fillId="3" borderId="3" xfId="0" applyFont="1" applyFill="1" applyBorder="1" applyAlignment="1">
      <alignment horizontal="centerContinuous"/>
    </xf>
    <xf numFmtId="37" fontId="1" fillId="3" borderId="6" xfId="0" applyFont="1" applyFill="1" applyBorder="1" applyAlignment="1">
      <alignment/>
    </xf>
    <xf numFmtId="37" fontId="5" fillId="3" borderId="3" xfId="0" applyFont="1" applyFill="1" applyBorder="1" applyAlignment="1">
      <alignment horizontal="centerContinuous"/>
    </xf>
    <xf numFmtId="37" fontId="1" fillId="3" borderId="6" xfId="0" applyFont="1" applyFill="1" applyBorder="1" applyAlignment="1">
      <alignment horizontal="centerContinuous"/>
    </xf>
    <xf numFmtId="37" fontId="5" fillId="0" borderId="15" xfId="0" applyFont="1" applyBorder="1" applyAlignment="1">
      <alignment horizontal="centerContinuous"/>
    </xf>
    <xf numFmtId="37" fontId="5" fillId="0" borderId="7" xfId="0" applyFont="1" applyBorder="1" applyAlignment="1">
      <alignment horizontal="centerContinuous"/>
    </xf>
    <xf numFmtId="37" fontId="5" fillId="0" borderId="9" xfId="0" applyFont="1" applyBorder="1" applyAlignment="1">
      <alignment horizontal="centerContinuous"/>
    </xf>
    <xf numFmtId="174" fontId="1" fillId="0" borderId="0" xfId="20" applyNumberFormat="1" applyFont="1" applyAlignment="1">
      <alignment/>
    </xf>
    <xf numFmtId="172" fontId="1" fillId="0" borderId="5" xfId="0" applyNumberFormat="1" applyFont="1" applyBorder="1" applyAlignment="1" applyProtection="1">
      <alignment horizontal="centerContinuous"/>
      <protection/>
    </xf>
    <xf numFmtId="37" fontId="1" fillId="4" borderId="5" xfId="0" applyFont="1" applyFill="1" applyBorder="1" applyAlignment="1">
      <alignment horizontal="centerContinuous"/>
    </xf>
    <xf numFmtId="37" fontId="1" fillId="0" borderId="17" xfId="0" applyFont="1" applyBorder="1" applyAlignment="1">
      <alignment horizontal="centerContinuous"/>
    </xf>
    <xf numFmtId="172" fontId="1" fillId="0" borderId="4" xfId="0" applyNumberFormat="1" applyFont="1" applyBorder="1" applyAlignment="1" applyProtection="1">
      <alignment horizontal="centerContinuous"/>
      <protection/>
    </xf>
    <xf numFmtId="37" fontId="1" fillId="4" borderId="4" xfId="0" applyFont="1" applyFill="1" applyBorder="1" applyAlignment="1">
      <alignment horizontal="centerContinuous"/>
    </xf>
    <xf numFmtId="37" fontId="1" fillId="0" borderId="18" xfId="0" applyFont="1" applyBorder="1" applyAlignment="1">
      <alignment horizontal="centerContinuous"/>
    </xf>
    <xf numFmtId="37" fontId="1" fillId="3" borderId="15" xfId="0" applyFont="1" applyFill="1" applyBorder="1" applyAlignment="1">
      <alignment/>
    </xf>
    <xf numFmtId="37" fontId="1" fillId="3" borderId="13" xfId="0" applyFont="1" applyFill="1" applyBorder="1" applyAlignment="1">
      <alignment horizontal="centerContinuous"/>
    </xf>
    <xf numFmtId="37" fontId="5" fillId="4" borderId="13" xfId="0" applyFont="1" applyFill="1" applyBorder="1" applyAlignment="1">
      <alignment horizontal="centerContinuous"/>
    </xf>
    <xf numFmtId="37" fontId="5" fillId="4" borderId="12" xfId="0" applyFont="1" applyFill="1" applyBorder="1" applyAlignment="1">
      <alignment horizontal="centerContinuous"/>
    </xf>
    <xf numFmtId="0" fontId="1" fillId="4" borderId="5" xfId="0" applyNumberFormat="1" applyFont="1" applyFill="1" applyBorder="1" applyAlignment="1">
      <alignment/>
    </xf>
    <xf numFmtId="0" fontId="1" fillId="4" borderId="4" xfId="0" applyNumberFormat="1" applyFont="1" applyFill="1" applyBorder="1" applyAlignment="1">
      <alignment/>
    </xf>
    <xf numFmtId="37" fontId="1" fillId="3" borderId="10" xfId="0" applyFont="1" applyFill="1" applyBorder="1" applyAlignment="1">
      <alignment horizontal="centerContinuous"/>
    </xf>
    <xf numFmtId="37" fontId="1" fillId="4" borderId="1" xfId="0" applyFont="1" applyFill="1" applyBorder="1" applyAlignment="1">
      <alignment/>
    </xf>
    <xf numFmtId="37" fontId="5" fillId="0" borderId="13" xfId="0" applyFont="1" applyBorder="1" applyAlignment="1">
      <alignment horizontal="centerContinuous"/>
    </xf>
    <xf numFmtId="39" fontId="1" fillId="0" borderId="0" xfId="0" applyNumberFormat="1" applyFont="1" applyAlignment="1" applyProtection="1">
      <alignment/>
      <protection/>
    </xf>
    <xf numFmtId="37" fontId="1" fillId="4" borderId="5" xfId="0" applyFont="1" applyFill="1" applyBorder="1" applyAlignment="1">
      <alignment/>
    </xf>
    <xf numFmtId="37" fontId="1" fillId="4" borderId="4" xfId="0" applyFont="1" applyFill="1" applyBorder="1" applyAlignment="1">
      <alignment/>
    </xf>
    <xf numFmtId="37" fontId="1" fillId="3" borderId="4" xfId="0" applyFont="1" applyFill="1" applyBorder="1" applyAlignment="1">
      <alignment horizontal="centerContinuous"/>
    </xf>
    <xf numFmtId="37" fontId="1" fillId="4" borderId="7" xfId="0" applyFont="1" applyFill="1" applyBorder="1" applyAlignment="1">
      <alignment/>
    </xf>
    <xf numFmtId="37" fontId="1" fillId="4" borderId="5" xfId="0" applyFont="1" applyFill="1" applyBorder="1" applyAlignment="1">
      <alignment/>
    </xf>
    <xf numFmtId="37" fontId="1" fillId="4" borderId="5" xfId="0" applyFont="1" applyFill="1" applyBorder="1" applyAlignment="1">
      <alignment horizontal="right"/>
    </xf>
    <xf numFmtId="37" fontId="1" fillId="4" borderId="4" xfId="0" applyFont="1" applyFill="1" applyBorder="1" applyAlignment="1">
      <alignment/>
    </xf>
    <xf numFmtId="37" fontId="5" fillId="4" borderId="3" xfId="0" applyFont="1" applyFill="1" applyBorder="1" applyAlignment="1">
      <alignment/>
    </xf>
    <xf numFmtId="37" fontId="1" fillId="4" borderId="3" xfId="0" applyFont="1" applyFill="1" applyBorder="1" applyAlignment="1">
      <alignment/>
    </xf>
    <xf numFmtId="37" fontId="1" fillId="4" borderId="6" xfId="0" applyFont="1" applyFill="1" applyBorder="1" applyAlignment="1">
      <alignment/>
    </xf>
    <xf numFmtId="37" fontId="5" fillId="0" borderId="2" xfId="0" applyFont="1" applyBorder="1" applyAlignment="1">
      <alignment horizontal="centerContinuous"/>
    </xf>
    <xf numFmtId="37" fontId="5" fillId="3" borderId="15" xfId="0" applyFont="1" applyFill="1" applyBorder="1" applyAlignment="1">
      <alignment/>
    </xf>
    <xf numFmtId="174" fontId="1" fillId="0" borderId="0" xfId="0" applyNumberFormat="1" applyFont="1" applyAlignment="1" applyProtection="1">
      <alignment/>
      <protection/>
    </xf>
    <xf numFmtId="37" fontId="5" fillId="4" borderId="11" xfId="0" applyFont="1" applyFill="1" applyBorder="1" applyAlignment="1">
      <alignment horizontal="left"/>
    </xf>
    <xf numFmtId="37" fontId="5" fillId="4" borderId="1" xfId="0" applyFont="1" applyFill="1" applyBorder="1" applyAlignment="1">
      <alignment/>
    </xf>
    <xf numFmtId="37" fontId="5" fillId="4" borderId="8" xfId="0" applyFont="1" applyFill="1" applyBorder="1" applyAlignment="1">
      <alignment horizontal="center"/>
    </xf>
    <xf numFmtId="37" fontId="5" fillId="4" borderId="0" xfId="0" applyFont="1" applyFill="1" applyAlignment="1">
      <alignment horizontal="centerContinuous"/>
    </xf>
    <xf numFmtId="37" fontId="1" fillId="0" borderId="17" xfId="0" applyFont="1" applyBorder="1" applyAlignment="1">
      <alignment/>
    </xf>
    <xf numFmtId="37" fontId="1" fillId="4" borderId="3" xfId="0" applyFont="1" applyFill="1" applyBorder="1" applyAlignment="1">
      <alignment horizontal="centerContinuous"/>
    </xf>
    <xf numFmtId="37" fontId="1" fillId="4" borderId="6" xfId="0" applyFont="1" applyFill="1" applyBorder="1" applyAlignment="1">
      <alignment horizontal="centerContinuous"/>
    </xf>
    <xf numFmtId="37" fontId="1" fillId="4" borderId="3" xfId="0" applyFont="1" applyFill="1" applyBorder="1" applyAlignment="1">
      <alignment/>
    </xf>
    <xf numFmtId="37" fontId="1" fillId="4" borderId="6" xfId="0" applyFont="1" applyFill="1" applyBorder="1" applyAlignment="1">
      <alignment/>
    </xf>
    <xf numFmtId="37" fontId="1" fillId="4" borderId="0" xfId="0" applyFont="1" applyFill="1" applyAlignment="1">
      <alignment horizontal="centerContinuous"/>
    </xf>
    <xf numFmtId="37" fontId="1" fillId="4" borderId="8" xfId="0" applyFont="1" applyFill="1" applyBorder="1" applyAlignment="1">
      <alignment/>
    </xf>
    <xf numFmtId="37" fontId="5" fillId="3" borderId="15" xfId="0" applyFont="1" applyFill="1" applyBorder="1" applyAlignment="1">
      <alignment horizontal="center"/>
    </xf>
    <xf numFmtId="37" fontId="1" fillId="4" borderId="5" xfId="0" applyFont="1" applyFill="1" applyBorder="1" applyAlignment="1" quotePrefix="1">
      <alignment/>
    </xf>
    <xf numFmtId="37" fontId="1" fillId="0" borderId="0" xfId="0" applyFont="1" applyAlignment="1">
      <alignment horizontal="left"/>
    </xf>
    <xf numFmtId="37" fontId="1" fillId="0" borderId="0" xfId="0" applyNumberFormat="1" applyFont="1" applyAlignment="1" applyProtection="1">
      <alignment horizontal="centerContinuous"/>
      <protection/>
    </xf>
    <xf numFmtId="37" fontId="1" fillId="4" borderId="5" xfId="0" applyFont="1" applyFill="1" applyBorder="1" applyAlignment="1" applyProtection="1">
      <alignment/>
      <protection/>
    </xf>
    <xf numFmtId="37" fontId="1" fillId="4" borderId="4" xfId="0" applyFont="1" applyFill="1" applyBorder="1" applyAlignment="1" applyProtection="1">
      <alignment horizontal="center"/>
      <protection/>
    </xf>
    <xf numFmtId="37" fontId="1" fillId="4" borderId="3" xfId="0" applyFont="1" applyFill="1" applyBorder="1" applyAlignment="1" applyProtection="1">
      <alignment horizontal="centerContinuous"/>
      <protection/>
    </xf>
    <xf numFmtId="37" fontId="5" fillId="4" borderId="19" xfId="0" applyFont="1" applyFill="1" applyBorder="1" applyAlignment="1" applyProtection="1">
      <alignment horizontal="center"/>
      <protection/>
    </xf>
    <xf numFmtId="37" fontId="5" fillId="4" borderId="4" xfId="0" applyFont="1" applyFill="1" applyBorder="1" applyAlignment="1" applyProtection="1">
      <alignment horizontal="centerContinuous"/>
      <protection/>
    </xf>
    <xf numFmtId="37" fontId="5" fillId="4" borderId="10" xfId="0" applyFont="1" applyFill="1" applyBorder="1" applyAlignment="1" applyProtection="1">
      <alignment horizontal="centerContinuous"/>
      <protection/>
    </xf>
    <xf numFmtId="37" fontId="1" fillId="0" borderId="1" xfId="0" applyFont="1" applyBorder="1" applyAlignment="1" applyProtection="1">
      <alignment/>
      <protection/>
    </xf>
    <xf numFmtId="37" fontId="1" fillId="0" borderId="8" xfId="0" applyFont="1" applyBorder="1" applyAlignment="1" applyProtection="1">
      <alignment/>
      <protection/>
    </xf>
    <xf numFmtId="37" fontId="5" fillId="0" borderId="19" xfId="0" applyFont="1" applyBorder="1" applyAlignment="1" applyProtection="1">
      <alignment horizontal="center"/>
      <protection/>
    </xf>
    <xf numFmtId="37" fontId="1" fillId="0" borderId="12" xfId="0" applyFont="1" applyBorder="1" applyAlignment="1" applyProtection="1">
      <alignment/>
      <protection/>
    </xf>
    <xf numFmtId="37" fontId="5" fillId="0" borderId="8" xfId="0" applyFont="1" applyBorder="1" applyAlignment="1" applyProtection="1">
      <alignment horizontal="center"/>
      <protection/>
    </xf>
    <xf numFmtId="37" fontId="5" fillId="0" borderId="20" xfId="0" applyFont="1" applyBorder="1" applyAlignment="1" applyProtection="1">
      <alignment horizontal="centerContinuous"/>
      <protection/>
    </xf>
    <xf numFmtId="37" fontId="5" fillId="0" borderId="14" xfId="0" applyFont="1" applyBorder="1" applyAlignment="1" applyProtection="1">
      <alignment horizontal="center"/>
      <protection/>
    </xf>
    <xf numFmtId="37" fontId="1" fillId="0" borderId="7" xfId="0" applyFont="1" applyBorder="1" applyAlignment="1">
      <alignment/>
    </xf>
    <xf numFmtId="172" fontId="1" fillId="0" borderId="5" xfId="0" applyNumberFormat="1" applyFont="1" applyBorder="1" applyAlignment="1" applyProtection="1">
      <alignment horizontal="centerContinuous"/>
      <protection/>
    </xf>
    <xf numFmtId="37" fontId="6" fillId="4" borderId="4" xfId="0" applyFont="1" applyFill="1" applyBorder="1" applyAlignment="1">
      <alignment horizontal="centerContinuous"/>
    </xf>
    <xf numFmtId="172" fontId="1" fillId="0" borderId="4" xfId="0" applyNumberFormat="1" applyFont="1" applyBorder="1" applyAlignment="1" applyProtection="1">
      <alignment horizontal="centerContinuous"/>
      <protection/>
    </xf>
    <xf numFmtId="37" fontId="5" fillId="4" borderId="13" xfId="0" applyFont="1" applyFill="1" applyBorder="1" applyAlignment="1">
      <alignment horizontal="center"/>
    </xf>
    <xf numFmtId="37" fontId="5" fillId="4" borderId="14" xfId="0" applyFont="1" applyFill="1" applyBorder="1" applyAlignment="1">
      <alignment horizontal="centerContinuous"/>
    </xf>
    <xf numFmtId="37" fontId="5" fillId="4" borderId="10" xfId="0" applyFont="1" applyFill="1" applyBorder="1" applyAlignment="1">
      <alignment horizontal="centerContinuous"/>
    </xf>
    <xf numFmtId="37" fontId="1" fillId="4" borderId="17" xfId="0" applyFont="1" applyFill="1" applyBorder="1" applyAlignment="1">
      <alignment/>
    </xf>
    <xf numFmtId="37" fontId="1" fillId="4" borderId="17" xfId="0" applyFont="1" applyFill="1" applyBorder="1" applyAlignment="1">
      <alignment horizontal="centerContinuous"/>
    </xf>
    <xf numFmtId="37" fontId="6" fillId="0" borderId="4" xfId="0" applyFont="1" applyBorder="1" applyAlignment="1" applyProtection="1">
      <alignment/>
      <protection locked="0"/>
    </xf>
    <xf numFmtId="37" fontId="1" fillId="4" borderId="18" xfId="0" applyFont="1" applyFill="1" applyBorder="1" applyAlignment="1">
      <alignment horizontal="centerContinuous"/>
    </xf>
    <xf numFmtId="37" fontId="1" fillId="4" borderId="0" xfId="0" applyFont="1" applyFill="1" applyBorder="1" applyAlignment="1">
      <alignment/>
    </xf>
    <xf numFmtId="37" fontId="1" fillId="0" borderId="0" xfId="0" applyNumberFormat="1" applyFont="1" applyBorder="1" applyAlignment="1" applyProtection="1">
      <alignment/>
      <protection/>
    </xf>
    <xf numFmtId="37" fontId="5" fillId="3" borderId="6" xfId="0" applyFont="1" applyFill="1" applyBorder="1" applyAlignment="1">
      <alignment horizontal="centerContinuous"/>
    </xf>
    <xf numFmtId="37" fontId="5" fillId="4" borderId="13" xfId="0" applyFont="1" applyFill="1" applyBorder="1" applyAlignment="1">
      <alignment horizontal="right"/>
    </xf>
    <xf numFmtId="37" fontId="5" fillId="4" borderId="13" xfId="0" applyFont="1" applyFill="1" applyBorder="1" applyAlignment="1">
      <alignment/>
    </xf>
    <xf numFmtId="37" fontId="5" fillId="0" borderId="10" xfId="0" applyFont="1" applyBorder="1" applyAlignment="1">
      <alignment horizontal="right"/>
    </xf>
    <xf numFmtId="37" fontId="0" fillId="0" borderId="0" xfId="0" applyFont="1" applyAlignment="1">
      <alignment/>
    </xf>
    <xf numFmtId="37" fontId="0" fillId="0" borderId="0" xfId="0" applyFont="1" applyAlignment="1">
      <alignment horizontal="left"/>
    </xf>
    <xf numFmtId="37" fontId="1" fillId="4" borderId="4" xfId="0" applyFont="1" applyFill="1" applyBorder="1" applyAlignment="1" applyProtection="1" quotePrefix="1">
      <alignment horizontal="centerContinuous"/>
      <protection/>
    </xf>
    <xf numFmtId="182" fontId="1" fillId="4" borderId="0" xfId="0" applyNumberFormat="1" applyFont="1" applyFill="1" applyAlignment="1" applyProtection="1">
      <alignment/>
      <protection/>
    </xf>
    <xf numFmtId="37" fontId="5" fillId="5" borderId="11" xfId="0" applyFont="1" applyFill="1" applyBorder="1" applyAlignment="1" applyProtection="1">
      <alignment horizontal="centerContinuous"/>
      <protection/>
    </xf>
    <xf numFmtId="37" fontId="5" fillId="5" borderId="3" xfId="0" applyFont="1" applyFill="1" applyBorder="1" applyAlignment="1" applyProtection="1">
      <alignment horizontal="centerContinuous"/>
      <protection/>
    </xf>
    <xf numFmtId="37" fontId="5" fillId="5" borderId="6" xfId="0" applyFont="1" applyFill="1" applyBorder="1" applyAlignment="1" applyProtection="1">
      <alignment horizontal="centerContinuous"/>
      <protection/>
    </xf>
    <xf numFmtId="37" fontId="5" fillId="0" borderId="9" xfId="0" applyFont="1" applyBorder="1" applyAlignment="1" applyProtection="1">
      <alignment horizontal="centerContinuous"/>
      <protection/>
    </xf>
    <xf numFmtId="37" fontId="5" fillId="0" borderId="4" xfId="0" applyFont="1" applyBorder="1" applyAlignment="1" applyProtection="1">
      <alignment horizontal="centerContinuous"/>
      <protection/>
    </xf>
    <xf numFmtId="37" fontId="5" fillId="0" borderId="21" xfId="0" applyFont="1" applyBorder="1" applyAlignment="1" applyProtection="1">
      <alignment horizontal="centerContinuous"/>
      <protection/>
    </xf>
    <xf numFmtId="37" fontId="5" fillId="0" borderId="7" xfId="0" applyFont="1" applyBorder="1" applyAlignment="1" applyProtection="1">
      <alignment horizontal="center"/>
      <protection/>
    </xf>
    <xf numFmtId="37" fontId="5" fillId="0" borderId="7" xfId="0" applyFont="1" applyBorder="1" applyAlignment="1" applyProtection="1">
      <alignment/>
      <protection/>
    </xf>
    <xf numFmtId="37" fontId="5" fillId="0" borderId="22" xfId="0" applyFont="1" applyBorder="1" applyAlignment="1" applyProtection="1">
      <alignment horizontal="center"/>
      <protection/>
    </xf>
    <xf numFmtId="37" fontId="5" fillId="0" borderId="9" xfId="0" applyFont="1" applyBorder="1" applyAlignment="1" applyProtection="1">
      <alignment horizontal="center"/>
      <protection/>
    </xf>
    <xf numFmtId="37" fontId="5" fillId="0" borderId="21" xfId="0" applyFont="1" applyBorder="1" applyAlignment="1" applyProtection="1">
      <alignment horizontal="center"/>
      <protection/>
    </xf>
    <xf numFmtId="37" fontId="1" fillId="0" borderId="3" xfId="0" applyFont="1" applyBorder="1" applyAlignment="1">
      <alignment/>
    </xf>
    <xf numFmtId="37" fontId="5" fillId="0" borderId="0" xfId="0" applyFont="1" applyAlignment="1">
      <alignment horizontal="centerContinuous"/>
    </xf>
    <xf numFmtId="37" fontId="5" fillId="4" borderId="9" xfId="0" applyFont="1" applyFill="1" applyBorder="1" applyAlignment="1">
      <alignment horizontal="centerContinuous"/>
    </xf>
    <xf numFmtId="37" fontId="1" fillId="0" borderId="8" xfId="0" applyFont="1" applyBorder="1" applyAlignment="1">
      <alignment/>
    </xf>
    <xf numFmtId="37" fontId="1" fillId="0" borderId="8" xfId="0" applyNumberFormat="1" applyFont="1" applyBorder="1" applyAlignment="1" applyProtection="1">
      <alignment/>
      <protection/>
    </xf>
    <xf numFmtId="37" fontId="5" fillId="0" borderId="8" xfId="0" applyFont="1" applyBorder="1" applyAlignment="1">
      <alignment/>
    </xf>
    <xf numFmtId="37" fontId="5" fillId="0" borderId="2" xfId="0" applyNumberFormat="1" applyFont="1" applyBorder="1" applyAlignment="1" applyProtection="1">
      <alignment/>
      <protection/>
    </xf>
    <xf numFmtId="174" fontId="5" fillId="0" borderId="2" xfId="0" applyNumberFormat="1" applyFont="1" applyBorder="1" applyAlignment="1" applyProtection="1">
      <alignment/>
      <protection/>
    </xf>
    <xf numFmtId="37" fontId="5" fillId="3" borderId="13" xfId="0" applyFont="1" applyFill="1" applyBorder="1" applyAlignment="1">
      <alignment horizontal="center"/>
    </xf>
    <xf numFmtId="37" fontId="5" fillId="3" borderId="5" xfId="0" applyFont="1" applyFill="1" applyBorder="1" applyAlignment="1">
      <alignment horizontal="center"/>
    </xf>
    <xf numFmtId="172" fontId="1" fillId="0" borderId="7" xfId="0" applyNumberFormat="1" applyFont="1" applyBorder="1" applyAlignment="1" applyProtection="1">
      <alignment/>
      <protection/>
    </xf>
    <xf numFmtId="37" fontId="5" fillId="0" borderId="0" xfId="0" applyFont="1" applyAlignment="1">
      <alignment vertical="top"/>
    </xf>
    <xf numFmtId="37" fontId="5" fillId="0" borderId="0" xfId="0" applyFont="1" applyAlignment="1">
      <alignment wrapText="1"/>
    </xf>
    <xf numFmtId="37" fontId="1" fillId="0" borderId="7" xfId="0" applyNumberFormat="1" applyFont="1" applyBorder="1" applyAlignment="1" applyProtection="1">
      <alignment/>
      <protection/>
    </xf>
    <xf numFmtId="37" fontId="5" fillId="0" borderId="6" xfId="0" applyNumberFormat="1" applyFont="1" applyBorder="1" applyAlignment="1" applyProtection="1">
      <alignment/>
      <protection/>
    </xf>
    <xf numFmtId="37" fontId="5" fillId="0" borderId="3" xfId="0" applyNumberFormat="1" applyFont="1" applyBorder="1" applyAlignment="1" applyProtection="1">
      <alignment/>
      <protection/>
    </xf>
    <xf numFmtId="37" fontId="1" fillId="0" borderId="3" xfId="0" applyFont="1" applyBorder="1" applyAlignment="1">
      <alignment/>
    </xf>
    <xf numFmtId="37" fontId="1" fillId="4" borderId="5" xfId="0" applyFont="1" applyFill="1" applyBorder="1" applyAlignment="1">
      <alignment horizontal="center"/>
    </xf>
    <xf numFmtId="37" fontId="5" fillId="4" borderId="7" xfId="0" applyFont="1" applyFill="1" applyBorder="1" applyAlignment="1">
      <alignment horizontal="right"/>
    </xf>
    <xf numFmtId="37" fontId="5" fillId="4" borderId="0" xfId="0" applyFont="1" applyFill="1" applyAlignment="1">
      <alignment/>
    </xf>
    <xf numFmtId="37" fontId="5" fillId="3" borderId="2" xfId="0" applyFont="1" applyFill="1" applyBorder="1" applyAlignment="1">
      <alignment horizontal="center"/>
    </xf>
    <xf numFmtId="37" fontId="5" fillId="4" borderId="12" xfId="0" applyFont="1" applyFill="1" applyBorder="1" applyAlignment="1">
      <alignment horizontal="center"/>
    </xf>
    <xf numFmtId="37" fontId="5" fillId="4" borderId="12" xfId="0" applyFont="1" applyFill="1" applyBorder="1" applyAlignment="1">
      <alignment/>
    </xf>
    <xf numFmtId="175" fontId="1" fillId="0" borderId="0" xfId="0" applyNumberFormat="1" applyFont="1" applyAlignment="1" applyProtection="1">
      <alignment/>
      <protection/>
    </xf>
    <xf numFmtId="175" fontId="5" fillId="0" borderId="0" xfId="0" applyNumberFormat="1" applyFont="1" applyAlignment="1" applyProtection="1">
      <alignment/>
      <protection/>
    </xf>
    <xf numFmtId="175" fontId="1" fillId="0" borderId="0" xfId="0" applyNumberFormat="1" applyFont="1" applyAlignment="1" applyProtection="1">
      <alignment horizontal="centerContinuous"/>
      <protection/>
    </xf>
    <xf numFmtId="37" fontId="1" fillId="4" borderId="0" xfId="0" applyFont="1" applyFill="1" applyBorder="1" applyAlignment="1">
      <alignment/>
    </xf>
    <xf numFmtId="37" fontId="1" fillId="0" borderId="0" xfId="0" applyFont="1" applyBorder="1" applyAlignment="1">
      <alignment/>
    </xf>
    <xf numFmtId="175" fontId="1" fillId="7" borderId="0" xfId="0" applyNumberFormat="1" applyFont="1" applyFill="1" applyBorder="1" applyAlignment="1" applyProtection="1">
      <alignment/>
      <protection/>
    </xf>
    <xf numFmtId="175" fontId="1" fillId="6" borderId="0" xfId="0" applyNumberFormat="1" applyFont="1" applyFill="1" applyBorder="1" applyAlignment="1" applyProtection="1">
      <alignment/>
      <protection/>
    </xf>
    <xf numFmtId="175" fontId="5" fillId="7" borderId="0" xfId="0" applyNumberFormat="1" applyFont="1" applyFill="1" applyBorder="1" applyAlignment="1" applyProtection="1">
      <alignment/>
      <protection/>
    </xf>
    <xf numFmtId="37" fontId="1" fillId="6" borderId="0" xfId="0" applyFont="1" applyFill="1" applyBorder="1" applyAlignment="1">
      <alignment/>
    </xf>
    <xf numFmtId="43" fontId="0" fillId="0" borderId="0" xfId="16" applyFont="1" applyAlignment="1">
      <alignment horizontal="left"/>
    </xf>
    <xf numFmtId="37" fontId="0" fillId="0" borderId="0" xfId="0" applyNumberFormat="1" applyFont="1" applyAlignment="1" applyProtection="1">
      <alignment horizontal="right"/>
      <protection/>
    </xf>
    <xf numFmtId="37" fontId="1" fillId="0" borderId="4" xfId="0" applyFont="1" applyBorder="1" applyAlignment="1">
      <alignment/>
    </xf>
    <xf numFmtId="37" fontId="12" fillId="0" borderId="0" xfId="0" applyFont="1" applyAlignment="1" applyProtection="1">
      <alignment horizontal="right"/>
      <protection/>
    </xf>
    <xf numFmtId="37" fontId="13" fillId="0" borderId="0" xfId="0" applyFont="1" applyAlignment="1" applyProtection="1">
      <alignment horizontal="right"/>
      <protection locked="0"/>
    </xf>
    <xf numFmtId="37" fontId="12" fillId="0" borderId="0" xfId="0" applyFont="1" applyAlignment="1" applyProtection="1">
      <alignment/>
      <protection/>
    </xf>
    <xf numFmtId="37" fontId="1" fillId="0" borderId="0" xfId="0" applyNumberFormat="1" applyFont="1" applyAlignment="1" applyProtection="1">
      <alignment horizontal="right"/>
      <protection/>
    </xf>
    <xf numFmtId="37" fontId="1" fillId="0" borderId="0" xfId="0" applyFont="1" applyAlignment="1" applyProtection="1">
      <alignment horizontal="right"/>
      <protection/>
    </xf>
    <xf numFmtId="37" fontId="1" fillId="0" borderId="14" xfId="0" applyFont="1" applyBorder="1" applyAlignment="1">
      <alignment horizontal="center"/>
    </xf>
    <xf numFmtId="37" fontId="14" fillId="4" borderId="0" xfId="0" applyFont="1" applyFill="1" applyAlignment="1" applyProtection="1">
      <alignment horizontal="centerContinuous"/>
      <protection locked="0"/>
    </xf>
    <xf numFmtId="37" fontId="14" fillId="4" borderId="0" xfId="0" applyFont="1" applyFill="1" applyAlignment="1">
      <alignment horizontal="centerContinuous"/>
    </xf>
    <xf numFmtId="37" fontId="14" fillId="0" borderId="0" xfId="0" applyFont="1" applyAlignment="1">
      <alignment horizontal="centerContinuous"/>
    </xf>
    <xf numFmtId="37" fontId="11" fillId="0" borderId="0" xfId="0" applyFont="1" applyAlignment="1">
      <alignment horizontal="right" textRotation="180"/>
    </xf>
    <xf numFmtId="0" fontId="0" fillId="0" borderId="0" xfId="16" applyNumberFormat="1" applyAlignment="1">
      <alignment/>
    </xf>
    <xf numFmtId="1" fontId="0" fillId="0" borderId="0" xfId="0" applyNumberFormat="1" applyAlignment="1">
      <alignment/>
    </xf>
    <xf numFmtId="1" fontId="1" fillId="0" borderId="0" xfId="0" applyNumberFormat="1" applyFont="1" applyAlignment="1">
      <alignment/>
    </xf>
    <xf numFmtId="37" fontId="0" fillId="0" borderId="0" xfId="0" applyFont="1" applyAlignment="1" quotePrefix="1">
      <alignment/>
    </xf>
    <xf numFmtId="37" fontId="1" fillId="0" borderId="0" xfId="0" applyNumberFormat="1" applyFont="1" applyBorder="1" applyAlignment="1" applyProtection="1">
      <alignment/>
      <protection/>
    </xf>
    <xf numFmtId="37" fontId="1" fillId="4" borderId="23" xfId="0" applyNumberFormat="1" applyFont="1" applyFill="1" applyBorder="1" applyAlignment="1" applyProtection="1">
      <alignment/>
      <protection/>
    </xf>
    <xf numFmtId="174" fontId="1" fillId="4" borderId="23" xfId="0" applyNumberFormat="1" applyFont="1" applyFill="1" applyBorder="1" applyAlignment="1" applyProtection="1">
      <alignment/>
      <protection/>
    </xf>
    <xf numFmtId="37" fontId="1" fillId="0" borderId="23" xfId="0" applyNumberFormat="1" applyFont="1" applyBorder="1" applyAlignment="1" applyProtection="1">
      <alignment/>
      <protection/>
    </xf>
    <xf numFmtId="174" fontId="1" fillId="0" borderId="23" xfId="0" applyNumberFormat="1" applyFont="1" applyBorder="1" applyAlignment="1" applyProtection="1">
      <alignment/>
      <protection/>
    </xf>
    <xf numFmtId="37" fontId="1" fillId="0" borderId="23" xfId="0" applyFont="1" applyBorder="1" applyAlignment="1">
      <alignment/>
    </xf>
    <xf numFmtId="37" fontId="5" fillId="4" borderId="0" xfId="0" applyFont="1" applyFill="1" applyBorder="1" applyAlignment="1">
      <alignment/>
    </xf>
    <xf numFmtId="37" fontId="5" fillId="0" borderId="0" xfId="0" applyFont="1" applyBorder="1" applyAlignment="1">
      <alignment/>
    </xf>
    <xf numFmtId="37" fontId="5" fillId="0" borderId="0" xfId="0" applyFont="1" applyAlignment="1">
      <alignment horizontal="right"/>
    </xf>
    <xf numFmtId="37" fontId="16" fillId="4" borderId="11" xfId="0" applyFont="1" applyFill="1" applyBorder="1" applyAlignment="1" applyProtection="1">
      <alignment/>
      <protection/>
    </xf>
    <xf numFmtId="0" fontId="5" fillId="4" borderId="3" xfId="0" applyNumberFormat="1" applyFont="1" applyFill="1" applyBorder="1" applyAlignment="1" applyProtection="1">
      <alignment horizontal="centerContinuous"/>
      <protection/>
    </xf>
    <xf numFmtId="0" fontId="1" fillId="4" borderId="6" xfId="0" applyNumberFormat="1" applyFont="1" applyFill="1" applyBorder="1" applyAlignment="1" applyProtection="1">
      <alignment horizontal="centerContinuous"/>
      <protection/>
    </xf>
    <xf numFmtId="37" fontId="16" fillId="4" borderId="11" xfId="0" applyFont="1" applyFill="1" applyBorder="1" applyAlignment="1">
      <alignment horizontal="left"/>
    </xf>
    <xf numFmtId="37" fontId="16" fillId="4" borderId="11" xfId="0" applyFont="1" applyFill="1" applyBorder="1" applyAlignment="1">
      <alignment/>
    </xf>
    <xf numFmtId="0" fontId="1" fillId="4" borderId="3" xfId="0" applyNumberFormat="1" applyFont="1" applyFill="1" applyBorder="1" applyAlignment="1">
      <alignment horizontal="centerContinuous"/>
    </xf>
    <xf numFmtId="0" fontId="1" fillId="4" borderId="6" xfId="0" applyNumberFormat="1" applyFont="1" applyFill="1" applyBorder="1" applyAlignment="1">
      <alignment horizontal="centerContinuous"/>
    </xf>
    <xf numFmtId="37" fontId="15" fillId="0" borderId="0" xfId="0" applyFont="1" applyAlignment="1">
      <alignment horizontal="right" vertical="center" textRotation="180"/>
    </xf>
    <xf numFmtId="37" fontId="15" fillId="0" borderId="0" xfId="0" applyFont="1" applyAlignment="1" quotePrefix="1">
      <alignment horizontal="right" vertical="top" textRotation="180"/>
    </xf>
    <xf numFmtId="37" fontId="15" fillId="0" borderId="0" xfId="0" applyFont="1" applyAlignment="1">
      <alignment horizontal="right" textRotation="180"/>
    </xf>
    <xf numFmtId="37" fontId="15" fillId="0" borderId="0" xfId="0" applyFont="1" applyAlignment="1">
      <alignment horizontal="right" vertical="top" textRotation="180"/>
    </xf>
    <xf numFmtId="190" fontId="0" fillId="0" borderId="0" xfId="0" applyNumberFormat="1" applyAlignment="1">
      <alignment/>
    </xf>
    <xf numFmtId="37" fontId="5" fillId="4" borderId="3" xfId="0" applyFont="1" applyFill="1" applyBorder="1" applyAlignment="1">
      <alignment/>
    </xf>
    <xf numFmtId="37" fontId="1" fillId="4" borderId="3" xfId="0" applyFont="1" applyFill="1" applyBorder="1" applyAlignment="1">
      <alignment/>
    </xf>
    <xf numFmtId="37" fontId="1" fillId="4" borderId="6" xfId="0" applyFont="1" applyFill="1" applyBorder="1" applyAlignment="1">
      <alignment/>
    </xf>
    <xf numFmtId="37" fontId="1" fillId="0" borderId="3" xfId="0" applyFont="1" applyBorder="1" applyAlignment="1">
      <alignment horizontal="left"/>
    </xf>
    <xf numFmtId="175" fontId="1" fillId="3" borderId="1" xfId="0" applyNumberFormat="1" applyFont="1" applyFill="1" applyBorder="1" applyAlignment="1">
      <alignment/>
    </xf>
    <xf numFmtId="175" fontId="1" fillId="0" borderId="1" xfId="0" applyNumberFormat="1" applyFont="1" applyBorder="1" applyAlignment="1">
      <alignment/>
    </xf>
    <xf numFmtId="175" fontId="1" fillId="0" borderId="0" xfId="0" applyNumberFormat="1" applyFont="1" applyAlignment="1">
      <alignment/>
    </xf>
    <xf numFmtId="175" fontId="5" fillId="3" borderId="2" xfId="0" applyNumberFormat="1" applyFont="1" applyFill="1" applyBorder="1" applyAlignment="1">
      <alignment/>
    </xf>
    <xf numFmtId="175" fontId="1" fillId="3" borderId="8" xfId="0" applyNumberFormat="1" applyFont="1" applyFill="1" applyBorder="1" applyAlignment="1">
      <alignment/>
    </xf>
    <xf numFmtId="175" fontId="1" fillId="0" borderId="8" xfId="0" applyNumberFormat="1" applyFont="1" applyBorder="1" applyAlignment="1">
      <alignment/>
    </xf>
    <xf numFmtId="175" fontId="1" fillId="3" borderId="24" xfId="0" applyNumberFormat="1" applyFont="1" applyFill="1" applyBorder="1" applyAlignment="1">
      <alignment/>
    </xf>
    <xf numFmtId="175" fontId="1" fillId="0" borderId="24" xfId="0" applyNumberFormat="1" applyFont="1" applyBorder="1" applyAlignment="1">
      <alignment/>
    </xf>
    <xf numFmtId="175" fontId="5" fillId="3" borderId="6" xfId="0" applyNumberFormat="1" applyFont="1" applyFill="1" applyBorder="1" applyAlignment="1">
      <alignment/>
    </xf>
    <xf numFmtId="175" fontId="5" fillId="3" borderId="25" xfId="0" applyNumberFormat="1" applyFont="1" applyFill="1" applyBorder="1" applyAlignment="1">
      <alignment/>
    </xf>
    <xf numFmtId="37" fontId="1" fillId="0" borderId="0" xfId="0" applyFont="1" applyBorder="1" applyAlignment="1" quotePrefix="1">
      <alignment horizontal="left"/>
    </xf>
    <xf numFmtId="37" fontId="0" fillId="0" borderId="0" xfId="0" applyFont="1" applyAlignment="1" quotePrefix="1">
      <alignment horizontal="left"/>
    </xf>
    <xf numFmtId="174" fontId="1" fillId="3" borderId="1" xfId="20" applyNumberFormat="1" applyFont="1" applyFill="1" applyBorder="1" applyAlignment="1">
      <alignment/>
    </xf>
    <xf numFmtId="174" fontId="1" fillId="0" borderId="1" xfId="20" applyNumberFormat="1" applyFont="1" applyBorder="1" applyAlignment="1">
      <alignment/>
    </xf>
    <xf numFmtId="37" fontId="1" fillId="3" borderId="24" xfId="0" applyFont="1" applyFill="1" applyBorder="1" applyAlignment="1">
      <alignment/>
    </xf>
    <xf numFmtId="37" fontId="1" fillId="0" borderId="24" xfId="0" applyFont="1" applyBorder="1" applyAlignment="1">
      <alignment/>
    </xf>
    <xf numFmtId="37" fontId="5" fillId="3" borderId="25" xfId="0" applyFont="1" applyFill="1" applyBorder="1" applyAlignment="1">
      <alignment/>
    </xf>
    <xf numFmtId="37" fontId="16" fillId="4" borderId="11" xfId="0" applyFont="1" applyFill="1" applyBorder="1" applyAlignment="1">
      <alignment/>
    </xf>
    <xf numFmtId="39" fontId="1" fillId="3" borderId="1" xfId="0" applyNumberFormat="1" applyFont="1" applyFill="1" applyBorder="1" applyAlignment="1">
      <alignment/>
    </xf>
    <xf numFmtId="39" fontId="1" fillId="0" borderId="1" xfId="0" applyNumberFormat="1" applyFont="1" applyBorder="1" applyAlignment="1">
      <alignment/>
    </xf>
    <xf numFmtId="39" fontId="1" fillId="0" borderId="0" xfId="0" applyNumberFormat="1" applyFont="1" applyAlignment="1">
      <alignment/>
    </xf>
    <xf numFmtId="39" fontId="5" fillId="3" borderId="2" xfId="0" applyNumberFormat="1" applyFont="1" applyFill="1" applyBorder="1" applyAlignment="1">
      <alignment/>
    </xf>
    <xf numFmtId="37" fontId="14" fillId="4" borderId="11" xfId="0" applyFont="1" applyFill="1" applyBorder="1" applyAlignment="1" quotePrefix="1">
      <alignment horizontal="left"/>
    </xf>
    <xf numFmtId="0" fontId="1" fillId="3" borderId="1" xfId="0" applyNumberFormat="1" applyFont="1" applyFill="1" applyBorder="1" applyAlignment="1">
      <alignment/>
    </xf>
    <xf numFmtId="0" fontId="1" fillId="0" borderId="1" xfId="0" applyNumberFormat="1" applyFont="1" applyBorder="1" applyAlignment="1">
      <alignment/>
    </xf>
    <xf numFmtId="0" fontId="1" fillId="0" borderId="0" xfId="0" applyNumberFormat="1" applyFont="1" applyAlignment="1">
      <alignment/>
    </xf>
    <xf numFmtId="0" fontId="5" fillId="3" borderId="2" xfId="0" applyNumberFormat="1" applyFont="1" applyFill="1" applyBorder="1" applyAlignment="1">
      <alignment/>
    </xf>
    <xf numFmtId="37" fontId="1" fillId="0" borderId="0" xfId="0" applyFont="1" applyAlignment="1" quotePrefix="1">
      <alignment horizontal="left"/>
    </xf>
    <xf numFmtId="175" fontId="1" fillId="0" borderId="1" xfId="0" applyNumberFormat="1" applyFont="1" applyBorder="1" applyAlignment="1">
      <alignment horizontal="right"/>
    </xf>
    <xf numFmtId="1" fontId="1" fillId="3" borderId="1" xfId="0" applyNumberFormat="1" applyFont="1" applyFill="1" applyBorder="1" applyAlignment="1">
      <alignment/>
    </xf>
    <xf numFmtId="1" fontId="1" fillId="0" borderId="1" xfId="0" applyNumberFormat="1" applyFont="1" applyBorder="1" applyAlignment="1">
      <alignment/>
    </xf>
    <xf numFmtId="37" fontId="0" fillId="0" borderId="0" xfId="0" applyFont="1" applyAlignment="1" quotePrefix="1">
      <alignment horizontal="right"/>
    </xf>
    <xf numFmtId="37" fontId="0" fillId="0" borderId="0" xfId="0" applyAlignment="1" quotePrefix="1">
      <alignment horizontal="right"/>
    </xf>
    <xf numFmtId="39" fontId="1" fillId="0" borderId="1" xfId="0" applyNumberFormat="1" applyFont="1" applyBorder="1" applyAlignment="1">
      <alignment horizontal="right"/>
    </xf>
    <xf numFmtId="39" fontId="1" fillId="3" borderId="1" xfId="0" applyNumberFormat="1" applyFont="1" applyFill="1" applyBorder="1" applyAlignment="1">
      <alignment horizontal="right"/>
    </xf>
    <xf numFmtId="37" fontId="5" fillId="0" borderId="14" xfId="0" applyFont="1" applyBorder="1" applyAlignment="1" quotePrefix="1">
      <alignment horizontal="center"/>
    </xf>
    <xf numFmtId="37" fontId="5" fillId="0" borderId="2" xfId="0" applyFont="1" applyBorder="1" applyAlignment="1">
      <alignment horizontal="center"/>
    </xf>
    <xf numFmtId="37" fontId="1" fillId="0" borderId="1" xfId="0" applyFont="1" applyBorder="1" applyAlignment="1" quotePrefix="1">
      <alignment horizontal="left"/>
    </xf>
    <xf numFmtId="37" fontId="5" fillId="4" borderId="1" xfId="0" applyFont="1" applyFill="1" applyBorder="1" applyAlignment="1">
      <alignment horizontal="center"/>
    </xf>
    <xf numFmtId="37" fontId="5" fillId="6" borderId="1" xfId="0" applyFont="1" applyFill="1" applyBorder="1" applyAlignment="1">
      <alignment horizontal="center"/>
    </xf>
    <xf numFmtId="37" fontId="5" fillId="0" borderId="1" xfId="0" applyFont="1" applyBorder="1" applyAlignment="1" applyProtection="1">
      <alignment horizontal="center"/>
      <protection/>
    </xf>
    <xf numFmtId="37" fontId="5" fillId="5" borderId="2" xfId="0" applyFont="1" applyFill="1" applyBorder="1" applyAlignment="1" applyProtection="1">
      <alignment horizontal="center"/>
      <protection/>
    </xf>
    <xf numFmtId="37" fontId="5" fillId="5" borderId="15" xfId="0" applyFont="1" applyFill="1" applyBorder="1" applyAlignment="1" applyProtection="1">
      <alignment horizontal="centerContinuous"/>
      <protection/>
    </xf>
    <xf numFmtId="37" fontId="1" fillId="5" borderId="5" xfId="0" applyFont="1" applyFill="1" applyBorder="1" applyAlignment="1" applyProtection="1">
      <alignment horizontal="centerContinuous"/>
      <protection/>
    </xf>
    <xf numFmtId="37" fontId="1" fillId="5" borderId="13" xfId="0" applyFont="1" applyFill="1" applyBorder="1" applyAlignment="1" applyProtection="1">
      <alignment horizontal="centerContinuous"/>
      <protection/>
    </xf>
    <xf numFmtId="37" fontId="1" fillId="3" borderId="1" xfId="0" applyNumberFormat="1" applyFont="1" applyFill="1" applyBorder="1" applyAlignment="1">
      <alignment/>
    </xf>
    <xf numFmtId="37" fontId="1" fillId="0" borderId="1" xfId="0" applyNumberFormat="1" applyFont="1" applyBorder="1" applyAlignment="1">
      <alignment/>
    </xf>
    <xf numFmtId="37" fontId="1" fillId="3" borderId="1" xfId="0" applyNumberFormat="1" applyFont="1" applyFill="1" applyBorder="1" applyAlignment="1">
      <alignment horizontal="right"/>
    </xf>
    <xf numFmtId="37" fontId="1" fillId="0" borderId="0" xfId="0" applyNumberFormat="1" applyFont="1" applyAlignment="1">
      <alignment/>
    </xf>
    <xf numFmtId="37" fontId="5" fillId="3" borderId="2" xfId="0" applyNumberFormat="1" applyFont="1" applyFill="1" applyBorder="1" applyAlignment="1">
      <alignment/>
    </xf>
    <xf numFmtId="37" fontId="1" fillId="4" borderId="3" xfId="0" applyFont="1" applyFill="1" applyBorder="1" applyAlignment="1" applyProtection="1" quotePrefix="1">
      <alignment horizontal="centerContinuous"/>
      <protection/>
    </xf>
    <xf numFmtId="37" fontId="1" fillId="0" borderId="3" xfId="0" applyFont="1" applyBorder="1" applyAlignment="1" quotePrefix="1">
      <alignment horizontal="centerContinuous"/>
    </xf>
    <xf numFmtId="37" fontId="1" fillId="0" borderId="4" xfId="0" applyFont="1" applyBorder="1" applyAlignment="1">
      <alignment horizontal="centerContinuous"/>
    </xf>
    <xf numFmtId="37" fontId="5" fillId="5" borderId="26" xfId="0" applyFont="1" applyFill="1" applyBorder="1" applyAlignment="1" applyProtection="1">
      <alignment horizontal="centerContinuous"/>
      <protection/>
    </xf>
    <xf numFmtId="37" fontId="1" fillId="0" borderId="0" xfId="0" applyFont="1" applyAlignment="1">
      <alignment horizontal="center"/>
    </xf>
    <xf numFmtId="37" fontId="5" fillId="1" borderId="1" xfId="0" applyFont="1" applyFill="1" applyBorder="1" applyAlignment="1">
      <alignment horizontal="center"/>
    </xf>
    <xf numFmtId="37" fontId="5" fillId="1" borderId="12" xfId="0" applyFont="1" applyFill="1" applyBorder="1" applyAlignment="1">
      <alignment horizontal="center"/>
    </xf>
    <xf numFmtId="49" fontId="0" fillId="0" borderId="0" xfId="0" applyNumberFormat="1" applyFont="1" applyAlignment="1">
      <alignment horizontal="right"/>
    </xf>
    <xf numFmtId="49" fontId="0" fillId="0" borderId="0" xfId="0" applyNumberFormat="1" applyFont="1" applyAlignment="1">
      <alignment/>
    </xf>
    <xf numFmtId="37" fontId="6" fillId="0" borderId="3" xfId="0" applyFont="1" applyBorder="1" applyAlignment="1" applyProtection="1">
      <alignment/>
      <protection locked="0"/>
    </xf>
    <xf numFmtId="37" fontId="18" fillId="0" borderId="0" xfId="0" applyFont="1" applyAlignment="1">
      <alignment/>
    </xf>
    <xf numFmtId="37" fontId="18" fillId="8" borderId="0" xfId="0" applyFont="1" applyFill="1" applyAlignment="1">
      <alignment/>
    </xf>
    <xf numFmtId="37" fontId="18" fillId="8" borderId="0" xfId="0" applyFont="1" applyFill="1" applyAlignment="1">
      <alignment/>
    </xf>
    <xf numFmtId="37" fontId="19" fillId="8" borderId="0" xfId="0" applyFont="1" applyFill="1" applyAlignment="1">
      <alignment/>
    </xf>
    <xf numFmtId="37" fontId="20" fillId="8" borderId="0" xfId="0" applyFont="1" applyFill="1" applyAlignment="1">
      <alignment horizontal="center"/>
    </xf>
    <xf numFmtId="37" fontId="19" fillId="8" borderId="0" xfId="0" applyFont="1" applyFill="1" applyAlignment="1">
      <alignment wrapText="1"/>
    </xf>
    <xf numFmtId="37" fontId="14" fillId="0" borderId="7" xfId="0" applyFont="1" applyBorder="1" applyAlignment="1" quotePrefix="1">
      <alignment horizontal="right" vertical="center" textRotation="180"/>
    </xf>
    <xf numFmtId="37" fontId="17" fillId="0" borderId="7" xfId="0" applyFont="1" applyBorder="1" applyAlignment="1">
      <alignment horizontal="right" textRotation="180"/>
    </xf>
  </cellXfs>
  <cellStyles count="7">
    <cellStyle name="Normal" xfId="0"/>
    <cellStyle name="BODY" xfId="15"/>
    <cellStyle name="Comma" xfId="16"/>
    <cellStyle name="Comma [0]" xfId="17"/>
    <cellStyle name="Currency" xfId="18"/>
    <cellStyle name="Currency [0]"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styles" Target="styles.xml" /><Relationship Id="rId52" Type="http://schemas.openxmlformats.org/officeDocument/2006/relationships/sharedStrings" Target="sharedStrings.xml" /><Relationship Id="rId5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49.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0.xml.rels><?xml version="1.0" encoding="utf-8" standalone="yes"?><Relationships xmlns="http://schemas.openxmlformats.org/package/2006/relationships"><Relationship Id="rId1" Type="http://schemas.openxmlformats.org/officeDocument/2006/relationships/printerSettings" Target="../printerSettings/printerSettings49.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18"/>
  <dimension ref="A1:C26"/>
  <sheetViews>
    <sheetView showGridLines="0" showRowColHeaders="0" tabSelected="1" workbookViewId="0" topLeftCell="A1">
      <selection activeCell="A1" sqref="A1"/>
    </sheetView>
  </sheetViews>
  <sheetFormatPr defaultColWidth="9.33203125" defaultRowHeight="12"/>
  <cols>
    <col min="1" max="1" width="9.33203125" style="422" customWidth="1"/>
    <col min="2" max="2" width="112.16015625" style="422" customWidth="1"/>
    <col min="3" max="16384" width="9.33203125" style="422" customWidth="1"/>
  </cols>
  <sheetData>
    <row r="1" spans="1:3" ht="0.75" customHeight="1">
      <c r="A1" s="423"/>
      <c r="B1" s="423"/>
      <c r="C1" s="423"/>
    </row>
    <row r="2" spans="1:3" ht="14.25">
      <c r="A2" s="423"/>
      <c r="B2" s="423"/>
      <c r="C2" s="423"/>
    </row>
    <row r="3" spans="1:3" ht="15">
      <c r="A3" s="423"/>
      <c r="B3" s="426" t="s">
        <v>528</v>
      </c>
      <c r="C3" s="423"/>
    </row>
    <row r="4" spans="1:3" ht="14.25">
      <c r="A4" s="423"/>
      <c r="B4" s="423"/>
      <c r="C4" s="423"/>
    </row>
    <row r="5" spans="1:3" ht="14.25">
      <c r="A5" s="423"/>
      <c r="B5" s="425" t="s">
        <v>526</v>
      </c>
      <c r="C5" s="424"/>
    </row>
    <row r="6" spans="1:3" ht="14.25">
      <c r="A6" s="423"/>
      <c r="B6" s="423"/>
      <c r="C6" s="423"/>
    </row>
    <row r="7" spans="1:3" ht="14.25">
      <c r="A7" s="423"/>
      <c r="B7" s="427" t="s">
        <v>525</v>
      </c>
      <c r="C7" s="423"/>
    </row>
    <row r="8" spans="1:3" ht="14.25">
      <c r="A8" s="423"/>
      <c r="B8" s="427"/>
      <c r="C8" s="423"/>
    </row>
    <row r="9" spans="1:3" ht="14.25">
      <c r="A9" s="423"/>
      <c r="B9" s="423"/>
      <c r="C9" s="423"/>
    </row>
    <row r="10" spans="1:3" ht="14.25">
      <c r="A10" s="423"/>
      <c r="B10" s="427" t="s">
        <v>523</v>
      </c>
      <c r="C10" s="423"/>
    </row>
    <row r="11" spans="1:3" ht="14.25">
      <c r="A11" s="423"/>
      <c r="B11" s="427"/>
      <c r="C11" s="423"/>
    </row>
    <row r="12" spans="1:3" ht="14.25">
      <c r="A12" s="423"/>
      <c r="B12" s="427"/>
      <c r="C12" s="423"/>
    </row>
    <row r="13" spans="1:3" ht="14.25">
      <c r="A13" s="423"/>
      <c r="B13" s="423"/>
      <c r="C13" s="423"/>
    </row>
    <row r="14" spans="1:3" ht="14.25">
      <c r="A14" s="423"/>
      <c r="B14" s="427" t="s">
        <v>524</v>
      </c>
      <c r="C14" s="423"/>
    </row>
    <row r="15" spans="1:3" ht="14.25">
      <c r="A15" s="423"/>
      <c r="B15" s="427"/>
      <c r="C15" s="423"/>
    </row>
    <row r="16" spans="1:3" ht="14.25">
      <c r="A16" s="423"/>
      <c r="B16" s="423"/>
      <c r="C16" s="423"/>
    </row>
    <row r="17" spans="1:3" ht="14.25">
      <c r="A17" s="423"/>
      <c r="B17" s="427" t="s">
        <v>527</v>
      </c>
      <c r="C17" s="423"/>
    </row>
    <row r="18" spans="1:3" ht="14.25">
      <c r="A18" s="423"/>
      <c r="B18" s="427"/>
      <c r="C18" s="423"/>
    </row>
    <row r="19" spans="1:3" ht="14.25">
      <c r="A19" s="423"/>
      <c r="B19" s="427"/>
      <c r="C19" s="423"/>
    </row>
    <row r="20" spans="1:3" ht="14.25">
      <c r="A20" s="423"/>
      <c r="B20" s="427"/>
      <c r="C20" s="423"/>
    </row>
    <row r="21" spans="1:3" ht="14.25">
      <c r="A21" s="423"/>
      <c r="B21" s="424"/>
      <c r="C21" s="423"/>
    </row>
    <row r="22" spans="1:3" ht="14.25">
      <c r="A22" s="423"/>
      <c r="B22" s="424"/>
      <c r="C22" s="423"/>
    </row>
    <row r="23" spans="1:3" ht="14.25">
      <c r="A23" s="423"/>
      <c r="B23" s="423"/>
      <c r="C23" s="423"/>
    </row>
    <row r="24" spans="1:3" ht="14.25">
      <c r="A24" s="423"/>
      <c r="B24" s="423"/>
      <c r="C24" s="423"/>
    </row>
    <row r="25" spans="1:3" ht="14.25">
      <c r="A25" s="423"/>
      <c r="B25" s="423"/>
      <c r="C25" s="423"/>
    </row>
    <row r="26" spans="1:3" ht="14.25">
      <c r="A26" s="423"/>
      <c r="B26" s="423"/>
      <c r="C26" s="423"/>
    </row>
  </sheetData>
  <mergeCells count="4">
    <mergeCell ref="B17:B20"/>
    <mergeCell ref="B7:B8"/>
    <mergeCell ref="B10:B12"/>
    <mergeCell ref="B14:B15"/>
  </mergeCells>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sheetPr codeName="Sheet9">
    <pageSetUpPr fitToPage="1"/>
  </sheetPr>
  <dimension ref="A2:O57"/>
  <sheetViews>
    <sheetView showGridLines="0" showZeros="0" workbookViewId="0" topLeftCell="A1">
      <selection activeCell="A1" sqref="A1"/>
    </sheetView>
  </sheetViews>
  <sheetFormatPr defaultColWidth="14.83203125" defaultRowHeight="12"/>
  <cols>
    <col min="1" max="1" width="6.83203125" style="82" customWidth="1"/>
    <col min="2" max="2" width="52.83203125" style="82" customWidth="1"/>
    <col min="3" max="3" width="23.83203125" style="82" customWidth="1"/>
    <col min="4" max="4" width="7.83203125" style="82" customWidth="1"/>
    <col min="5" max="5" width="16.83203125" style="82" customWidth="1"/>
    <col min="6" max="6" width="7.83203125" style="82" customWidth="1"/>
    <col min="7" max="7" width="16.83203125" style="82" customWidth="1"/>
    <col min="8" max="8" width="7.83203125" style="82" customWidth="1"/>
    <col min="9" max="9" width="12.83203125" style="82" customWidth="1"/>
    <col min="10" max="10" width="7.83203125" style="82" customWidth="1"/>
    <col min="11" max="11" width="16.83203125" style="82" customWidth="1"/>
    <col min="12" max="12" width="8.83203125" style="82" customWidth="1"/>
    <col min="13" max="13" width="10.83203125" style="82" customWidth="1"/>
    <col min="14" max="14" width="45.66015625" style="82" bestFit="1" customWidth="1"/>
    <col min="15" max="16384" width="14.83203125" style="82" customWidth="1"/>
  </cols>
  <sheetData>
    <row r="2" spans="1:12" ht="12.75">
      <c r="A2" s="175"/>
      <c r="B2" s="175"/>
      <c r="C2" s="175"/>
      <c r="D2" s="126" t="str">
        <f>YEAR</f>
        <v>OPERATING FUND BUDGET 2000/2001</v>
      </c>
      <c r="E2" s="126"/>
      <c r="F2" s="126"/>
      <c r="G2" s="107"/>
      <c r="H2" s="107"/>
      <c r="I2" s="107"/>
      <c r="J2" s="107"/>
      <c r="K2" s="288"/>
      <c r="L2" s="108" t="s">
        <v>301</v>
      </c>
    </row>
    <row r="3" spans="11:12" ht="12.75">
      <c r="K3" s="174"/>
      <c r="L3" s="174"/>
    </row>
    <row r="4" spans="3:12" ht="15.75">
      <c r="C4" s="331" t="s">
        <v>302</v>
      </c>
      <c r="D4" s="174"/>
      <c r="E4" s="174"/>
      <c r="F4" s="174"/>
      <c r="G4" s="174"/>
      <c r="H4" s="174"/>
      <c r="I4" s="174"/>
      <c r="J4" s="174"/>
      <c r="K4" s="174"/>
      <c r="L4" s="174"/>
    </row>
    <row r="5" spans="3:12" ht="15.75">
      <c r="C5" s="331" t="s">
        <v>303</v>
      </c>
      <c r="D5" s="174"/>
      <c r="E5" s="174"/>
      <c r="F5" s="174"/>
      <c r="G5" s="174"/>
      <c r="H5" s="174"/>
      <c r="I5" s="174"/>
      <c r="J5" s="174"/>
      <c r="K5" s="174"/>
      <c r="L5" s="174"/>
    </row>
    <row r="7" spans="3:10" ht="12.75">
      <c r="C7" s="125" t="s">
        <v>304</v>
      </c>
      <c r="D7" s="107"/>
      <c r="E7" s="107"/>
      <c r="F7" s="107"/>
      <c r="G7" s="107"/>
      <c r="H7" s="107"/>
      <c r="I7" s="107"/>
      <c r="J7" s="132"/>
    </row>
    <row r="8" ht="12.75">
      <c r="C8" s="289"/>
    </row>
    <row r="9" spans="1:12" ht="12.75">
      <c r="A9" s="142"/>
      <c r="B9" s="142"/>
      <c r="C9" s="67" t="s">
        <v>30</v>
      </c>
      <c r="D9" s="66"/>
      <c r="E9" s="65" t="s">
        <v>31</v>
      </c>
      <c r="F9" s="66"/>
      <c r="G9" s="65" t="s">
        <v>32</v>
      </c>
      <c r="H9" s="66"/>
      <c r="I9" s="184"/>
      <c r="J9" s="206"/>
      <c r="K9" s="130"/>
      <c r="L9" s="206"/>
    </row>
    <row r="10" spans="1:12" ht="12.75">
      <c r="A10" s="142"/>
      <c r="B10" s="142"/>
      <c r="C10" s="68" t="s">
        <v>47</v>
      </c>
      <c r="D10" s="70"/>
      <c r="E10" s="69" t="s">
        <v>70</v>
      </c>
      <c r="F10" s="70"/>
      <c r="G10" s="69" t="s">
        <v>71</v>
      </c>
      <c r="H10" s="70"/>
      <c r="I10" s="69" t="s">
        <v>72</v>
      </c>
      <c r="J10" s="211"/>
      <c r="K10" s="69" t="s">
        <v>73</v>
      </c>
      <c r="L10" s="211"/>
    </row>
    <row r="11" spans="1:12" ht="12.75">
      <c r="A11" s="142"/>
      <c r="B11" s="142"/>
      <c r="C11" s="290" t="s">
        <v>114</v>
      </c>
      <c r="D11" s="290" t="s">
        <v>115</v>
      </c>
      <c r="E11" s="290" t="s">
        <v>114</v>
      </c>
      <c r="F11" s="290" t="s">
        <v>115</v>
      </c>
      <c r="G11" s="290" t="s">
        <v>114</v>
      </c>
      <c r="H11" s="290" t="s">
        <v>115</v>
      </c>
      <c r="I11" s="290" t="s">
        <v>114</v>
      </c>
      <c r="J11" s="261" t="s">
        <v>115</v>
      </c>
      <c r="K11" s="290" t="s">
        <v>114</v>
      </c>
      <c r="L11" s="261" t="s">
        <v>115</v>
      </c>
    </row>
    <row r="12" spans="1:12" ht="4.5" customHeight="1">
      <c r="A12" s="142"/>
      <c r="B12" s="142"/>
      <c r="C12" s="142"/>
      <c r="D12" s="142"/>
      <c r="E12" s="142"/>
      <c r="F12" s="142"/>
      <c r="G12" s="142"/>
      <c r="H12" s="142"/>
      <c r="I12" s="142"/>
      <c r="J12" s="142"/>
      <c r="K12" s="142"/>
      <c r="L12" s="142"/>
    </row>
    <row r="13" spans="1:15" ht="12.75">
      <c r="A13" s="182">
        <v>300</v>
      </c>
      <c r="B13" s="343" t="s">
        <v>290</v>
      </c>
      <c r="C13" s="338">
        <v>46018568.975</v>
      </c>
      <c r="D13" s="339">
        <f>C13/$K$57</f>
        <v>0.03707880510119644</v>
      </c>
      <c r="E13" s="338">
        <v>22846980.5</v>
      </c>
      <c r="F13" s="339">
        <f>E13/$K$57</f>
        <v>0.018408628429331456</v>
      </c>
      <c r="G13" s="338">
        <v>64037226</v>
      </c>
      <c r="H13" s="339">
        <f>G13/$K$57</f>
        <v>0.0515970808080798</v>
      </c>
      <c r="I13" s="338"/>
      <c r="J13" s="339"/>
      <c r="K13" s="338">
        <f>SUM(G13,E13,C13,'- 12 -'!I13,'- 12 -'!G13,'- 12 -'!E13,'- 12 -'!C13)</f>
        <v>935228118.6</v>
      </c>
      <c r="L13" s="339">
        <f aca="true" t="shared" si="0" ref="L13:L21">K13/$K$57</f>
        <v>0.7535467074946789</v>
      </c>
      <c r="N13" s="82" t="s">
        <v>290</v>
      </c>
      <c r="O13" s="101">
        <f>L13</f>
        <v>0.7535467074946789</v>
      </c>
    </row>
    <row r="14" spans="1:15" ht="12.75">
      <c r="A14" s="142"/>
      <c r="B14" s="314" t="s">
        <v>306</v>
      </c>
      <c r="C14" s="338"/>
      <c r="D14" s="339"/>
      <c r="E14" s="338"/>
      <c r="F14" s="339"/>
      <c r="G14" s="338"/>
      <c r="H14" s="339"/>
      <c r="I14" s="338"/>
      <c r="J14" s="339"/>
      <c r="K14" s="338">
        <f>SUM(G14,E14,C14,'- 12 -'!I14,'- 12 -'!G14,'- 12 -'!E14,'- 12 -'!C14)</f>
        <v>3124174</v>
      </c>
      <c r="L14" s="339">
        <f t="shared" si="0"/>
        <v>0.0025172586073060367</v>
      </c>
      <c r="N14" s="82" t="s">
        <v>405</v>
      </c>
      <c r="O14" s="101">
        <f>L23</f>
        <v>0.05781649403103899</v>
      </c>
    </row>
    <row r="15" spans="1:15" ht="12.75">
      <c r="A15" s="142"/>
      <c r="B15" s="314" t="s">
        <v>307</v>
      </c>
      <c r="C15" s="338">
        <v>2919270</v>
      </c>
      <c r="D15" s="339">
        <f>C15/$K$57</f>
        <v>0.0023521601340227185</v>
      </c>
      <c r="E15" s="338">
        <v>1624984</v>
      </c>
      <c r="F15" s="339">
        <f>E15/$K$57</f>
        <v>0.001309307663636722</v>
      </c>
      <c r="G15" s="338">
        <v>3117433</v>
      </c>
      <c r="H15" s="339">
        <f>G15/$K$57</f>
        <v>0.0025118271427743396</v>
      </c>
      <c r="I15" s="338"/>
      <c r="J15" s="339"/>
      <c r="K15" s="338">
        <f>SUM(G15,E15,C15,'- 12 -'!I15,'- 12 -'!G15,'- 12 -'!E15,'- 12 -'!C15)</f>
        <v>74777063</v>
      </c>
      <c r="L15" s="339">
        <f t="shared" si="0"/>
        <v>0.06025055117474755</v>
      </c>
      <c r="N15" s="82" t="s">
        <v>262</v>
      </c>
      <c r="O15" s="101">
        <f>L25</f>
        <v>0.09207375889565708</v>
      </c>
    </row>
    <row r="16" spans="1:15" ht="12.75">
      <c r="A16" s="142"/>
      <c r="B16" s="314" t="s">
        <v>308</v>
      </c>
      <c r="C16" s="338">
        <v>29764922.975</v>
      </c>
      <c r="D16" s="339">
        <f>C16/$K$57</f>
        <v>0.02398266183465452</v>
      </c>
      <c r="E16" s="338"/>
      <c r="F16" s="339">
        <f>E16/$K$57</f>
        <v>0</v>
      </c>
      <c r="G16" s="338"/>
      <c r="H16" s="339">
        <f>G16/$K$57</f>
        <v>0</v>
      </c>
      <c r="I16" s="338"/>
      <c r="J16" s="339"/>
      <c r="K16" s="338">
        <f>SUM(G16,E16,C16,'- 12 -'!I16,'- 12 -'!G16,'- 12 -'!E16,'- 12 -'!C16)</f>
        <v>633376762.975</v>
      </c>
      <c r="L16" s="339">
        <f t="shared" si="0"/>
        <v>0.5103342862037947</v>
      </c>
      <c r="N16" s="82" t="s">
        <v>406</v>
      </c>
      <c r="O16" s="101">
        <f>L42</f>
        <v>0.07033549646736102</v>
      </c>
    </row>
    <row r="17" spans="1:15" ht="12.75">
      <c r="A17" s="142"/>
      <c r="B17" s="314" t="s">
        <v>309</v>
      </c>
      <c r="C17" s="338">
        <v>5827287</v>
      </c>
      <c r="D17" s="339">
        <f>C17/$K$57</f>
        <v>0.0046952533239162</v>
      </c>
      <c r="E17" s="338">
        <v>120155</v>
      </c>
      <c r="F17" s="339">
        <f>E17/$K$57</f>
        <v>9.6813176206209E-05</v>
      </c>
      <c r="G17" s="338"/>
      <c r="H17" s="339">
        <f>G17/$K$57</f>
        <v>0</v>
      </c>
      <c r="I17" s="338"/>
      <c r="J17" s="339"/>
      <c r="K17" s="338">
        <f>SUM(G17,E17,C17,'- 12 -'!I17,'- 12 -'!G17,'- 12 -'!E17,'- 12 -'!C17)</f>
        <v>76610259.625</v>
      </c>
      <c r="L17" s="339">
        <f t="shared" si="0"/>
        <v>0.061727623189035366</v>
      </c>
      <c r="N17" s="82" t="s">
        <v>92</v>
      </c>
      <c r="O17" s="101">
        <f>L50</f>
        <v>0.002689284796364986</v>
      </c>
    </row>
    <row r="18" spans="1:15" ht="12.75">
      <c r="A18" s="142"/>
      <c r="B18" s="314" t="s">
        <v>310</v>
      </c>
      <c r="C18" s="338">
        <v>4453141</v>
      </c>
      <c r="D18" s="339">
        <f>C18/$K$57</f>
        <v>0.0035880547984194896</v>
      </c>
      <c r="E18" s="338">
        <v>20298091</v>
      </c>
      <c r="F18" s="339">
        <f>E18/$K$57</f>
        <v>0.016354897096522533</v>
      </c>
      <c r="G18" s="338">
        <v>59884772</v>
      </c>
      <c r="H18" s="339">
        <f>G18/$K$57</f>
        <v>0.0482513002680259</v>
      </c>
      <c r="I18" s="338"/>
      <c r="J18" s="339"/>
      <c r="K18" s="338">
        <f>SUM(G18,E18,C18,'- 12 -'!I18,'- 12 -'!G18,'- 12 -'!E18,'- 12 -'!C18)</f>
        <v>90381916.5</v>
      </c>
      <c r="L18" s="339">
        <f t="shared" si="0"/>
        <v>0.07282393914501577</v>
      </c>
      <c r="N18" s="82" t="s">
        <v>134</v>
      </c>
      <c r="O18" s="101">
        <f>L49-O17</f>
        <v>0.02353825831489916</v>
      </c>
    </row>
    <row r="19" spans="2:15" ht="12.75">
      <c r="B19" s="315" t="s">
        <v>311</v>
      </c>
      <c r="C19" s="338">
        <v>2584773</v>
      </c>
      <c r="D19" s="341">
        <f>C19/$K$57</f>
        <v>0.00208264395074738</v>
      </c>
      <c r="E19" s="338">
        <v>803750.5</v>
      </c>
      <c r="F19" s="341">
        <f>E19/$K$57</f>
        <v>0.0006476104929659906</v>
      </c>
      <c r="G19" s="338">
        <v>973853</v>
      </c>
      <c r="H19" s="341">
        <f>G19/$K$57</f>
        <v>0.00078466815436682</v>
      </c>
      <c r="I19" s="340"/>
      <c r="J19" s="341"/>
      <c r="K19" s="338">
        <f>SUM(G19,E19,C19,'- 12 -'!I19,'- 12 -'!G19,'- 12 -'!E19,'- 12 -'!C19)</f>
        <v>38128910.5</v>
      </c>
      <c r="L19" s="341">
        <f t="shared" si="0"/>
        <v>0.030721825398753882</v>
      </c>
      <c r="O19" s="101"/>
    </row>
    <row r="20" spans="2:15" ht="12.75">
      <c r="B20" s="372" t="s">
        <v>367</v>
      </c>
      <c r="C20" s="340"/>
      <c r="D20" s="341"/>
      <c r="E20" s="340"/>
      <c r="F20" s="341"/>
      <c r="G20" s="340"/>
      <c r="H20" s="341"/>
      <c r="I20" s="340"/>
      <c r="J20" s="341"/>
      <c r="K20" s="338">
        <f>SUM(G20,E20,C20,'- 12 -'!I20,'- 12 -'!G20,'- 12 -'!E20,'- 12 -'!C20)</f>
        <v>14063703</v>
      </c>
      <c r="L20" s="341">
        <f t="shared" si="0"/>
        <v>0.011331627952651078</v>
      </c>
      <c r="O20" s="101">
        <f>SUM(O13:O18)</f>
        <v>1</v>
      </c>
    </row>
    <row r="21" spans="2:15" ht="12.75">
      <c r="B21" s="372" t="s">
        <v>431</v>
      </c>
      <c r="C21" s="340">
        <v>469175</v>
      </c>
      <c r="D21" s="341">
        <f>C21/'- 13 -'!$K$57</f>
        <v>0.0003780310594361293</v>
      </c>
      <c r="E21" s="340">
        <v>0</v>
      </c>
      <c r="F21" s="341">
        <f>E21/'- 13 -'!$K$57</f>
        <v>0</v>
      </c>
      <c r="G21" s="340">
        <v>61168</v>
      </c>
      <c r="H21" s="341">
        <f>G21/'- 13 -'!$K$57</f>
        <v>4.92852429127493E-05</v>
      </c>
      <c r="I21" s="340"/>
      <c r="J21" s="341"/>
      <c r="K21" s="338">
        <f>SUM(G21,E21,C21,'- 12 -'!I21,'- 12 -'!G21,'- 12 -'!E21,'- 12 -'!C21)</f>
        <v>4765329</v>
      </c>
      <c r="L21" s="341">
        <f t="shared" si="0"/>
        <v>0.0038395958233744558</v>
      </c>
      <c r="O21" s="101"/>
    </row>
    <row r="22" spans="3:12" ht="4.5" customHeight="1">
      <c r="C22" s="340"/>
      <c r="D22" s="341"/>
      <c r="E22" s="340"/>
      <c r="F22" s="341"/>
      <c r="G22" s="340"/>
      <c r="H22" s="341"/>
      <c r="I22" s="340"/>
      <c r="J22" s="341"/>
      <c r="K22" s="340"/>
      <c r="L22" s="341"/>
    </row>
    <row r="23" spans="1:12" ht="12.75">
      <c r="A23" s="77">
        <v>400</v>
      </c>
      <c r="B23" s="344" t="s">
        <v>312</v>
      </c>
      <c r="C23" s="338">
        <v>3570291.43</v>
      </c>
      <c r="D23" s="341">
        <f>C23/$K$57</f>
        <v>0.0028767113588290785</v>
      </c>
      <c r="E23" s="338">
        <v>2969403.2</v>
      </c>
      <c r="F23" s="341">
        <f>E23/$K$57</f>
        <v>0.002392554244341733</v>
      </c>
      <c r="G23" s="338">
        <v>9429322</v>
      </c>
      <c r="H23" s="341">
        <f>G23/$K$57</f>
        <v>0.007597541611177921</v>
      </c>
      <c r="I23" s="340"/>
      <c r="J23" s="341"/>
      <c r="K23" s="338">
        <f>SUM(G23,E23,C23,'- 12 -'!I23,'- 12 -'!G23,'- 12 -'!E23,'- 12 -'!C23)</f>
        <v>71756150.48</v>
      </c>
      <c r="L23" s="341">
        <f>K23/$K$57</f>
        <v>0.05781649403103899</v>
      </c>
    </row>
    <row r="24" spans="3:12" ht="4.5" customHeight="1">
      <c r="C24" s="340"/>
      <c r="D24" s="341"/>
      <c r="E24" s="340"/>
      <c r="F24" s="341"/>
      <c r="G24" s="340"/>
      <c r="H24" s="341"/>
      <c r="I24" s="340"/>
      <c r="J24" s="341"/>
      <c r="K24" s="340"/>
      <c r="L24" s="341"/>
    </row>
    <row r="25" spans="1:15" ht="12.75">
      <c r="A25" s="345" t="s">
        <v>313</v>
      </c>
      <c r="B25" s="344" t="s">
        <v>262</v>
      </c>
      <c r="C25" s="340">
        <v>7463946</v>
      </c>
      <c r="D25" s="341">
        <f aca="true" t="shared" si="1" ref="D25:D40">C25/$K$57</f>
        <v>0.006013967952158702</v>
      </c>
      <c r="E25" s="340">
        <v>13245631</v>
      </c>
      <c r="F25" s="341">
        <f aca="true" t="shared" si="2" ref="F25:F40">E25/$K$57</f>
        <v>0.010672478115479375</v>
      </c>
      <c r="G25" s="340">
        <v>58402121</v>
      </c>
      <c r="H25" s="341">
        <f aca="true" t="shared" si="3" ref="H25:H40">G25/$K$57</f>
        <v>0.04705667538753559</v>
      </c>
      <c r="I25" s="340"/>
      <c r="J25" s="341"/>
      <c r="K25" s="338">
        <f>SUM(G25,E25,C25,'- 12 -'!I25,'- 12 -'!G25,'- 12 -'!E25,'- 12 -'!C25)</f>
        <v>114272901</v>
      </c>
      <c r="L25" s="341">
        <f aca="true" t="shared" si="4" ref="L25:L40">K25/$K$57</f>
        <v>0.09207375889565708</v>
      </c>
      <c r="N25" s="82" t="s">
        <v>66</v>
      </c>
      <c r="O25" s="101">
        <f>'- 12 -'!D57</f>
        <v>0.5916823194349081</v>
      </c>
    </row>
    <row r="26" spans="2:15" ht="12.75">
      <c r="B26" s="315" t="s">
        <v>314</v>
      </c>
      <c r="C26" s="338">
        <v>1574800</v>
      </c>
      <c r="D26" s="341">
        <f t="shared" si="1"/>
        <v>0.0012688726219428068</v>
      </c>
      <c r="E26" s="338">
        <v>619919</v>
      </c>
      <c r="F26" s="341">
        <f t="shared" si="2"/>
        <v>0.0004994908857773449</v>
      </c>
      <c r="G26" s="338">
        <v>2071560</v>
      </c>
      <c r="H26" s="341">
        <f t="shared" si="3"/>
        <v>0.0016691299013918217</v>
      </c>
      <c r="I26" s="340"/>
      <c r="J26" s="341"/>
      <c r="K26" s="338">
        <f>SUM(G26,E26,C26,'- 12 -'!I26,'- 12 -'!G26,'- 12 -'!E26,'- 12 -'!C26)</f>
        <v>14280405</v>
      </c>
      <c r="L26" s="341">
        <f t="shared" si="4"/>
        <v>0.011506232496034522</v>
      </c>
      <c r="N26" s="82" t="s">
        <v>67</v>
      </c>
      <c r="O26" s="101">
        <f>'- 12 -'!F57</f>
        <v>0.1330074552223827</v>
      </c>
    </row>
    <row r="27" spans="2:15" ht="12.75">
      <c r="B27" s="315" t="s">
        <v>315</v>
      </c>
      <c r="C27" s="338">
        <v>127329</v>
      </c>
      <c r="D27" s="341">
        <f t="shared" si="1"/>
        <v>0.00010259352430743945</v>
      </c>
      <c r="E27" s="338">
        <v>166878</v>
      </c>
      <c r="F27" s="341">
        <f t="shared" si="2"/>
        <v>0.00013445956655103614</v>
      </c>
      <c r="G27" s="338">
        <v>424316</v>
      </c>
      <c r="H27" s="341">
        <f t="shared" si="3"/>
        <v>0.0003418865604853213</v>
      </c>
      <c r="I27" s="340"/>
      <c r="J27" s="341"/>
      <c r="K27" s="338">
        <f>SUM(G27,E27,C27,'- 12 -'!I27,'- 12 -'!G27,'- 12 -'!E27,'- 12 -'!C27)</f>
        <v>5218175</v>
      </c>
      <c r="L27" s="341">
        <f t="shared" si="4"/>
        <v>0.004204470024134116</v>
      </c>
      <c r="N27" s="82" t="s">
        <v>69</v>
      </c>
      <c r="O27" s="101">
        <f>'- 12 -'!H57</f>
        <v>0.0063993062288976</v>
      </c>
    </row>
    <row r="28" spans="2:15" ht="12.75">
      <c r="B28" s="315" t="s">
        <v>316</v>
      </c>
      <c r="C28" s="340"/>
      <c r="D28" s="341">
        <f t="shared" si="1"/>
        <v>0</v>
      </c>
      <c r="E28" s="340"/>
      <c r="F28" s="341">
        <f t="shared" si="2"/>
        <v>0</v>
      </c>
      <c r="G28" s="338">
        <v>33422600</v>
      </c>
      <c r="H28" s="341">
        <f t="shared" si="3"/>
        <v>0.026929782889348268</v>
      </c>
      <c r="I28" s="340"/>
      <c r="J28" s="341"/>
      <c r="K28" s="338">
        <f>SUM(G28,E28,C28,'- 12 -'!I28,'- 12 -'!G28,'- 12 -'!E28,'- 12 -'!C28)</f>
        <v>33422600</v>
      </c>
      <c r="L28" s="341">
        <f t="shared" si="4"/>
        <v>0.026929782889348268</v>
      </c>
      <c r="M28" s="355" t="s">
        <v>368</v>
      </c>
      <c r="N28" s="82" t="s">
        <v>424</v>
      </c>
      <c r="O28" s="101">
        <f>'- 12 -'!J57</f>
        <v>0.035889985163890414</v>
      </c>
    </row>
    <row r="29" spans="2:15" ht="12.75" customHeight="1">
      <c r="B29" s="315" t="s">
        <v>317</v>
      </c>
      <c r="C29" s="338">
        <v>494777</v>
      </c>
      <c r="D29" s="341">
        <f t="shared" si="1"/>
        <v>0.0003986595055035535</v>
      </c>
      <c r="E29" s="338">
        <v>626427</v>
      </c>
      <c r="F29" s="341">
        <f t="shared" si="2"/>
        <v>0.0005047346138847895</v>
      </c>
      <c r="G29" s="338">
        <v>648143</v>
      </c>
      <c r="H29" s="341">
        <f t="shared" si="3"/>
        <v>0.0005222319709194034</v>
      </c>
      <c r="I29" s="340"/>
      <c r="J29" s="341"/>
      <c r="K29" s="338">
        <f>SUM(G29,E29,C29,'- 12 -'!I29,'- 12 -'!G29,'- 12 -'!E29,'- 12 -'!C29)</f>
        <v>6248260</v>
      </c>
      <c r="L29" s="341">
        <f t="shared" si="4"/>
        <v>0.005034446309868149</v>
      </c>
      <c r="M29" s="354" t="s">
        <v>419</v>
      </c>
      <c r="N29" s="82" t="s">
        <v>408</v>
      </c>
      <c r="O29" s="101">
        <f>D57</f>
        <v>0.05113500055840242</v>
      </c>
    </row>
    <row r="30" spans="2:15" ht="12.75" customHeight="1">
      <c r="B30" s="315" t="s">
        <v>318</v>
      </c>
      <c r="C30" s="340"/>
      <c r="D30" s="341">
        <f t="shared" si="1"/>
        <v>0</v>
      </c>
      <c r="E30" s="338">
        <v>9286101</v>
      </c>
      <c r="F30" s="341">
        <f t="shared" si="2"/>
        <v>0.007482143334706451</v>
      </c>
      <c r="G30" s="340"/>
      <c r="H30" s="341">
        <f t="shared" si="3"/>
        <v>0</v>
      </c>
      <c r="I30" s="340"/>
      <c r="J30" s="341"/>
      <c r="K30" s="338">
        <f>SUM(G30,E30,C30,'- 12 -'!I30,'- 12 -'!G30,'- 12 -'!E30,'- 12 -'!C30)</f>
        <v>9286101</v>
      </c>
      <c r="L30" s="341">
        <f t="shared" si="4"/>
        <v>0.007482143334706451</v>
      </c>
      <c r="M30" s="356" t="s">
        <v>368</v>
      </c>
      <c r="N30" s="82" t="s">
        <v>295</v>
      </c>
      <c r="O30" s="101">
        <f>F57</f>
        <v>0.03942768164055673</v>
      </c>
    </row>
    <row r="31" spans="2:15" ht="12.75" customHeight="1">
      <c r="B31" s="315" t="s">
        <v>319</v>
      </c>
      <c r="C31" s="340"/>
      <c r="D31" s="341">
        <f t="shared" si="1"/>
        <v>0</v>
      </c>
      <c r="E31" s="340"/>
      <c r="F31" s="341">
        <f t="shared" si="2"/>
        <v>0</v>
      </c>
      <c r="G31" s="340"/>
      <c r="H31" s="341">
        <f t="shared" si="3"/>
        <v>0</v>
      </c>
      <c r="I31" s="340"/>
      <c r="J31" s="341"/>
      <c r="K31" s="338">
        <f>SUM(G31,E31,C31,'- 12 -'!I31,'- 12 -'!G31,'- 12 -'!E31,'- 12 -'!C31)</f>
        <v>562278</v>
      </c>
      <c r="L31" s="341">
        <f t="shared" si="4"/>
        <v>0.0004530474727716265</v>
      </c>
      <c r="N31" s="82" t="s">
        <v>407</v>
      </c>
      <c r="O31" s="101">
        <f>H57</f>
        <v>0.11623070863969796</v>
      </c>
    </row>
    <row r="32" spans="2:15" ht="12.75" customHeight="1">
      <c r="B32" s="315" t="s">
        <v>320</v>
      </c>
      <c r="C32" s="338">
        <v>119309</v>
      </c>
      <c r="D32" s="341">
        <f t="shared" si="1"/>
        <v>9.613152378167026E-05</v>
      </c>
      <c r="E32" s="340"/>
      <c r="F32" s="341">
        <f t="shared" si="2"/>
        <v>0</v>
      </c>
      <c r="G32" s="340"/>
      <c r="H32" s="341">
        <f t="shared" si="3"/>
        <v>0</v>
      </c>
      <c r="I32" s="340"/>
      <c r="J32" s="341"/>
      <c r="K32" s="338">
        <f>SUM(G32,E32,C32,'- 12 -'!I32,'- 12 -'!G32,'- 12 -'!E32,'- 12 -'!C32)</f>
        <v>984599</v>
      </c>
      <c r="L32" s="341">
        <f t="shared" si="4"/>
        <v>0.0007933265904827696</v>
      </c>
      <c r="N32" s="82" t="s">
        <v>72</v>
      </c>
      <c r="O32" s="101">
        <f>J57</f>
        <v>0.026227543111264146</v>
      </c>
    </row>
    <row r="33" spans="2:15" ht="12.75" customHeight="1">
      <c r="B33" s="315" t="s">
        <v>321</v>
      </c>
      <c r="C33" s="338">
        <v>5445</v>
      </c>
      <c r="D33" s="341">
        <f t="shared" si="1"/>
        <v>4.38723103027596E-06</v>
      </c>
      <c r="E33" s="338">
        <v>738621</v>
      </c>
      <c r="F33" s="341">
        <f t="shared" si="2"/>
        <v>0.0005951333279730872</v>
      </c>
      <c r="G33" s="338">
        <v>3303184</v>
      </c>
      <c r="H33" s="341">
        <f t="shared" si="3"/>
        <v>0.0026614933596898196</v>
      </c>
      <c r="I33" s="340"/>
      <c r="J33" s="341"/>
      <c r="K33" s="338">
        <f>SUM(G33,E33,C33,'- 12 -'!I33,'- 12 -'!G33,'- 12 -'!E33,'- 12 -'!C33)</f>
        <v>4574132</v>
      </c>
      <c r="L33" s="341">
        <f t="shared" si="4"/>
        <v>0.0036855415696929734</v>
      </c>
      <c r="O33" s="101"/>
    </row>
    <row r="34" spans="2:15" ht="12.75">
      <c r="B34" s="315" t="s">
        <v>322</v>
      </c>
      <c r="C34" s="338">
        <v>292698</v>
      </c>
      <c r="D34" s="341">
        <f t="shared" si="1"/>
        <v>0.00023583723564733023</v>
      </c>
      <c r="E34" s="338">
        <v>1498170</v>
      </c>
      <c r="F34" s="341">
        <f t="shared" si="2"/>
        <v>0.0012071290932283813</v>
      </c>
      <c r="G34" s="338">
        <v>12710436</v>
      </c>
      <c r="H34" s="341">
        <f t="shared" si="3"/>
        <v>0.01024125238338598</v>
      </c>
      <c r="I34" s="340"/>
      <c r="J34" s="341"/>
      <c r="K34" s="338">
        <f>SUM(G34,E34,C34,'- 12 -'!I34,'- 12 -'!G34,'- 12 -'!E34,'- 12 -'!C34)</f>
        <v>17438042</v>
      </c>
      <c r="L34" s="341">
        <f t="shared" si="4"/>
        <v>0.014050453437953254</v>
      </c>
      <c r="O34" s="101">
        <f>SUM(O25:O32)</f>
        <v>1</v>
      </c>
    </row>
    <row r="35" spans="2:12" ht="12.75">
      <c r="B35" s="315" t="s">
        <v>323</v>
      </c>
      <c r="C35" s="338">
        <v>78000</v>
      </c>
      <c r="D35" s="341">
        <f t="shared" si="1"/>
        <v>6.284738665960054E-05</v>
      </c>
      <c r="E35" s="338">
        <v>167633</v>
      </c>
      <c r="F35" s="341">
        <f t="shared" si="2"/>
        <v>0.000135067897024472</v>
      </c>
      <c r="G35" s="338">
        <v>1582389</v>
      </c>
      <c r="H35" s="341">
        <f t="shared" si="3"/>
        <v>0.0012749873503704952</v>
      </c>
      <c r="I35" s="340"/>
      <c r="J35" s="341"/>
      <c r="K35" s="338">
        <f>SUM(G35,E35,C35,'- 12 -'!I35,'- 12 -'!G35,'- 12 -'!E35,'- 12 -'!C35)</f>
        <v>4447702</v>
      </c>
      <c r="L35" s="341">
        <f t="shared" si="4"/>
        <v>0.003583672401803572</v>
      </c>
    </row>
    <row r="36" spans="1:12" ht="12.75">
      <c r="A36" s="151"/>
      <c r="B36" s="337" t="s">
        <v>324</v>
      </c>
      <c r="C36" s="340"/>
      <c r="D36" s="341">
        <f t="shared" si="1"/>
        <v>0</v>
      </c>
      <c r="E36" s="340"/>
      <c r="F36" s="341">
        <f t="shared" si="2"/>
        <v>0</v>
      </c>
      <c r="G36" s="338">
        <v>4089249</v>
      </c>
      <c r="H36" s="341">
        <f t="shared" si="3"/>
        <v>0.003294854013466472</v>
      </c>
      <c r="I36" s="340"/>
      <c r="J36" s="341"/>
      <c r="K36" s="338">
        <f>SUM(G36,E36,C36,'- 12 -'!I36,'- 12 -'!G36,'- 12 -'!E36,'- 12 -'!C36)</f>
        <v>4089249</v>
      </c>
      <c r="L36" s="341">
        <f t="shared" si="4"/>
        <v>0.003294854013466472</v>
      </c>
    </row>
    <row r="37" spans="2:12" ht="12.75">
      <c r="B37" s="315" t="s">
        <v>325</v>
      </c>
      <c r="C37" s="338">
        <v>4730</v>
      </c>
      <c r="D37" s="341">
        <f>C37/K57</f>
        <v>3.811129985896289E-06</v>
      </c>
      <c r="E37" s="338">
        <v>16460</v>
      </c>
      <c r="F37" s="341">
        <f>E37/K57</f>
        <v>1.3262410056628524E-05</v>
      </c>
      <c r="G37" s="338">
        <v>17185</v>
      </c>
      <c r="H37" s="341">
        <f>G37/K57</f>
        <v>1.3846568458272246E-05</v>
      </c>
      <c r="I37" s="340"/>
      <c r="J37" s="341"/>
      <c r="K37" s="338">
        <f>SUM(G37,E37,C37,'- 12 -'!I37,'- 12 -'!G37,'- 12 -'!E37,'- 12 -'!C37)</f>
        <v>792390</v>
      </c>
      <c r="L37" s="341">
        <f t="shared" si="4"/>
        <v>0.000638456932246165</v>
      </c>
    </row>
    <row r="38" spans="2:12" ht="12.75">
      <c r="B38" s="315" t="s">
        <v>326</v>
      </c>
      <c r="C38" s="338">
        <v>130472</v>
      </c>
      <c r="D38" s="341">
        <f t="shared" si="1"/>
        <v>0.00010512595169553078</v>
      </c>
      <c r="E38" s="338">
        <v>24772</v>
      </c>
      <c r="F38" s="341">
        <f t="shared" si="2"/>
        <v>1.9959685414508007E-05</v>
      </c>
      <c r="G38" s="338">
        <v>17228</v>
      </c>
      <c r="H38" s="341">
        <f t="shared" si="3"/>
        <v>1.3881215094507667E-05</v>
      </c>
      <c r="I38" s="340"/>
      <c r="J38" s="341"/>
      <c r="K38" s="338">
        <f>SUM(G38,E38,C38,'- 12 -'!I38,'- 12 -'!G38,'- 12 -'!E38,'- 12 -'!C38)</f>
        <v>2234239</v>
      </c>
      <c r="L38" s="341">
        <f t="shared" si="4"/>
        <v>0.0018002061836276827</v>
      </c>
    </row>
    <row r="39" spans="2:12" ht="12.75">
      <c r="B39" s="372" t="s">
        <v>432</v>
      </c>
      <c r="C39" s="340">
        <v>4332310</v>
      </c>
      <c r="D39" s="341">
        <f>C39/'- 13 -'!$K$57</f>
        <v>0.0034906969448622307</v>
      </c>
      <c r="E39" s="340">
        <v>100100</v>
      </c>
      <c r="F39" s="341">
        <f>E39/'- 13 -'!$K$57</f>
        <v>8.065414621315403E-05</v>
      </c>
      <c r="G39" s="340">
        <v>96136</v>
      </c>
      <c r="H39" s="341">
        <f>G39/'- 13 -'!$K$57</f>
        <v>7.746020979368406E-05</v>
      </c>
      <c r="I39" s="340"/>
      <c r="J39" s="341"/>
      <c r="K39" s="338">
        <f>SUM(G39,E39,C39,'- 12 -'!I39,'- 12 -'!G39,'- 12 -'!E39,'- 12 -'!C39)</f>
        <v>5661524</v>
      </c>
      <c r="L39" s="341">
        <f t="shared" si="4"/>
        <v>0.004561692152700106</v>
      </c>
    </row>
    <row r="40" spans="2:12" ht="12.75">
      <c r="B40" s="315" t="s">
        <v>327</v>
      </c>
      <c r="C40" s="338">
        <v>304076</v>
      </c>
      <c r="D40" s="341">
        <f t="shared" si="1"/>
        <v>0.00024500489674236786</v>
      </c>
      <c r="E40" s="338">
        <v>550</v>
      </c>
      <c r="F40" s="341">
        <f t="shared" si="2"/>
        <v>4.431546495228243E-07</v>
      </c>
      <c r="G40" s="338">
        <v>19695</v>
      </c>
      <c r="H40" s="341">
        <f t="shared" si="3"/>
        <v>1.5868965131549134E-05</v>
      </c>
      <c r="I40" s="340"/>
      <c r="J40" s="341"/>
      <c r="K40" s="338">
        <f>SUM(G40,E40,C40,'- 12 -'!I40,'- 12 -'!G40,'- 12 -'!E40,'- 12 -'!C40)</f>
        <v>5033205</v>
      </c>
      <c r="L40" s="341">
        <f t="shared" si="4"/>
        <v>0.004055433086820958</v>
      </c>
    </row>
    <row r="41" spans="3:12" ht="4.5" customHeight="1">
      <c r="C41" s="342"/>
      <c r="D41" s="342"/>
      <c r="E41" s="342"/>
      <c r="F41" s="342"/>
      <c r="G41" s="342"/>
      <c r="H41" s="342"/>
      <c r="I41" s="342"/>
      <c r="J41" s="342"/>
      <c r="K41" s="342"/>
      <c r="L41" s="342"/>
    </row>
    <row r="42" spans="1:12" ht="12.75">
      <c r="A42" s="77">
        <v>700</v>
      </c>
      <c r="B42" s="344" t="s">
        <v>328</v>
      </c>
      <c r="C42" s="340">
        <v>6410931</v>
      </c>
      <c r="D42" s="341">
        <f aca="true" t="shared" si="5" ref="D42:D47">C42/$K$57</f>
        <v>0.005165516146218199</v>
      </c>
      <c r="E42" s="340">
        <v>9871749</v>
      </c>
      <c r="F42" s="341">
        <f aca="true" t="shared" si="6" ref="F42:F47">E42/$K$57</f>
        <v>0.007954020851404165</v>
      </c>
      <c r="G42" s="340">
        <v>12385464</v>
      </c>
      <c r="H42" s="341">
        <f aca="true" t="shared" si="7" ref="H42:H47">G42/$K$57</f>
        <v>0.00997941083290465</v>
      </c>
      <c r="I42" s="340"/>
      <c r="J42" s="341"/>
      <c r="K42" s="338">
        <f>SUM(G42,E42,C42,'- 12 -'!I42,'- 12 -'!G42,'- 12 -'!E42,'- 12 -'!C42)</f>
        <v>87293506</v>
      </c>
      <c r="L42" s="341">
        <f aca="true" t="shared" si="8" ref="L42:L47">K42/$K$57</f>
        <v>0.07033549646736102</v>
      </c>
    </row>
    <row r="43" spans="2:12" ht="12.75">
      <c r="B43" s="315" t="s">
        <v>329</v>
      </c>
      <c r="C43" s="338">
        <v>2640314</v>
      </c>
      <c r="D43" s="341">
        <f t="shared" si="5"/>
        <v>0.002127395318727648</v>
      </c>
      <c r="E43" s="338">
        <v>9477727</v>
      </c>
      <c r="F43" s="341">
        <f t="shared" si="6"/>
        <v>0.0076365432490145616</v>
      </c>
      <c r="G43" s="338">
        <v>10780170</v>
      </c>
      <c r="H43" s="341">
        <f t="shared" si="7"/>
        <v>0.008685968105720846</v>
      </c>
      <c r="I43" s="340"/>
      <c r="J43" s="341"/>
      <c r="K43" s="338">
        <f>SUM(G43,E43,C43,'- 12 -'!I43,'- 12 -'!G43,'- 12 -'!E43,'- 12 -'!C43)</f>
        <v>49703041</v>
      </c>
      <c r="L43" s="341">
        <f t="shared" si="8"/>
        <v>0.040047515844679214</v>
      </c>
    </row>
    <row r="44" spans="2:12" ht="12.75">
      <c r="B44" s="315" t="s">
        <v>451</v>
      </c>
      <c r="C44" s="338">
        <v>2995585</v>
      </c>
      <c r="D44" s="341">
        <f t="shared" si="5"/>
        <v>0.0024136498559833267</v>
      </c>
      <c r="E44" s="338">
        <v>5425</v>
      </c>
      <c r="F44" s="341">
        <f t="shared" si="6"/>
        <v>4.371116315747858E-06</v>
      </c>
      <c r="G44" s="338">
        <v>114891</v>
      </c>
      <c r="H44" s="341">
        <f t="shared" si="7"/>
        <v>9.257178334241237E-05</v>
      </c>
      <c r="I44" s="340"/>
      <c r="J44" s="341"/>
      <c r="K44" s="338">
        <f>SUM(G44,E44,C44,'- 12 -'!I44,'- 12 -'!G44,'- 12 -'!E44,'- 12 -'!C44)</f>
        <v>13568263</v>
      </c>
      <c r="L44" s="341">
        <f t="shared" si="8"/>
        <v>0.010932434244360918</v>
      </c>
    </row>
    <row r="45" spans="2:12" ht="12.75">
      <c r="B45" s="315" t="s">
        <v>330</v>
      </c>
      <c r="C45" s="338">
        <v>249528</v>
      </c>
      <c r="D45" s="341">
        <f t="shared" si="5"/>
        <v>0.00020105362433842054</v>
      </c>
      <c r="E45" s="338">
        <v>375597</v>
      </c>
      <c r="F45" s="341">
        <f t="shared" si="6"/>
        <v>0.00030263192163058954</v>
      </c>
      <c r="G45" s="338">
        <v>1451203</v>
      </c>
      <c r="H45" s="341">
        <f t="shared" si="7"/>
        <v>0.0011692861033663112</v>
      </c>
      <c r="I45" s="340"/>
      <c r="J45" s="341"/>
      <c r="K45" s="338">
        <f>SUM(G45,E45,C45,'- 12 -'!I45,'- 12 -'!G45,'- 12 -'!E45,'- 12 -'!C45)</f>
        <v>10642844</v>
      </c>
      <c r="L45" s="341">
        <f t="shared" si="8"/>
        <v>0.008575319641356534</v>
      </c>
    </row>
    <row r="46" spans="2:12" ht="12.75">
      <c r="B46" s="315" t="s">
        <v>331</v>
      </c>
      <c r="C46" s="340"/>
      <c r="D46" s="341">
        <f t="shared" si="5"/>
        <v>0</v>
      </c>
      <c r="E46" s="338">
        <v>0</v>
      </c>
      <c r="F46" s="341">
        <f t="shared" si="6"/>
        <v>0</v>
      </c>
      <c r="G46" s="338">
        <v>10000</v>
      </c>
      <c r="H46" s="341">
        <f t="shared" si="7"/>
        <v>8.057357264051351E-06</v>
      </c>
      <c r="I46" s="340"/>
      <c r="J46" s="341"/>
      <c r="K46" s="338">
        <f>SUM(G46,E46,C46,'- 12 -'!I46,'- 12 -'!G46,'- 12 -'!E46,'- 12 -'!C46)</f>
        <v>25513</v>
      </c>
      <c r="L46" s="341">
        <f t="shared" si="8"/>
        <v>2.0556735587774212E-05</v>
      </c>
    </row>
    <row r="47" spans="2:12" ht="12.75">
      <c r="B47" s="315" t="s">
        <v>332</v>
      </c>
      <c r="C47" s="338">
        <v>525504</v>
      </c>
      <c r="D47" s="341">
        <f t="shared" si="5"/>
        <v>0.0004234173471688041</v>
      </c>
      <c r="E47" s="338">
        <v>13000</v>
      </c>
      <c r="F47" s="341">
        <f t="shared" si="6"/>
        <v>1.0474564443266756E-05</v>
      </c>
      <c r="G47" s="338">
        <v>29200</v>
      </c>
      <c r="H47" s="341">
        <f t="shared" si="7"/>
        <v>2.3527483211029946E-05</v>
      </c>
      <c r="I47" s="340"/>
      <c r="J47" s="341"/>
      <c r="K47" s="338">
        <f>SUM(G47,E47,C47,'- 12 -'!I47,'- 12 -'!G47,'- 12 -'!E47,'- 12 -'!C47)</f>
        <v>13353845</v>
      </c>
      <c r="L47" s="341">
        <f t="shared" si="8"/>
        <v>0.010759670001376582</v>
      </c>
    </row>
    <row r="48" spans="3:12" ht="4.5" customHeight="1">
      <c r="C48" s="342"/>
      <c r="D48" s="342"/>
      <c r="E48" s="342"/>
      <c r="F48" s="342"/>
      <c r="G48" s="342"/>
      <c r="H48" s="342"/>
      <c r="I48" s="342"/>
      <c r="J48" s="342"/>
      <c r="K48" s="342"/>
      <c r="L48" s="342"/>
    </row>
    <row r="49" spans="1:12" ht="12.75">
      <c r="A49" s="77">
        <v>900</v>
      </c>
      <c r="B49" s="344" t="s">
        <v>134</v>
      </c>
      <c r="C49" s="340"/>
      <c r="D49" s="341"/>
      <c r="E49" s="340"/>
      <c r="F49" s="341"/>
      <c r="G49" s="340"/>
      <c r="H49" s="341"/>
      <c r="I49" s="340">
        <v>32551049</v>
      </c>
      <c r="J49" s="341">
        <f>I49/$K$57</f>
        <v>0.026227543111264146</v>
      </c>
      <c r="K49" s="340">
        <f>SUM(I49,E49)</f>
        <v>32551049</v>
      </c>
      <c r="L49" s="341">
        <f>K49/$K$57</f>
        <v>0.026227543111264146</v>
      </c>
    </row>
    <row r="50" spans="2:12" ht="12.75">
      <c r="B50" s="315" t="s">
        <v>333</v>
      </c>
      <c r="C50" s="340"/>
      <c r="D50" s="341"/>
      <c r="E50" s="340"/>
      <c r="F50" s="341"/>
      <c r="G50" s="340"/>
      <c r="H50" s="341"/>
      <c r="I50" s="340">
        <v>3337676</v>
      </c>
      <c r="J50" s="341">
        <f>I50/$K$57</f>
        <v>0.002689284796364986</v>
      </c>
      <c r="K50" s="340">
        <f>I50</f>
        <v>3337676</v>
      </c>
      <c r="L50" s="341">
        <f>K50/$K$57</f>
        <v>0.002689284796364986</v>
      </c>
    </row>
    <row r="51" spans="2:12" ht="12.75">
      <c r="B51" s="315" t="s">
        <v>334</v>
      </c>
      <c r="C51" s="340"/>
      <c r="D51" s="341"/>
      <c r="E51" s="340"/>
      <c r="F51" s="341"/>
      <c r="G51" s="340"/>
      <c r="H51" s="341"/>
      <c r="I51" s="340"/>
      <c r="J51" s="341"/>
      <c r="K51" s="340"/>
      <c r="L51" s="341"/>
    </row>
    <row r="52" spans="2:12" ht="12.75">
      <c r="B52" s="315" t="s">
        <v>335</v>
      </c>
      <c r="C52" s="340"/>
      <c r="D52" s="341"/>
      <c r="E52" s="340"/>
      <c r="F52" s="341"/>
      <c r="G52" s="340"/>
      <c r="H52" s="341"/>
      <c r="I52" s="340">
        <v>20044647</v>
      </c>
      <c r="J52" s="341">
        <f>I52/$K$57</f>
        <v>0.01615068821107951</v>
      </c>
      <c r="K52" s="340">
        <f>I52</f>
        <v>20044647</v>
      </c>
      <c r="L52" s="341">
        <f>K52/$K$57</f>
        <v>0.01615068821107951</v>
      </c>
    </row>
    <row r="53" spans="2:12" ht="12.75">
      <c r="B53" s="315" t="s">
        <v>336</v>
      </c>
      <c r="C53" s="340"/>
      <c r="D53" s="341"/>
      <c r="E53" s="340"/>
      <c r="F53" s="341"/>
      <c r="G53" s="340"/>
      <c r="H53" s="341"/>
      <c r="I53" s="340"/>
      <c r="J53" s="341"/>
      <c r="K53" s="340"/>
      <c r="L53" s="341"/>
    </row>
    <row r="54" spans="2:12" ht="12.75">
      <c r="B54" s="315" t="s">
        <v>337</v>
      </c>
      <c r="C54" s="340"/>
      <c r="D54" s="341"/>
      <c r="E54" s="340"/>
      <c r="F54" s="341"/>
      <c r="G54" s="340"/>
      <c r="H54" s="341"/>
      <c r="I54" s="340">
        <v>9168726</v>
      </c>
      <c r="J54" s="341">
        <f>I54/$K$57</f>
        <v>0.007387570103819649</v>
      </c>
      <c r="K54" s="340">
        <f>I54</f>
        <v>9168726</v>
      </c>
      <c r="L54" s="341">
        <f>K54/$K$57</f>
        <v>0.007387570103819649</v>
      </c>
    </row>
    <row r="55" spans="2:12" ht="12.75">
      <c r="B55" s="315" t="s">
        <v>338</v>
      </c>
      <c r="C55" s="340"/>
      <c r="D55" s="341"/>
      <c r="E55" s="342"/>
      <c r="F55" s="341"/>
      <c r="G55" s="340"/>
      <c r="H55" s="341"/>
      <c r="I55" s="340"/>
      <c r="J55" s="341"/>
      <c r="K55" s="340">
        <f>E55</f>
        <v>0</v>
      </c>
      <c r="L55" s="341">
        <f>K55/$K$57</f>
        <v>0</v>
      </c>
    </row>
    <row r="56" spans="3:12" ht="4.5" customHeight="1">
      <c r="C56" s="151"/>
      <c r="D56" s="227"/>
      <c r="E56" s="151"/>
      <c r="F56" s="227"/>
      <c r="G56" s="151"/>
      <c r="H56" s="227"/>
      <c r="I56" s="151"/>
      <c r="J56" s="227"/>
      <c r="K56" s="151"/>
      <c r="L56" s="151"/>
    </row>
    <row r="57" spans="2:12" ht="12.75">
      <c r="B57" s="293" t="s">
        <v>339</v>
      </c>
      <c r="C57" s="294">
        <f>SUM(C49,C42,C25,C23,C13)</f>
        <v>63463737.405</v>
      </c>
      <c r="D57" s="295">
        <f>C57/$K$57</f>
        <v>0.05113500055840242</v>
      </c>
      <c r="E57" s="294">
        <f>SUM(E49,E42,E25,E23,E13)</f>
        <v>48933763.7</v>
      </c>
      <c r="F57" s="295">
        <f>E57/$K$57</f>
        <v>0.03942768164055673</v>
      </c>
      <c r="G57" s="294">
        <f>SUM(G49,G42,G25,G23,G13)</f>
        <v>144254133</v>
      </c>
      <c r="H57" s="295">
        <f>G57/$K$57</f>
        <v>0.11623070863969796</v>
      </c>
      <c r="I57" s="294">
        <f>SUM(I49,I42,I25,I23,I13)</f>
        <v>32551049</v>
      </c>
      <c r="J57" s="295">
        <f>I57/$K$57</f>
        <v>0.026227543111264146</v>
      </c>
      <c r="K57" s="294">
        <f>SUM(K49,K42,K25,K23,K13)</f>
        <v>1241101725.08</v>
      </c>
      <c r="L57" s="295">
        <f>K57/$K$57</f>
        <v>1</v>
      </c>
    </row>
  </sheetData>
  <printOptions/>
  <pageMargins left="0.6" right="0.1" top="0.6" bottom="0" header="0" footer="0"/>
  <pageSetup fitToHeight="1" fitToWidth="1" horizontalDpi="600" verticalDpi="600" orientation="landscape" scale="81" r:id="rId1"/>
</worksheet>
</file>

<file path=xl/worksheets/sheet11.xml><?xml version="1.0" encoding="utf-8"?>
<worksheet xmlns="http://schemas.openxmlformats.org/spreadsheetml/2006/main" xmlns:r="http://schemas.openxmlformats.org/officeDocument/2006/relationships">
  <sheetPr codeName="Sheet10">
    <pageSetUpPr fitToPage="1"/>
  </sheetPr>
  <dimension ref="A1:K75"/>
  <sheetViews>
    <sheetView showGridLines="0" showZeros="0" workbookViewId="0" topLeftCell="A1">
      <selection activeCell="A1" sqref="A1"/>
    </sheetView>
  </sheetViews>
  <sheetFormatPr defaultColWidth="15.83203125" defaultRowHeight="12"/>
  <cols>
    <col min="1" max="1" width="6.83203125" style="82" customWidth="1"/>
    <col min="2" max="2" width="33.83203125" style="82" customWidth="1"/>
    <col min="3" max="3" width="15.83203125" style="82" customWidth="1"/>
    <col min="4" max="4" width="7.83203125" style="82" customWidth="1"/>
    <col min="5" max="5" width="9.83203125" style="82" customWidth="1"/>
    <col min="6" max="6" width="15.83203125" style="82" customWidth="1"/>
    <col min="7" max="7" width="7.83203125" style="82" customWidth="1"/>
    <col min="8" max="8" width="9.83203125" style="82" customWidth="1"/>
    <col min="9" max="9" width="15.83203125" style="82" customWidth="1"/>
    <col min="10" max="10" width="7.83203125" style="82" customWidth="1"/>
    <col min="11" max="11" width="9.83203125" style="82" customWidth="1"/>
    <col min="12" max="16384" width="15.83203125" style="82" customWidth="1"/>
  </cols>
  <sheetData>
    <row r="1" spans="1:11" ht="6.75" customHeight="1">
      <c r="A1" s="17"/>
      <c r="B1" s="21"/>
      <c r="C1" s="56"/>
      <c r="D1" s="56"/>
      <c r="E1" s="56"/>
      <c r="F1" s="56"/>
      <c r="G1" s="56"/>
      <c r="H1" s="56"/>
      <c r="I1" s="56"/>
      <c r="J1" s="56"/>
      <c r="K1" s="56"/>
    </row>
    <row r="2" spans="1:11" ht="12.75">
      <c r="A2" s="8"/>
      <c r="B2" s="23"/>
      <c r="C2" s="57" t="s">
        <v>1</v>
      </c>
      <c r="D2" s="57"/>
      <c r="E2" s="57"/>
      <c r="F2" s="57"/>
      <c r="G2" s="57"/>
      <c r="H2" s="57"/>
      <c r="I2" s="58"/>
      <c r="J2" s="59"/>
      <c r="K2" s="60" t="s">
        <v>2</v>
      </c>
    </row>
    <row r="3" spans="1:11" ht="12.75">
      <c r="A3" s="9"/>
      <c r="B3" s="27"/>
      <c r="C3" s="61" t="str">
        <f>YEAR</f>
        <v>OPERATING FUND BUDGET 2000/2001</v>
      </c>
      <c r="D3" s="61"/>
      <c r="E3" s="61"/>
      <c r="F3" s="61"/>
      <c r="G3" s="61"/>
      <c r="H3" s="61"/>
      <c r="I3" s="62"/>
      <c r="J3" s="63"/>
      <c r="K3" s="63"/>
    </row>
    <row r="4" spans="1:11" ht="12.75">
      <c r="A4" s="10"/>
      <c r="B4" s="17"/>
      <c r="C4" s="56"/>
      <c r="D4" s="56"/>
      <c r="E4" s="56"/>
      <c r="F4" s="56"/>
      <c r="G4" s="56"/>
      <c r="H4" s="56"/>
      <c r="I4" s="56"/>
      <c r="J4" s="56"/>
      <c r="K4"/>
    </row>
    <row r="5" spans="1:11" ht="12.75">
      <c r="A5" s="10"/>
      <c r="B5" s="17"/>
      <c r="C5" s="56"/>
      <c r="D5" s="56"/>
      <c r="E5" s="56"/>
      <c r="F5" s="56"/>
      <c r="G5" s="56"/>
      <c r="H5" s="56"/>
      <c r="I5" s="56"/>
      <c r="J5" s="56"/>
      <c r="K5"/>
    </row>
    <row r="6" spans="1:11" ht="12.75">
      <c r="A6" s="10"/>
      <c r="B6" s="17"/>
      <c r="C6" s="64"/>
      <c r="D6" s="65"/>
      <c r="E6" s="66"/>
      <c r="F6" s="67"/>
      <c r="G6" s="65"/>
      <c r="H6" s="66"/>
      <c r="I6" s="64"/>
      <c r="J6" s="65"/>
      <c r="K6" s="66"/>
    </row>
    <row r="7" spans="1:11" ht="12.75">
      <c r="A7" s="17"/>
      <c r="B7" s="17"/>
      <c r="C7" s="68" t="s">
        <v>66</v>
      </c>
      <c r="D7" s="69"/>
      <c r="E7" s="70"/>
      <c r="F7" s="68" t="s">
        <v>67</v>
      </c>
      <c r="G7" s="69"/>
      <c r="H7" s="70"/>
      <c r="I7" s="68" t="s">
        <v>69</v>
      </c>
      <c r="J7" s="69"/>
      <c r="K7" s="70"/>
    </row>
    <row r="8" spans="1:11" ht="12.75">
      <c r="A8" s="44"/>
      <c r="B8" s="45"/>
      <c r="C8" s="71" t="s">
        <v>3</v>
      </c>
      <c r="D8" s="72"/>
      <c r="E8" s="73" t="s">
        <v>83</v>
      </c>
      <c r="F8" s="74"/>
      <c r="G8" s="73"/>
      <c r="H8" s="73" t="s">
        <v>83</v>
      </c>
      <c r="I8" s="79" t="s">
        <v>3</v>
      </c>
      <c r="J8" s="72"/>
      <c r="K8" s="73" t="s">
        <v>83</v>
      </c>
    </row>
    <row r="9" spans="1:11" ht="12.75">
      <c r="A9" s="51" t="s">
        <v>112</v>
      </c>
      <c r="B9" s="52" t="s">
        <v>113</v>
      </c>
      <c r="C9" s="75" t="s">
        <v>114</v>
      </c>
      <c r="D9" s="76" t="s">
        <v>115</v>
      </c>
      <c r="E9" s="76" t="s">
        <v>116</v>
      </c>
      <c r="F9" s="76" t="s">
        <v>114</v>
      </c>
      <c r="G9" s="76" t="s">
        <v>115</v>
      </c>
      <c r="H9" s="76" t="s">
        <v>116</v>
      </c>
      <c r="I9" s="75" t="s">
        <v>114</v>
      </c>
      <c r="J9" s="76" t="s">
        <v>115</v>
      </c>
      <c r="K9" s="76" t="s">
        <v>116</v>
      </c>
    </row>
    <row r="10" spans="1:11" ht="4.5" customHeight="1">
      <c r="A10" s="77"/>
      <c r="B10" s="77"/>
      <c r="C10" s="17"/>
      <c r="D10" s="17"/>
      <c r="E10" s="17"/>
      <c r="F10" s="17"/>
      <c r="G10" s="17"/>
      <c r="H10" s="17"/>
      <c r="I10" s="17"/>
      <c r="J10" s="17"/>
      <c r="K10" s="17"/>
    </row>
    <row r="11" spans="1:11" ht="12.75">
      <c r="A11" s="13">
        <v>1</v>
      </c>
      <c r="B11" s="14" t="s">
        <v>135</v>
      </c>
      <c r="C11" s="14">
        <f>SUM('- 18 -'!C11,'- 18 -'!F11,'- 19 -'!C11,'- 19 -'!F11,'- 19 -'!I11,'- 20 -'!C11)</f>
        <v>121389200</v>
      </c>
      <c r="D11" s="374">
        <f>C11/'- 3 -'!E11</f>
        <v>0.5324673900503959</v>
      </c>
      <c r="E11" s="14">
        <f>C11/'- 7 -'!D11</f>
        <v>4135.495520049058</v>
      </c>
      <c r="F11" s="14">
        <f>SUM('- 21 -'!C11,'- 21 -'!F11,'- 21 -'!I11,'- 22 -'!C11,'- 22 -'!F11,'- 22 -'!I11)</f>
        <v>44146700</v>
      </c>
      <c r="G11" s="374">
        <f>F11/'- 3 -'!E11</f>
        <v>0.19364719537106936</v>
      </c>
      <c r="H11" s="14">
        <f>F11/'- 7 -'!G11</f>
        <v>1459.443287381401</v>
      </c>
      <c r="I11" s="14">
        <f>SUM('- 23 -'!I11,'- 23 -'!G11,'- 23 -'!E11,'- 23 -'!C11)</f>
        <v>4927300</v>
      </c>
      <c r="J11" s="374">
        <f>I11/'- 3 -'!E11</f>
        <v>0.02161334427605846</v>
      </c>
      <c r="K11" s="14">
        <f>I11/'- 7 -'!G11</f>
        <v>162.8913352507521</v>
      </c>
    </row>
    <row r="12" spans="1:11" ht="12.75">
      <c r="A12" s="15">
        <v>2</v>
      </c>
      <c r="B12" s="16" t="s">
        <v>136</v>
      </c>
      <c r="C12" s="16">
        <f>SUM('- 18 -'!C12,'- 18 -'!F12,'- 19 -'!C12,'- 19 -'!F12,'- 19 -'!I12,'- 20 -'!C12)</f>
        <v>37784378</v>
      </c>
      <c r="D12" s="375">
        <f>C12/'- 3 -'!E12</f>
        <v>0.6600807049949182</v>
      </c>
      <c r="E12" s="16">
        <f>C12/'- 7 -'!D12</f>
        <v>4148.300250318388</v>
      </c>
      <c r="F12" s="16">
        <f>SUM('- 21 -'!C12,'- 21 -'!F12,'- 21 -'!I12,'- 22 -'!C12,'- 22 -'!F12,'- 22 -'!I12)</f>
        <v>6821950</v>
      </c>
      <c r="G12" s="375">
        <f>F12/'- 3 -'!E12</f>
        <v>0.11917723153839088</v>
      </c>
      <c r="H12" s="16">
        <f>F12/'- 7 -'!G12</f>
        <v>738.3542221356365</v>
      </c>
      <c r="I12" s="16">
        <f>SUM('- 23 -'!I12,'- 23 -'!G12,'- 23 -'!E12,'- 23 -'!C12)</f>
        <v>381168</v>
      </c>
      <c r="J12" s="375">
        <f>I12/'- 3 -'!E12</f>
        <v>0.00665888008429047</v>
      </c>
      <c r="K12" s="16">
        <f>I12/'- 7 -'!G12</f>
        <v>41.25462692382622</v>
      </c>
    </row>
    <row r="13" spans="1:11" ht="12.75">
      <c r="A13" s="13">
        <v>3</v>
      </c>
      <c r="B13" s="14" t="s">
        <v>137</v>
      </c>
      <c r="C13" s="14">
        <f>SUM('- 18 -'!C13,'- 18 -'!F13,'- 19 -'!C13,'- 19 -'!F13,'- 19 -'!I13,'- 20 -'!C13)</f>
        <v>24633359</v>
      </c>
      <c r="D13" s="374">
        <f>C13/'- 3 -'!E13</f>
        <v>0.6104551932467833</v>
      </c>
      <c r="E13" s="14">
        <f>C13/'- 7 -'!D13</f>
        <v>4179.395826263997</v>
      </c>
      <c r="F13" s="14">
        <f>SUM('- 21 -'!C13,'- 21 -'!F13,'- 21 -'!I13,'- 22 -'!C13,'- 22 -'!F13,'- 22 -'!I13)</f>
        <v>6028740</v>
      </c>
      <c r="G13" s="374">
        <f>F13/'- 3 -'!E13</f>
        <v>0.14940210312911903</v>
      </c>
      <c r="H13" s="14">
        <f>F13/'- 7 -'!G13</f>
        <v>1022.8605361384459</v>
      </c>
      <c r="I13" s="14">
        <f>SUM('- 23 -'!I13,'- 23 -'!G13,'- 23 -'!E13,'- 23 -'!C13)</f>
        <v>0</v>
      </c>
      <c r="J13" s="374">
        <f>I13/'- 3 -'!E13</f>
        <v>0</v>
      </c>
      <c r="K13" s="14">
        <f>I13/'- 7 -'!G13</f>
        <v>0</v>
      </c>
    </row>
    <row r="14" spans="1:11" ht="12.75">
      <c r="A14" s="15">
        <v>4</v>
      </c>
      <c r="B14" s="16" t="s">
        <v>138</v>
      </c>
      <c r="C14" s="16">
        <f>SUM('- 18 -'!C14,'- 18 -'!F14,'- 19 -'!C14,'- 19 -'!F14,'- 19 -'!I14,'- 20 -'!C14)</f>
        <v>22817860</v>
      </c>
      <c r="D14" s="375">
        <f>C14/'- 3 -'!E14</f>
        <v>0.5883036483274637</v>
      </c>
      <c r="E14" s="16">
        <f>C14/'- 7 -'!D14</f>
        <v>3954.5684575389946</v>
      </c>
      <c r="F14" s="16">
        <f>SUM('- 21 -'!C14,'- 21 -'!F14,'- 21 -'!I14,'- 22 -'!C14,'- 22 -'!F14,'- 22 -'!I14)</f>
        <v>5754321</v>
      </c>
      <c r="G14" s="375">
        <f>F14/'- 3 -'!E14</f>
        <v>0.14836132914950567</v>
      </c>
      <c r="H14" s="16">
        <f>F14/'- 7 -'!G14</f>
        <v>980.9616433685646</v>
      </c>
      <c r="I14" s="16">
        <f>SUM('- 23 -'!I14,'- 23 -'!G14,'- 23 -'!E14,'- 23 -'!C14)</f>
        <v>90003</v>
      </c>
      <c r="J14" s="375">
        <f>I14/'- 3 -'!E14</f>
        <v>0.0023205109182200573</v>
      </c>
      <c r="K14" s="16">
        <f>I14/'- 7 -'!G14</f>
        <v>15.343163995908625</v>
      </c>
    </row>
    <row r="15" spans="1:11" ht="12.75">
      <c r="A15" s="13">
        <v>5</v>
      </c>
      <c r="B15" s="14" t="s">
        <v>139</v>
      </c>
      <c r="C15" s="14">
        <f>SUM('- 18 -'!C15,'- 18 -'!F15,'- 19 -'!C15,'- 19 -'!F15,'- 19 -'!I15,'- 20 -'!C15)</f>
        <v>28878378</v>
      </c>
      <c r="D15" s="374">
        <f>C15/'- 3 -'!E15</f>
        <v>0.6236176176602881</v>
      </c>
      <c r="E15" s="14">
        <f>C15/'- 7 -'!D15</f>
        <v>4106.417063633132</v>
      </c>
      <c r="F15" s="14">
        <f>SUM('- 21 -'!C15,'- 21 -'!F15,'- 21 -'!I15,'- 22 -'!C15,'- 22 -'!F15,'- 22 -'!I15)</f>
        <v>5933879</v>
      </c>
      <c r="G15" s="374">
        <f>F15/'- 3 -'!E15</f>
        <v>0.12813986593929938</v>
      </c>
      <c r="H15" s="14">
        <f>F15/'- 7 -'!G15</f>
        <v>838.6515440604904</v>
      </c>
      <c r="I15" s="14">
        <f>SUM('- 23 -'!I15,'- 23 -'!G15,'- 23 -'!E15,'- 23 -'!C15)</f>
        <v>0</v>
      </c>
      <c r="J15" s="374">
        <f>I15/'- 3 -'!E15</f>
        <v>0</v>
      </c>
      <c r="K15" s="14">
        <f>I15/'- 7 -'!G15</f>
        <v>0</v>
      </c>
    </row>
    <row r="16" spans="1:11" ht="12.75">
      <c r="A16" s="15">
        <v>6</v>
      </c>
      <c r="B16" s="16" t="s">
        <v>140</v>
      </c>
      <c r="C16" s="16">
        <f>SUM('- 18 -'!C16,'- 18 -'!F16,'- 19 -'!C16,'- 19 -'!F16,'- 19 -'!I16,'- 20 -'!C16)</f>
        <v>35010454</v>
      </c>
      <c r="D16" s="375">
        <f>C16/'- 3 -'!E16</f>
        <v>0.6264348612187437</v>
      </c>
      <c r="E16" s="16">
        <f>C16/'- 7 -'!D16</f>
        <v>3942.8407004898922</v>
      </c>
      <c r="F16" s="16">
        <f>SUM('- 21 -'!C16,'- 21 -'!F16,'- 21 -'!I16,'- 22 -'!C16,'- 22 -'!F16,'- 22 -'!I16)</f>
        <v>7101194</v>
      </c>
      <c r="G16" s="375">
        <f>F16/'- 3 -'!E16</f>
        <v>0.12706020544256225</v>
      </c>
      <c r="H16" s="16">
        <f>F16/'- 7 -'!G16</f>
        <v>790.9990531885269</v>
      </c>
      <c r="I16" s="16">
        <f>SUM('- 23 -'!I16,'- 23 -'!G16,'- 23 -'!E16,'- 23 -'!C16)</f>
        <v>97231</v>
      </c>
      <c r="J16" s="375">
        <f>I16/'- 3 -'!E16</f>
        <v>0.0017397343088198648</v>
      </c>
      <c r="K16" s="16">
        <f>I16/'- 7 -'!G16</f>
        <v>10.83052074631022</v>
      </c>
    </row>
    <row r="17" spans="1:11" ht="12.75">
      <c r="A17" s="13">
        <v>9</v>
      </c>
      <c r="B17" s="14" t="s">
        <v>141</v>
      </c>
      <c r="C17" s="14">
        <f>SUM('- 18 -'!C17,'- 18 -'!F17,'- 19 -'!C17,'- 19 -'!F17,'- 19 -'!I17,'- 20 -'!C17)</f>
        <v>47640035</v>
      </c>
      <c r="D17" s="374">
        <f>C17/'- 3 -'!E17</f>
        <v>0.6126883602170731</v>
      </c>
      <c r="E17" s="14">
        <f>C17/'- 7 -'!D17</f>
        <v>3761.698843223183</v>
      </c>
      <c r="F17" s="14">
        <f>SUM('- 21 -'!C17,'- 21 -'!F17,'- 21 -'!I17,'- 22 -'!C17,'- 22 -'!F17,'- 22 -'!I17)</f>
        <v>10479486</v>
      </c>
      <c r="G17" s="374">
        <f>F17/'- 3 -'!E17</f>
        <v>0.13477444114509518</v>
      </c>
      <c r="H17" s="14">
        <f>F17/'- 7 -'!G17</f>
        <v>813.466796041141</v>
      </c>
      <c r="I17" s="14">
        <f>SUM('- 23 -'!I17,'- 23 -'!G17,'- 23 -'!E17,'- 23 -'!C17)</f>
        <v>368595</v>
      </c>
      <c r="J17" s="374">
        <f>I17/'- 3 -'!E17</f>
        <v>0.0047404219189639985</v>
      </c>
      <c r="K17" s="14">
        <f>I17/'- 7 -'!G17</f>
        <v>28.61207063846303</v>
      </c>
    </row>
    <row r="18" spans="1:11" ht="12.75">
      <c r="A18" s="15">
        <v>10</v>
      </c>
      <c r="B18" s="16" t="s">
        <v>142</v>
      </c>
      <c r="C18" s="16">
        <f>SUM('- 18 -'!C18,'- 18 -'!F18,'- 19 -'!C18,'- 19 -'!F18,'- 19 -'!I18,'- 20 -'!C18)</f>
        <v>35797096</v>
      </c>
      <c r="D18" s="375">
        <f>C18/'- 3 -'!E18</f>
        <v>0.6185244865545194</v>
      </c>
      <c r="E18" s="16">
        <f>C18/'- 7 -'!D18</f>
        <v>4115.554840193148</v>
      </c>
      <c r="F18" s="16">
        <f>SUM('- 21 -'!C18,'- 21 -'!F18,'- 21 -'!I18,'- 22 -'!C18,'- 22 -'!F18,'- 22 -'!I18)</f>
        <v>6582806</v>
      </c>
      <c r="G18" s="375">
        <f>F18/'- 3 -'!E18</f>
        <v>0.11374181585115199</v>
      </c>
      <c r="H18" s="16">
        <f>F18/'- 7 -'!G18</f>
        <v>753.8715071003206</v>
      </c>
      <c r="I18" s="16">
        <f>SUM('- 23 -'!I18,'- 23 -'!G18,'- 23 -'!E18,'- 23 -'!C18)</f>
        <v>53257</v>
      </c>
      <c r="J18" s="375">
        <f>I18/'- 3 -'!E18</f>
        <v>0.0009202075660113334</v>
      </c>
      <c r="K18" s="16">
        <f>I18/'- 7 -'!G18</f>
        <v>6.099060925332112</v>
      </c>
    </row>
    <row r="19" spans="1:11" ht="12.75">
      <c r="A19" s="13">
        <v>11</v>
      </c>
      <c r="B19" s="14" t="s">
        <v>143</v>
      </c>
      <c r="C19" s="14">
        <f>SUM('- 18 -'!C19,'- 18 -'!F19,'- 19 -'!C19,'- 19 -'!F19,'- 19 -'!I19,'- 20 -'!C19)</f>
        <v>19549640</v>
      </c>
      <c r="D19" s="374">
        <f>C19/'- 3 -'!E19</f>
        <v>0.6371277504423394</v>
      </c>
      <c r="E19" s="14">
        <f>C19/'- 7 -'!D19</f>
        <v>4120.484771841079</v>
      </c>
      <c r="F19" s="14">
        <f>SUM('- 21 -'!C19,'- 21 -'!F19,'- 21 -'!I19,'- 22 -'!C19,'- 22 -'!F19,'- 22 -'!I19)</f>
        <v>3309055</v>
      </c>
      <c r="G19" s="374">
        <f>F19/'- 3 -'!E19</f>
        <v>0.10784294586703261</v>
      </c>
      <c r="H19" s="14">
        <f>F19/'- 7 -'!G19</f>
        <v>695.5449290593799</v>
      </c>
      <c r="I19" s="14">
        <f>SUM('- 23 -'!I19,'- 23 -'!G19,'- 23 -'!E19,'- 23 -'!C19)</f>
        <v>283075</v>
      </c>
      <c r="J19" s="374">
        <f>I19/'- 3 -'!E19</f>
        <v>0.009225486400591787</v>
      </c>
      <c r="K19" s="14">
        <f>I19/'- 7 -'!G19</f>
        <v>59.500788229111926</v>
      </c>
    </row>
    <row r="20" spans="1:11" ht="12.75">
      <c r="A20" s="15">
        <v>12</v>
      </c>
      <c r="B20" s="16" t="s">
        <v>144</v>
      </c>
      <c r="C20" s="16">
        <f>SUM('- 18 -'!C20,'- 18 -'!F20,'- 19 -'!C20,'- 19 -'!F20,'- 19 -'!I20,'- 20 -'!C20)</f>
        <v>31316815</v>
      </c>
      <c r="D20" s="375">
        <f>C20/'- 3 -'!E20</f>
        <v>0.6210510315116298</v>
      </c>
      <c r="E20" s="16">
        <f>C20/'- 7 -'!D20</f>
        <v>3964.1537974683542</v>
      </c>
      <c r="F20" s="16">
        <f>SUM('- 21 -'!C20,'- 21 -'!F20,'- 21 -'!I20,'- 22 -'!C20,'- 22 -'!F20,'- 22 -'!I20)</f>
        <v>6609322</v>
      </c>
      <c r="G20" s="375">
        <f>F20/'- 3 -'!E20</f>
        <v>0.13107099957937957</v>
      </c>
      <c r="H20" s="16">
        <f>F20/'- 7 -'!G20</f>
        <v>830.3168341708542</v>
      </c>
      <c r="I20" s="16">
        <f>SUM('- 23 -'!I20,'- 23 -'!G20,'- 23 -'!E20,'- 23 -'!C20)</f>
        <v>169218</v>
      </c>
      <c r="J20" s="375">
        <f>I20/'- 3 -'!E20</f>
        <v>0.003355801458428482</v>
      </c>
      <c r="K20" s="16">
        <f>I20/'- 7 -'!G20</f>
        <v>21.258542713567838</v>
      </c>
    </row>
    <row r="21" spans="1:11" ht="12.75">
      <c r="A21" s="13">
        <v>13</v>
      </c>
      <c r="B21" s="14" t="s">
        <v>145</v>
      </c>
      <c r="C21" s="14">
        <f>SUM('- 18 -'!C21,'- 18 -'!F21,'- 19 -'!C21,'- 19 -'!F21,'- 19 -'!I21,'- 20 -'!C21)</f>
        <v>11830797</v>
      </c>
      <c r="D21" s="374">
        <f>C21/'- 3 -'!E21</f>
        <v>0.6134753672527961</v>
      </c>
      <c r="E21" s="14">
        <f>C21/'- 7 -'!D21</f>
        <v>3762.138518777626</v>
      </c>
      <c r="F21" s="14">
        <f>SUM('- 21 -'!C21,'- 21 -'!F21,'- 21 -'!I21,'- 22 -'!C21,'- 22 -'!F21,'- 22 -'!I21)</f>
        <v>2156771</v>
      </c>
      <c r="G21" s="374">
        <f>F21/'- 3 -'!E21</f>
        <v>0.1118374257714996</v>
      </c>
      <c r="H21" s="14">
        <f>F21/'- 7 -'!G21</f>
        <v>684.102832492784</v>
      </c>
      <c r="I21" s="14">
        <f>SUM('- 23 -'!I21,'- 23 -'!G21,'- 23 -'!E21,'- 23 -'!C21)</f>
        <v>0</v>
      </c>
      <c r="J21" s="374">
        <f>I21/'- 3 -'!E21</f>
        <v>0</v>
      </c>
      <c r="K21" s="14">
        <f>I21/'- 7 -'!G21</f>
        <v>0</v>
      </c>
    </row>
    <row r="22" spans="1:11" ht="12.75">
      <c r="A22" s="15">
        <v>14</v>
      </c>
      <c r="B22" s="16" t="s">
        <v>146</v>
      </c>
      <c r="C22" s="16">
        <f>SUM('- 18 -'!C22,'- 18 -'!F22,'- 19 -'!C22,'- 19 -'!F22,'- 19 -'!I22,'- 20 -'!C22)</f>
        <v>12907012</v>
      </c>
      <c r="D22" s="375">
        <f>C22/'- 3 -'!E22</f>
        <v>0.5909958002110952</v>
      </c>
      <c r="E22" s="16">
        <f>C22/'- 7 -'!D22</f>
        <v>3736.8303416328895</v>
      </c>
      <c r="F22" s="16">
        <f>SUM('- 21 -'!C22,'- 21 -'!F22,'- 21 -'!I22,'- 22 -'!C22,'- 22 -'!F22,'- 22 -'!I22)</f>
        <v>2400675</v>
      </c>
      <c r="G22" s="375">
        <f>F22/'- 3 -'!E22</f>
        <v>0.10992388034285326</v>
      </c>
      <c r="H22" s="16">
        <f>F22/'- 7 -'!G22</f>
        <v>695.041980312681</v>
      </c>
      <c r="I22" s="16">
        <f>SUM('- 23 -'!I22,'- 23 -'!G22,'- 23 -'!E22,'- 23 -'!C22)</f>
        <v>0</v>
      </c>
      <c r="J22" s="375">
        <f>I22/'- 3 -'!E22</f>
        <v>0</v>
      </c>
      <c r="K22" s="16">
        <f>I22/'- 7 -'!G22</f>
        <v>0</v>
      </c>
    </row>
    <row r="23" spans="1:11" ht="12.75">
      <c r="A23" s="13">
        <v>15</v>
      </c>
      <c r="B23" s="14" t="s">
        <v>147</v>
      </c>
      <c r="C23" s="14">
        <f>SUM('- 18 -'!C23,'- 18 -'!F23,'- 19 -'!C23,'- 19 -'!F23,'- 19 -'!I23,'- 20 -'!C23)</f>
        <v>19941470</v>
      </c>
      <c r="D23" s="374">
        <f>C23/'- 3 -'!E23</f>
        <v>0.6465840699654852</v>
      </c>
      <c r="E23" s="14">
        <f>C23/'- 7 -'!D23</f>
        <v>3438.7773754095533</v>
      </c>
      <c r="F23" s="14">
        <f>SUM('- 21 -'!C23,'- 21 -'!F23,'- 21 -'!I23,'- 22 -'!C23,'- 22 -'!F23,'- 22 -'!I23)</f>
        <v>2732276</v>
      </c>
      <c r="G23" s="374">
        <f>F23/'- 3 -'!E23</f>
        <v>0.08859157004719391</v>
      </c>
      <c r="H23" s="14">
        <f>F23/'- 7 -'!G23</f>
        <v>470.35221208469613</v>
      </c>
      <c r="I23" s="14">
        <f>SUM('- 23 -'!I23,'- 23 -'!G23,'- 23 -'!E23,'- 23 -'!C23)</f>
        <v>118643</v>
      </c>
      <c r="J23" s="374">
        <f>I23/'- 3 -'!E23</f>
        <v>0.003846891618968665</v>
      </c>
      <c r="K23" s="14">
        <f>I23/'- 7 -'!G23</f>
        <v>20.423997245653297</v>
      </c>
    </row>
    <row r="24" spans="1:11" ht="12.75">
      <c r="A24" s="15">
        <v>16</v>
      </c>
      <c r="B24" s="16" t="s">
        <v>148</v>
      </c>
      <c r="C24" s="16">
        <f>SUM('- 18 -'!C24,'- 18 -'!F24,'- 19 -'!C24,'- 19 -'!F24,'- 19 -'!I24,'- 20 -'!C24)</f>
        <v>3434115</v>
      </c>
      <c r="D24" s="375">
        <f>C24/'- 3 -'!E24</f>
        <v>0.5918345083457246</v>
      </c>
      <c r="E24" s="16">
        <f>C24/'- 7 -'!D24</f>
        <v>4468.594664931685</v>
      </c>
      <c r="F24" s="16">
        <f>SUM('- 21 -'!C24,'- 21 -'!F24,'- 21 -'!I24,'- 22 -'!C24,'- 22 -'!F24,'- 22 -'!I24)</f>
        <v>514448</v>
      </c>
      <c r="G24" s="375">
        <f>F24/'- 3 -'!E24</f>
        <v>0.08865983787655372</v>
      </c>
      <c r="H24" s="16">
        <f>F24/'- 7 -'!G24</f>
        <v>669.4183474300586</v>
      </c>
      <c r="I24" s="16">
        <f>SUM('- 23 -'!I24,'- 23 -'!G24,'- 23 -'!E24,'- 23 -'!C24)</f>
        <v>0</v>
      </c>
      <c r="J24" s="375">
        <f>I24/'- 3 -'!E24</f>
        <v>0</v>
      </c>
      <c r="K24" s="16">
        <f>I24/'- 7 -'!G24</f>
        <v>0</v>
      </c>
    </row>
    <row r="25" spans="1:11" ht="12.75">
      <c r="A25" s="13">
        <v>17</v>
      </c>
      <c r="B25" s="14" t="s">
        <v>149</v>
      </c>
      <c r="C25" s="14">
        <f>SUM('- 18 -'!C25,'- 18 -'!F25,'- 19 -'!C25,'- 19 -'!F25,'- 19 -'!I25,'- 20 -'!C25)</f>
        <v>2096474</v>
      </c>
      <c r="D25" s="374">
        <f>C25/'- 3 -'!E25</f>
        <v>0.5428087627224404</v>
      </c>
      <c r="E25" s="14">
        <f>C25/'- 7 -'!D25</f>
        <v>3989.484300666032</v>
      </c>
      <c r="F25" s="14">
        <f>SUM('- 21 -'!C25,'- 21 -'!F25,'- 21 -'!I25,'- 22 -'!C25,'- 22 -'!F25,'- 22 -'!I25)</f>
        <v>569297</v>
      </c>
      <c r="G25" s="374">
        <f>F25/'- 3 -'!E25</f>
        <v>0.14739958625367983</v>
      </c>
      <c r="H25" s="14">
        <f>F25/'- 7 -'!G25</f>
        <v>1071.1138287864535</v>
      </c>
      <c r="I25" s="14">
        <f>SUM('- 23 -'!I25,'- 23 -'!G25,'- 23 -'!E25,'- 23 -'!C25)</f>
        <v>0</v>
      </c>
      <c r="J25" s="374">
        <f>I25/'- 3 -'!E25</f>
        <v>0</v>
      </c>
      <c r="K25" s="14">
        <f>I25/'- 7 -'!G25</f>
        <v>0</v>
      </c>
    </row>
    <row r="26" spans="1:11" ht="12.75">
      <c r="A26" s="15">
        <v>18</v>
      </c>
      <c r="B26" s="16" t="s">
        <v>150</v>
      </c>
      <c r="C26" s="16">
        <f>SUM('- 18 -'!C26,'- 18 -'!F26,'- 19 -'!C26,'- 19 -'!F26,'- 19 -'!I26,'- 20 -'!C26)</f>
        <v>5188104.35</v>
      </c>
      <c r="D26" s="375">
        <f>C26/'- 3 -'!E26</f>
        <v>0.5854158063396713</v>
      </c>
      <c r="E26" s="16">
        <f>C26/'- 7 -'!D26</f>
        <v>3347.1640967741932</v>
      </c>
      <c r="F26" s="16">
        <f>SUM('- 21 -'!C26,'- 21 -'!F26,'- 21 -'!I26,'- 22 -'!C26,'- 22 -'!F26,'- 22 -'!I26)</f>
        <v>1111752.125</v>
      </c>
      <c r="G26" s="375">
        <f>F26/'- 3 -'!E26</f>
        <v>0.12544799078814173</v>
      </c>
      <c r="H26" s="16">
        <f>F26/'- 7 -'!G26</f>
        <v>717.259435483871</v>
      </c>
      <c r="I26" s="16">
        <f>SUM('- 23 -'!I26,'- 23 -'!G26,'- 23 -'!E26,'- 23 -'!C26)</f>
        <v>0</v>
      </c>
      <c r="J26" s="375">
        <f>I26/'- 3 -'!E26</f>
        <v>0</v>
      </c>
      <c r="K26" s="16">
        <f>I26/'- 7 -'!G26</f>
        <v>0</v>
      </c>
    </row>
    <row r="27" spans="1:11" ht="12.75">
      <c r="A27" s="13">
        <v>19</v>
      </c>
      <c r="B27" s="14" t="s">
        <v>151</v>
      </c>
      <c r="C27" s="14">
        <f>SUM('- 18 -'!C27,'- 18 -'!F27,'- 19 -'!C27,'- 19 -'!F27,'- 19 -'!I27,'- 20 -'!C27)</f>
        <v>14416720</v>
      </c>
      <c r="D27" s="374">
        <f>C27/'- 3 -'!E27</f>
        <v>0.7322770973692979</v>
      </c>
      <c r="E27" s="14">
        <f>C27/'- 7 -'!D27</f>
        <v>3037.720980214501</v>
      </c>
      <c r="F27" s="14">
        <f>SUM('- 21 -'!C27,'- 21 -'!F27,'- 21 -'!I27,'- 22 -'!C27,'- 22 -'!F27,'- 22 -'!I27)</f>
        <v>1415400</v>
      </c>
      <c r="G27" s="374">
        <f>F27/'- 3 -'!E27</f>
        <v>0.07189326029891017</v>
      </c>
      <c r="H27" s="14">
        <f>F27/'- 7 -'!G27</f>
        <v>298.23637244779707</v>
      </c>
      <c r="I27" s="14">
        <f>SUM('- 23 -'!I27,'- 23 -'!G27,'- 23 -'!E27,'- 23 -'!C27)</f>
        <v>0</v>
      </c>
      <c r="J27" s="374">
        <f>I27/'- 3 -'!E27</f>
        <v>0</v>
      </c>
      <c r="K27" s="14">
        <f>I27/'- 7 -'!G27</f>
        <v>0</v>
      </c>
    </row>
    <row r="28" spans="1:11" ht="12.75">
      <c r="A28" s="15">
        <v>20</v>
      </c>
      <c r="B28" s="16" t="s">
        <v>152</v>
      </c>
      <c r="C28" s="16">
        <f>SUM('- 18 -'!C28,'- 18 -'!F28,'- 19 -'!C28,'- 19 -'!F28,'- 19 -'!I28,'- 20 -'!C28)</f>
        <v>4553063</v>
      </c>
      <c r="D28" s="375">
        <f>C28/'- 3 -'!E28</f>
        <v>0.6115820184210844</v>
      </c>
      <c r="E28" s="16">
        <f>C28/'- 7 -'!D28</f>
        <v>4718.2</v>
      </c>
      <c r="F28" s="16">
        <f>SUM('- 21 -'!C28,'- 21 -'!F28,'- 21 -'!I28,'- 22 -'!C28,'- 22 -'!F28,'- 22 -'!I28)</f>
        <v>783788</v>
      </c>
      <c r="G28" s="375">
        <f>F28/'- 3 -'!E28</f>
        <v>0.10528091683647359</v>
      </c>
      <c r="H28" s="16">
        <f>F28/'- 7 -'!G28</f>
        <v>807.1967044284243</v>
      </c>
      <c r="I28" s="16">
        <f>SUM('- 23 -'!I28,'- 23 -'!G28,'- 23 -'!E28,'- 23 -'!C28)</f>
        <v>39834</v>
      </c>
      <c r="J28" s="375">
        <f>I28/'- 3 -'!E28</f>
        <v>0.005350630580289681</v>
      </c>
      <c r="K28" s="16">
        <f>I28/'- 7 -'!G28</f>
        <v>41.02368692070031</v>
      </c>
    </row>
    <row r="29" spans="1:11" ht="12.75">
      <c r="A29" s="13">
        <v>21</v>
      </c>
      <c r="B29" s="14" t="s">
        <v>153</v>
      </c>
      <c r="C29" s="14">
        <f>SUM('- 18 -'!C29,'- 18 -'!F29,'- 19 -'!C29,'- 19 -'!F29,'- 19 -'!I29,'- 20 -'!C29)</f>
        <v>12833000</v>
      </c>
      <c r="D29" s="374">
        <f>C29/'- 3 -'!E29</f>
        <v>0.5975785797438883</v>
      </c>
      <c r="E29" s="14">
        <f>C29/'- 7 -'!D29</f>
        <v>3722.4075416968817</v>
      </c>
      <c r="F29" s="14">
        <f>SUM('- 21 -'!C29,'- 21 -'!F29,'- 21 -'!I29,'- 22 -'!C29,'- 22 -'!F29,'- 22 -'!I29)</f>
        <v>2290000</v>
      </c>
      <c r="G29" s="374">
        <f>F29/'- 3 -'!E29</f>
        <v>0.10663562281722934</v>
      </c>
      <c r="H29" s="14">
        <f>F29/'- 7 -'!G29</f>
        <v>661.7540817800896</v>
      </c>
      <c r="I29" s="14">
        <f>SUM('- 23 -'!I29,'- 23 -'!G29,'- 23 -'!E29,'- 23 -'!C29)</f>
        <v>48000</v>
      </c>
      <c r="J29" s="374">
        <f>I29/'- 3 -'!E29</f>
        <v>0.0022351571594877765</v>
      </c>
      <c r="K29" s="14">
        <f>I29/'- 7 -'!G29</f>
        <v>13.870827915041179</v>
      </c>
    </row>
    <row r="30" spans="1:11" ht="12.75">
      <c r="A30" s="15">
        <v>22</v>
      </c>
      <c r="B30" s="16" t="s">
        <v>154</v>
      </c>
      <c r="C30" s="16">
        <f>SUM('- 18 -'!C30,'- 18 -'!F30,'- 19 -'!C30,'- 19 -'!F30,'- 19 -'!I30,'- 20 -'!C30)</f>
        <v>6614214</v>
      </c>
      <c r="D30" s="375">
        <f>C30/'- 3 -'!E30</f>
        <v>0.5591268503148178</v>
      </c>
      <c r="E30" s="16">
        <f>C30/'- 7 -'!D30</f>
        <v>3815.5258148254975</v>
      </c>
      <c r="F30" s="16">
        <f>SUM('- 21 -'!C30,'- 21 -'!F30,'- 21 -'!I30,'- 22 -'!C30,'- 22 -'!F30,'- 22 -'!I30)</f>
        <v>1295650</v>
      </c>
      <c r="G30" s="375">
        <f>F30/'- 3 -'!E30</f>
        <v>0.1095266502732439</v>
      </c>
      <c r="H30" s="16">
        <f>F30/'- 7 -'!G30</f>
        <v>747.4185174502452</v>
      </c>
      <c r="I30" s="16">
        <f>SUM('- 23 -'!I30,'- 23 -'!G30,'- 23 -'!E30,'- 23 -'!C30)</f>
        <v>213925</v>
      </c>
      <c r="J30" s="375">
        <f>I30/'- 3 -'!E30</f>
        <v>0.01808396454266484</v>
      </c>
      <c r="K30" s="16">
        <f>I30/'- 7 -'!G30</f>
        <v>123.40640323045861</v>
      </c>
    </row>
    <row r="31" spans="1:11" ht="12.75">
      <c r="A31" s="13">
        <v>23</v>
      </c>
      <c r="B31" s="14" t="s">
        <v>155</v>
      </c>
      <c r="C31" s="14">
        <f>SUM('- 18 -'!C31,'- 18 -'!F31,'- 19 -'!C31,'- 19 -'!F31,'- 19 -'!I31,'- 20 -'!C31)</f>
        <v>5492971</v>
      </c>
      <c r="D31" s="374">
        <f>C31/'- 3 -'!E31</f>
        <v>0.575297317066427</v>
      </c>
      <c r="E31" s="14">
        <f>C31/'- 7 -'!D31</f>
        <v>3891.5841303577754</v>
      </c>
      <c r="F31" s="14">
        <f>SUM('- 21 -'!C31,'- 21 -'!F31,'- 21 -'!I31,'- 22 -'!C31,'- 22 -'!F31,'- 22 -'!I31)</f>
        <v>1059500</v>
      </c>
      <c r="G31" s="374">
        <f>F31/'- 3 -'!E31</f>
        <v>0.11096499643487638</v>
      </c>
      <c r="H31" s="14">
        <f>F31/'- 7 -'!G31</f>
        <v>750.6199078993978</v>
      </c>
      <c r="I31" s="14">
        <f>SUM('- 23 -'!I31,'- 23 -'!G31,'- 23 -'!E31,'- 23 -'!C31)</f>
        <v>0</v>
      </c>
      <c r="J31" s="374">
        <f>I31/'- 3 -'!E31</f>
        <v>0</v>
      </c>
      <c r="K31" s="14">
        <f>I31/'- 7 -'!G31</f>
        <v>0</v>
      </c>
    </row>
    <row r="32" spans="1:11" ht="12.75">
      <c r="A32" s="15">
        <v>24</v>
      </c>
      <c r="B32" s="16" t="s">
        <v>156</v>
      </c>
      <c r="C32" s="16">
        <f>SUM('- 18 -'!C32,'- 18 -'!F32,'- 19 -'!C32,'- 19 -'!F32,'- 19 -'!I32,'- 20 -'!C32)</f>
        <v>13695948</v>
      </c>
      <c r="D32" s="375">
        <f>C32/'- 3 -'!E32</f>
        <v>0.6135495147896188</v>
      </c>
      <c r="E32" s="16">
        <f>C32/'- 7 -'!D32</f>
        <v>3762.623076923077</v>
      </c>
      <c r="F32" s="16">
        <f>SUM('- 21 -'!C32,'- 21 -'!F32,'- 21 -'!I32,'- 22 -'!C32,'- 22 -'!F32,'- 22 -'!I32)</f>
        <v>2928860</v>
      </c>
      <c r="G32" s="375">
        <f>F32/'- 3 -'!E32</f>
        <v>0.1312067358817895</v>
      </c>
      <c r="H32" s="16">
        <f>F32/'- 7 -'!G32</f>
        <v>778.9521276595744</v>
      </c>
      <c r="I32" s="16">
        <f>SUM('- 23 -'!I32,'- 23 -'!G32,'- 23 -'!E32,'- 23 -'!C32)</f>
        <v>1636</v>
      </c>
      <c r="J32" s="375">
        <f>I32/'- 3 -'!E32</f>
        <v>7.328934121214657E-05</v>
      </c>
      <c r="K32" s="16">
        <f>I32/'- 7 -'!G32</f>
        <v>0.4351063829787234</v>
      </c>
    </row>
    <row r="33" spans="1:11" ht="12.75">
      <c r="A33" s="13">
        <v>25</v>
      </c>
      <c r="B33" s="14" t="s">
        <v>157</v>
      </c>
      <c r="C33" s="14">
        <f>SUM('- 18 -'!C33,'- 18 -'!F33,'- 19 -'!C33,'- 19 -'!F33,'- 19 -'!I33,'- 20 -'!C33)</f>
        <v>6151504</v>
      </c>
      <c r="D33" s="374">
        <f>C33/'- 3 -'!E33</f>
        <v>0.6131944935240065</v>
      </c>
      <c r="E33" s="14">
        <f>C33/'- 7 -'!D33</f>
        <v>3946.0542690358584</v>
      </c>
      <c r="F33" s="14">
        <f>SUM('- 21 -'!C33,'- 21 -'!F33,'- 21 -'!I33,'- 22 -'!C33,'- 22 -'!F33,'- 22 -'!I33)</f>
        <v>978920</v>
      </c>
      <c r="G33" s="374">
        <f>F33/'- 3 -'!E33</f>
        <v>0.09758074669227565</v>
      </c>
      <c r="H33" s="14">
        <f>F33/'- 7 -'!G33</f>
        <v>627.9556097248059</v>
      </c>
      <c r="I33" s="14">
        <f>SUM('- 23 -'!I33,'- 23 -'!G33,'- 23 -'!E33,'- 23 -'!C33)</f>
        <v>0</v>
      </c>
      <c r="J33" s="374">
        <f>I33/'- 3 -'!E33</f>
        <v>0</v>
      </c>
      <c r="K33" s="14">
        <f>I33/'- 7 -'!G33</f>
        <v>0</v>
      </c>
    </row>
    <row r="34" spans="1:11" ht="12.75">
      <c r="A34" s="15">
        <v>26</v>
      </c>
      <c r="B34" s="16" t="s">
        <v>158</v>
      </c>
      <c r="C34" s="16">
        <f>SUM('- 18 -'!C34,'- 18 -'!F34,'- 19 -'!C34,'- 19 -'!F34,'- 19 -'!I34,'- 20 -'!C34)</f>
        <v>9623900</v>
      </c>
      <c r="D34" s="375">
        <f>C34/'- 3 -'!E34</f>
        <v>0.6466305855951193</v>
      </c>
      <c r="E34" s="16">
        <f>C34/'- 7 -'!D34</f>
        <v>3570.3580040808756</v>
      </c>
      <c r="F34" s="16">
        <f>SUM('- 21 -'!C34,'- 21 -'!F34,'- 21 -'!I34,'- 22 -'!C34,'- 22 -'!F34,'- 22 -'!I34)</f>
        <v>1818800</v>
      </c>
      <c r="G34" s="375">
        <f>F34/'- 3 -'!E34</f>
        <v>0.12220531271941759</v>
      </c>
      <c r="H34" s="16">
        <f>F34/'- 7 -'!G34</f>
        <v>663.674511950374</v>
      </c>
      <c r="I34" s="16">
        <f>SUM('- 23 -'!I34,'- 23 -'!G34,'- 23 -'!E34,'- 23 -'!C34)</f>
        <v>0</v>
      </c>
      <c r="J34" s="375">
        <f>I34/'- 3 -'!E34</f>
        <v>0</v>
      </c>
      <c r="K34" s="16">
        <f>I34/'- 7 -'!G34</f>
        <v>0</v>
      </c>
    </row>
    <row r="35" spans="1:11" ht="12.75">
      <c r="A35" s="13">
        <v>28</v>
      </c>
      <c r="B35" s="14" t="s">
        <v>159</v>
      </c>
      <c r="C35" s="14">
        <f>SUM('- 18 -'!C35,'- 18 -'!F35,'- 19 -'!C35,'- 19 -'!F35,'- 19 -'!I35,'- 20 -'!C35)</f>
        <v>3848823</v>
      </c>
      <c r="D35" s="374">
        <f>C35/'- 3 -'!E35</f>
        <v>0.6438888391650975</v>
      </c>
      <c r="E35" s="14">
        <f>C35/'- 7 -'!D35</f>
        <v>4103.222814498934</v>
      </c>
      <c r="F35" s="14">
        <f>SUM('- 21 -'!C35,'- 21 -'!F35,'- 21 -'!I35,'- 22 -'!C35,'- 22 -'!F35,'- 22 -'!I35)</f>
        <v>432351</v>
      </c>
      <c r="G35" s="374">
        <f>F35/'- 3 -'!E35</f>
        <v>0.0723301600260311</v>
      </c>
      <c r="H35" s="14">
        <f>F35/'- 7 -'!G35</f>
        <v>460.92857142857144</v>
      </c>
      <c r="I35" s="14">
        <f>SUM('- 23 -'!I35,'- 23 -'!G35,'- 23 -'!E35,'- 23 -'!C35)</f>
        <v>0</v>
      </c>
      <c r="J35" s="374">
        <f>I35/'- 3 -'!E35</f>
        <v>0</v>
      </c>
      <c r="K35" s="14">
        <f>I35/'- 7 -'!G35</f>
        <v>0</v>
      </c>
    </row>
    <row r="36" spans="1:11" ht="12.75">
      <c r="A36" s="15">
        <v>30</v>
      </c>
      <c r="B36" s="16" t="s">
        <v>160</v>
      </c>
      <c r="C36" s="16">
        <f>SUM('- 18 -'!C36,'- 18 -'!F36,'- 19 -'!C36,'- 19 -'!F36,'- 19 -'!I36,'- 20 -'!C36)</f>
        <v>5256111</v>
      </c>
      <c r="D36" s="375">
        <f>C36/'- 3 -'!E36</f>
        <v>0.5858423094272142</v>
      </c>
      <c r="E36" s="16">
        <f>C36/'- 7 -'!D36</f>
        <v>3962.390501319261</v>
      </c>
      <c r="F36" s="16">
        <f>SUM('- 21 -'!C36,'- 21 -'!F36,'- 21 -'!I36,'- 22 -'!C36,'- 22 -'!F36,'- 22 -'!I36)</f>
        <v>841609</v>
      </c>
      <c r="G36" s="375">
        <f>F36/'- 3 -'!E36</f>
        <v>0.09380512705966983</v>
      </c>
      <c r="H36" s="16">
        <f>F36/'- 7 -'!G36</f>
        <v>626.8968342644321</v>
      </c>
      <c r="I36" s="16">
        <f>SUM('- 23 -'!I36,'- 23 -'!G36,'- 23 -'!E36,'- 23 -'!C36)</f>
        <v>0</v>
      </c>
      <c r="J36" s="375">
        <f>I36/'- 3 -'!E36</f>
        <v>0</v>
      </c>
      <c r="K36" s="16">
        <f>I36/'- 7 -'!G36</f>
        <v>0</v>
      </c>
    </row>
    <row r="37" spans="1:11" ht="12.75">
      <c r="A37" s="13">
        <v>31</v>
      </c>
      <c r="B37" s="14" t="s">
        <v>161</v>
      </c>
      <c r="C37" s="14">
        <f>SUM('- 18 -'!C37,'- 18 -'!F37,'- 19 -'!C37,'- 19 -'!F37,'- 19 -'!I37,'- 20 -'!C37)</f>
        <v>6188088</v>
      </c>
      <c r="D37" s="374">
        <f>C37/'- 3 -'!E37</f>
        <v>0.597133913771152</v>
      </c>
      <c r="E37" s="14">
        <f>C37/'- 7 -'!D37</f>
        <v>3774.3751143641352</v>
      </c>
      <c r="F37" s="14">
        <f>SUM('- 21 -'!C37,'- 21 -'!F37,'- 21 -'!I37,'- 22 -'!C37,'- 22 -'!F37,'- 22 -'!I37)</f>
        <v>1090414</v>
      </c>
      <c r="G37" s="374">
        <f>F37/'- 3 -'!E37</f>
        <v>0.10522202972078887</v>
      </c>
      <c r="H37" s="14">
        <f>F37/'- 7 -'!G37</f>
        <v>646.9380005932958</v>
      </c>
      <c r="I37" s="14">
        <f>SUM('- 23 -'!I37,'- 23 -'!G37,'- 23 -'!E37,'- 23 -'!C37)</f>
        <v>0</v>
      </c>
      <c r="J37" s="374">
        <f>I37/'- 3 -'!E37</f>
        <v>0</v>
      </c>
      <c r="K37" s="14">
        <f>I37/'- 7 -'!G37</f>
        <v>0</v>
      </c>
    </row>
    <row r="38" spans="1:11" ht="12.75">
      <c r="A38" s="15">
        <v>32</v>
      </c>
      <c r="B38" s="16" t="s">
        <v>162</v>
      </c>
      <c r="C38" s="16">
        <f>SUM('- 18 -'!C38,'- 18 -'!F38,'- 19 -'!C38,'- 19 -'!F38,'- 19 -'!I38,'- 20 -'!C38)</f>
        <v>3388790</v>
      </c>
      <c r="D38" s="375">
        <f>C38/'- 3 -'!E38</f>
        <v>0.5303696525245297</v>
      </c>
      <c r="E38" s="16">
        <f>C38/'- 7 -'!D38</f>
        <v>3977.4530516431923</v>
      </c>
      <c r="F38" s="16">
        <f>SUM('- 21 -'!C38,'- 21 -'!F38,'- 21 -'!I38,'- 22 -'!C38,'- 22 -'!F38,'- 22 -'!I38)</f>
        <v>637215</v>
      </c>
      <c r="G38" s="375">
        <f>F38/'- 3 -'!E38</f>
        <v>0.09972866366266964</v>
      </c>
      <c r="H38" s="16">
        <f>F38/'- 7 -'!G38</f>
        <v>747.9049295774648</v>
      </c>
      <c r="I38" s="16">
        <f>SUM('- 23 -'!I38,'- 23 -'!G38,'- 23 -'!E38,'- 23 -'!C38)</f>
        <v>0</v>
      </c>
      <c r="J38" s="375">
        <f>I38/'- 3 -'!E38</f>
        <v>0</v>
      </c>
      <c r="K38" s="16">
        <f>I38/'- 7 -'!G38</f>
        <v>0</v>
      </c>
    </row>
    <row r="39" spans="1:11" ht="12.75">
      <c r="A39" s="13">
        <v>33</v>
      </c>
      <c r="B39" s="14" t="s">
        <v>163</v>
      </c>
      <c r="C39" s="14">
        <f>SUM('- 18 -'!C39,'- 18 -'!F39,'- 19 -'!C39,'- 19 -'!F39,'- 19 -'!I39,'- 20 -'!C39)</f>
        <v>6907362</v>
      </c>
      <c r="D39" s="374">
        <f>C39/'- 3 -'!E39</f>
        <v>0.5636370579736469</v>
      </c>
      <c r="E39" s="14">
        <f>C39/'- 7 -'!D39</f>
        <v>3751.9619771863117</v>
      </c>
      <c r="F39" s="14">
        <f>SUM('- 21 -'!C39,'- 21 -'!F39,'- 21 -'!I39,'- 22 -'!C39,'- 22 -'!F39,'- 22 -'!I39)</f>
        <v>1741593</v>
      </c>
      <c r="G39" s="374">
        <f>F39/'- 3 -'!E39</f>
        <v>0.1421130606311784</v>
      </c>
      <c r="H39" s="14">
        <f>F39/'- 7 -'!G39</f>
        <v>941.9107625743645</v>
      </c>
      <c r="I39" s="14">
        <f>SUM('- 23 -'!I39,'- 23 -'!G39,'- 23 -'!E39,'- 23 -'!C39)</f>
        <v>0</v>
      </c>
      <c r="J39" s="374">
        <f>I39/'- 3 -'!E39</f>
        <v>0</v>
      </c>
      <c r="K39" s="14">
        <f>I39/'- 7 -'!G39</f>
        <v>0</v>
      </c>
    </row>
    <row r="40" spans="1:11" ht="12.75">
      <c r="A40" s="15">
        <v>34</v>
      </c>
      <c r="B40" s="16" t="s">
        <v>164</v>
      </c>
      <c r="C40" s="16">
        <f>SUM('- 18 -'!C40,'- 18 -'!F40,'- 19 -'!C40,'- 19 -'!F40,'- 19 -'!I40,'- 20 -'!C40)</f>
        <v>3180695</v>
      </c>
      <c r="D40" s="375">
        <f>C40/'- 3 -'!E40</f>
        <v>0.593107065811362</v>
      </c>
      <c r="E40" s="16">
        <f>C40/'- 7 -'!D40</f>
        <v>4201.7107001321</v>
      </c>
      <c r="F40" s="16">
        <f>SUM('- 21 -'!C40,'- 21 -'!F40,'- 21 -'!I40,'- 22 -'!C40,'- 22 -'!F40,'- 22 -'!I40)</f>
        <v>329280</v>
      </c>
      <c r="G40" s="375">
        <f>F40/'- 3 -'!E40</f>
        <v>0.06140113862862213</v>
      </c>
      <c r="H40" s="16">
        <f>F40/'- 7 -'!G40</f>
        <v>434.9801849405548</v>
      </c>
      <c r="I40" s="16">
        <f>SUM('- 23 -'!I40,'- 23 -'!G40,'- 23 -'!E40,'- 23 -'!C40)</f>
        <v>0</v>
      </c>
      <c r="J40" s="375">
        <f>I40/'- 3 -'!E40</f>
        <v>0</v>
      </c>
      <c r="K40" s="16">
        <f>I40/'- 7 -'!G40</f>
        <v>0</v>
      </c>
    </row>
    <row r="41" spans="1:11" ht="12.75">
      <c r="A41" s="13">
        <v>35</v>
      </c>
      <c r="B41" s="14" t="s">
        <v>165</v>
      </c>
      <c r="C41" s="14">
        <f>SUM('- 18 -'!C41,'- 18 -'!F41,'- 19 -'!C41,'- 19 -'!F41,'- 19 -'!I41,'- 20 -'!C41)</f>
        <v>8012187</v>
      </c>
      <c r="D41" s="374">
        <f>C41/'- 3 -'!E41</f>
        <v>0.589782933735032</v>
      </c>
      <c r="E41" s="14">
        <f>C41/'- 7 -'!D41</f>
        <v>4012.1116675012518</v>
      </c>
      <c r="F41" s="14">
        <f>SUM('- 21 -'!C41,'- 21 -'!F41,'- 21 -'!I41,'- 22 -'!C41,'- 22 -'!F41,'- 22 -'!I41)</f>
        <v>1503424</v>
      </c>
      <c r="G41" s="374">
        <f>F41/'- 3 -'!E41</f>
        <v>0.11066813809608497</v>
      </c>
      <c r="H41" s="14">
        <f>F41/'- 7 -'!G41</f>
        <v>752.8412618928393</v>
      </c>
      <c r="I41" s="14">
        <f>SUM('- 23 -'!I41,'- 23 -'!G41,'- 23 -'!E41,'- 23 -'!C41)</f>
        <v>4000</v>
      </c>
      <c r="J41" s="374">
        <f>I41/'- 3 -'!E41</f>
        <v>0.000294442919884437</v>
      </c>
      <c r="K41" s="14">
        <f>I41/'- 7 -'!G41</f>
        <v>2.0030045067601403</v>
      </c>
    </row>
    <row r="42" spans="1:11" ht="12.75">
      <c r="A42" s="15">
        <v>36</v>
      </c>
      <c r="B42" s="16" t="s">
        <v>166</v>
      </c>
      <c r="C42" s="16">
        <f>SUM('- 18 -'!C42,'- 18 -'!F42,'- 19 -'!C42,'- 19 -'!F42,'- 19 -'!I42,'- 20 -'!C42)</f>
        <v>4000201</v>
      </c>
      <c r="D42" s="375">
        <f>C42/'- 3 -'!E42</f>
        <v>0.5550263645088465</v>
      </c>
      <c r="E42" s="16">
        <f>C42/'- 7 -'!D42</f>
        <v>3851.902744342802</v>
      </c>
      <c r="F42" s="16">
        <f>SUM('- 21 -'!C42,'- 21 -'!F42,'- 21 -'!I42,'- 22 -'!C42,'- 22 -'!F42,'- 22 -'!I42)</f>
        <v>599775</v>
      </c>
      <c r="G42" s="375">
        <f>F42/'- 3 -'!E42</f>
        <v>0.08321855271104962</v>
      </c>
      <c r="H42" s="16">
        <f>F42/'- 7 -'!G42</f>
        <v>577.5397207510833</v>
      </c>
      <c r="I42" s="16">
        <f>SUM('- 23 -'!I42,'- 23 -'!G42,'- 23 -'!E42,'- 23 -'!C42)</f>
        <v>0</v>
      </c>
      <c r="J42" s="375">
        <f>I42/'- 3 -'!E42</f>
        <v>0</v>
      </c>
      <c r="K42" s="16">
        <f>I42/'- 7 -'!G42</f>
        <v>0</v>
      </c>
    </row>
    <row r="43" spans="1:11" ht="12.75">
      <c r="A43" s="13">
        <v>37</v>
      </c>
      <c r="B43" s="14" t="s">
        <v>167</v>
      </c>
      <c r="C43" s="14">
        <f>SUM('- 18 -'!C43,'- 18 -'!F43,'- 19 -'!C43,'- 19 -'!F43,'- 19 -'!I43,'- 20 -'!C43)</f>
        <v>4036508</v>
      </c>
      <c r="D43" s="374">
        <f>C43/'- 3 -'!E43</f>
        <v>0.5968436621657168</v>
      </c>
      <c r="E43" s="14">
        <f>C43/'- 7 -'!D43</f>
        <v>4114.687054026504</v>
      </c>
      <c r="F43" s="14">
        <f>SUM('- 21 -'!C43,'- 21 -'!F43,'- 21 -'!I43,'- 22 -'!C43,'- 22 -'!F43,'- 22 -'!I43)</f>
        <v>579749</v>
      </c>
      <c r="G43" s="374">
        <f>F43/'- 3 -'!E43</f>
        <v>0.08572248990883015</v>
      </c>
      <c r="H43" s="14">
        <f>F43/'- 7 -'!G43</f>
        <v>590.9775739041794</v>
      </c>
      <c r="I43" s="14">
        <f>SUM('- 23 -'!I43,'- 23 -'!G43,'- 23 -'!E43,'- 23 -'!C43)</f>
        <v>0</v>
      </c>
      <c r="J43" s="374">
        <f>I43/'- 3 -'!E43</f>
        <v>0</v>
      </c>
      <c r="K43" s="14">
        <f>I43/'- 7 -'!G43</f>
        <v>0</v>
      </c>
    </row>
    <row r="44" spans="1:11" ht="12.75">
      <c r="A44" s="15">
        <v>38</v>
      </c>
      <c r="B44" s="16" t="s">
        <v>168</v>
      </c>
      <c r="C44" s="16">
        <f>SUM('- 18 -'!C44,'- 18 -'!F44,'- 19 -'!C44,'- 19 -'!F44,'- 19 -'!I44,'- 20 -'!C44)</f>
        <v>4867214</v>
      </c>
      <c r="D44" s="375">
        <f>C44/'- 3 -'!E44</f>
        <v>0.5495348395499668</v>
      </c>
      <c r="E44" s="16">
        <f>C44/'- 7 -'!D44</f>
        <v>3928.3405972558517</v>
      </c>
      <c r="F44" s="16">
        <f>SUM('- 21 -'!C44,'- 21 -'!F44,'- 21 -'!I44,'- 22 -'!C44,'- 22 -'!F44,'- 22 -'!I44)</f>
        <v>929692</v>
      </c>
      <c r="G44" s="375">
        <f>F44/'- 3 -'!E44</f>
        <v>0.10496726547279159</v>
      </c>
      <c r="H44" s="16">
        <f>F44/'- 7 -'!G44</f>
        <v>750.3567393058919</v>
      </c>
      <c r="I44" s="16">
        <f>SUM('- 23 -'!I44,'- 23 -'!G44,'- 23 -'!E44,'- 23 -'!C44)</f>
        <v>0</v>
      </c>
      <c r="J44" s="375">
        <f>I44/'- 3 -'!E44</f>
        <v>0</v>
      </c>
      <c r="K44" s="16">
        <f>I44/'- 7 -'!G44</f>
        <v>0</v>
      </c>
    </row>
    <row r="45" spans="1:11" ht="12.75">
      <c r="A45" s="13">
        <v>39</v>
      </c>
      <c r="B45" s="14" t="s">
        <v>169</v>
      </c>
      <c r="C45" s="14">
        <f>SUM('- 18 -'!C45,'- 18 -'!F45,'- 19 -'!C45,'- 19 -'!F45,'- 19 -'!I45,'- 20 -'!C45)</f>
        <v>9334560</v>
      </c>
      <c r="D45" s="374">
        <f>C45/'- 3 -'!E45</f>
        <v>0.6349988979681799</v>
      </c>
      <c r="E45" s="14">
        <f>C45/'- 7 -'!D45</f>
        <v>4297.67955801105</v>
      </c>
      <c r="F45" s="14">
        <f>SUM('- 21 -'!C45,'- 21 -'!F45,'- 21 -'!I45,'- 22 -'!C45,'- 22 -'!F45,'- 22 -'!I45)</f>
        <v>1075700</v>
      </c>
      <c r="G45" s="374">
        <f>F45/'- 3 -'!E45</f>
        <v>0.07317627339096551</v>
      </c>
      <c r="H45" s="14">
        <f>F45/'- 7 -'!G45</f>
        <v>495.25782688766117</v>
      </c>
      <c r="I45" s="14">
        <f>SUM('- 23 -'!I45,'- 23 -'!G45,'- 23 -'!E45,'- 23 -'!C45)</f>
        <v>0</v>
      </c>
      <c r="J45" s="374">
        <f>I45/'- 3 -'!E45</f>
        <v>0</v>
      </c>
      <c r="K45" s="14">
        <f>I45/'- 7 -'!G45</f>
        <v>0</v>
      </c>
    </row>
    <row r="46" spans="1:11" ht="12.75">
      <c r="A46" s="15">
        <v>40</v>
      </c>
      <c r="B46" s="16" t="s">
        <v>170</v>
      </c>
      <c r="C46" s="16">
        <f>SUM('- 18 -'!C46,'- 18 -'!F46,'- 19 -'!C46,'- 19 -'!F46,'- 19 -'!I46,'- 20 -'!C46)</f>
        <v>27027400</v>
      </c>
      <c r="D46" s="375">
        <f>C46/'- 3 -'!E46</f>
        <v>0.6205492032878726</v>
      </c>
      <c r="E46" s="16">
        <f>C46/'- 7 -'!D46</f>
        <v>3642.997708586063</v>
      </c>
      <c r="F46" s="16">
        <f>SUM('- 21 -'!C46,'- 21 -'!F46,'- 21 -'!I46,'- 22 -'!C46,'- 22 -'!F46,'- 22 -'!I46)</f>
        <v>6107400</v>
      </c>
      <c r="G46" s="375">
        <f>F46/'- 3 -'!E46</f>
        <v>0.14022592643614823</v>
      </c>
      <c r="H46" s="16">
        <f>F46/'- 7 -'!G46</f>
        <v>803.8167938931298</v>
      </c>
      <c r="I46" s="16">
        <f>SUM('- 23 -'!I46,'- 23 -'!G46,'- 23 -'!E46,'- 23 -'!C46)</f>
        <v>42900</v>
      </c>
      <c r="J46" s="375">
        <f>I46/'- 3 -'!E46</f>
        <v>0.0009849841575974652</v>
      </c>
      <c r="K46" s="16">
        <f>I46/'- 7 -'!G46</f>
        <v>5.646222690181626</v>
      </c>
    </row>
    <row r="47" spans="1:11" ht="12.75">
      <c r="A47" s="13">
        <v>41</v>
      </c>
      <c r="B47" s="14" t="s">
        <v>171</v>
      </c>
      <c r="C47" s="14">
        <f>SUM('- 18 -'!C47,'- 18 -'!F47,'- 19 -'!C47,'- 19 -'!F47,'- 19 -'!I47,'- 20 -'!C47)</f>
        <v>6928263</v>
      </c>
      <c r="D47" s="374">
        <f>C47/'- 3 -'!E47</f>
        <v>0.5775994783127466</v>
      </c>
      <c r="E47" s="14">
        <f>C47/'- 7 -'!D47</f>
        <v>4070.659811985899</v>
      </c>
      <c r="F47" s="14">
        <f>SUM('- 21 -'!C47,'- 21 -'!F47,'- 21 -'!I47,'- 22 -'!C47,'- 22 -'!F47,'- 22 -'!I47)</f>
        <v>1300144</v>
      </c>
      <c r="G47" s="374">
        <f>F47/'- 3 -'!E47</f>
        <v>0.10839116473082035</v>
      </c>
      <c r="H47" s="14">
        <f>F47/'- 7 -'!G47</f>
        <v>763.8918918918919</v>
      </c>
      <c r="I47" s="14">
        <f>SUM('- 23 -'!I47,'- 23 -'!G47,'- 23 -'!E47,'- 23 -'!C47)</f>
        <v>155940</v>
      </c>
      <c r="J47" s="374">
        <f>I47/'- 3 -'!E47</f>
        <v>0.013000497043499893</v>
      </c>
      <c r="K47" s="14">
        <f>I47/'- 7 -'!G47</f>
        <v>91.62162162162163</v>
      </c>
    </row>
    <row r="48" spans="1:11" ht="12.75">
      <c r="A48" s="15">
        <v>42</v>
      </c>
      <c r="B48" s="16" t="s">
        <v>172</v>
      </c>
      <c r="C48" s="16">
        <f>SUM('- 18 -'!C48,'- 18 -'!F48,'- 19 -'!C48,'- 19 -'!F48,'- 19 -'!I48,'- 20 -'!C48)</f>
        <v>4592762</v>
      </c>
      <c r="D48" s="375">
        <f>C48/'- 3 -'!E48</f>
        <v>0.5924458147783999</v>
      </c>
      <c r="E48" s="16">
        <f>C48/'- 7 -'!D48</f>
        <v>4130.181654676259</v>
      </c>
      <c r="F48" s="16">
        <f>SUM('- 21 -'!C48,'- 21 -'!F48,'- 21 -'!I48,'- 22 -'!C48,'- 22 -'!F48,'- 22 -'!I48)</f>
        <v>866950</v>
      </c>
      <c r="G48" s="375">
        <f>F48/'- 3 -'!E48</f>
        <v>0.11183268349680078</v>
      </c>
      <c r="H48" s="16">
        <f>F48/'- 7 -'!G48</f>
        <v>779.6312949640288</v>
      </c>
      <c r="I48" s="16">
        <f>SUM('- 23 -'!I48,'- 23 -'!G48,'- 23 -'!E48,'- 23 -'!C48)</f>
        <v>0</v>
      </c>
      <c r="J48" s="375">
        <f>I48/'- 3 -'!E48</f>
        <v>0</v>
      </c>
      <c r="K48" s="16">
        <f>I48/'- 7 -'!G48</f>
        <v>0</v>
      </c>
    </row>
    <row r="49" spans="1:11" ht="12.75">
      <c r="A49" s="13">
        <v>43</v>
      </c>
      <c r="B49" s="14" t="s">
        <v>173</v>
      </c>
      <c r="C49" s="14">
        <f>SUM('- 18 -'!C49,'- 18 -'!F49,'- 19 -'!C49,'- 19 -'!F49,'- 19 -'!I49,'- 20 -'!C49)</f>
        <v>3686165</v>
      </c>
      <c r="D49" s="374">
        <f>C49/'- 3 -'!E49</f>
        <v>0.6049192536227889</v>
      </c>
      <c r="E49" s="14">
        <f>C49/'- 7 -'!D49</f>
        <v>4385.681142177275</v>
      </c>
      <c r="F49" s="14">
        <f>SUM('- 21 -'!C49,'- 21 -'!F49,'- 21 -'!I49,'- 22 -'!C49,'- 22 -'!F49,'- 22 -'!I49)</f>
        <v>508500</v>
      </c>
      <c r="G49" s="374">
        <f>F49/'- 3 -'!E49</f>
        <v>0.08344755062977054</v>
      </c>
      <c r="H49" s="14">
        <f>F49/'- 7 -'!G49</f>
        <v>604.997025580012</v>
      </c>
      <c r="I49" s="14">
        <f>SUM('- 23 -'!I49,'- 23 -'!G49,'- 23 -'!E49,'- 23 -'!C49)</f>
        <v>15000</v>
      </c>
      <c r="J49" s="374">
        <f>I49/'- 3 -'!E49</f>
        <v>0.002461579664595001</v>
      </c>
      <c r="K49" s="14">
        <f>I49/'- 7 -'!G49</f>
        <v>17.84651992861392</v>
      </c>
    </row>
    <row r="50" spans="1:11" ht="12.75">
      <c r="A50" s="15">
        <v>44</v>
      </c>
      <c r="B50" s="16" t="s">
        <v>174</v>
      </c>
      <c r="C50" s="16">
        <f>SUM('- 18 -'!C50,'- 18 -'!F50,'- 19 -'!C50,'- 19 -'!F50,'- 19 -'!I50,'- 20 -'!C50)</f>
        <v>5277222</v>
      </c>
      <c r="D50" s="375">
        <f>C50/'- 3 -'!E50</f>
        <v>0.5837357293845536</v>
      </c>
      <c r="E50" s="16">
        <f>C50/'- 7 -'!D50</f>
        <v>3821.304851556843</v>
      </c>
      <c r="F50" s="16">
        <f>SUM('- 21 -'!C50,'- 21 -'!F50,'- 21 -'!I50,'- 22 -'!C50,'- 22 -'!F50,'- 22 -'!I50)</f>
        <v>1123782</v>
      </c>
      <c r="G50" s="375">
        <f>F50/'- 3 -'!E50</f>
        <v>0.1243062553440489</v>
      </c>
      <c r="H50" s="16">
        <f>F50/'- 7 -'!G50</f>
        <v>813.745112237509</v>
      </c>
      <c r="I50" s="16">
        <f>SUM('- 23 -'!I50,'- 23 -'!G50,'- 23 -'!E50,'- 23 -'!C50)</f>
        <v>0</v>
      </c>
      <c r="J50" s="375">
        <f>I50/'- 3 -'!E50</f>
        <v>0</v>
      </c>
      <c r="K50" s="16">
        <f>I50/'- 7 -'!G50</f>
        <v>0</v>
      </c>
    </row>
    <row r="51" spans="1:11" ht="12.75">
      <c r="A51" s="13">
        <v>45</v>
      </c>
      <c r="B51" s="14" t="s">
        <v>175</v>
      </c>
      <c r="C51" s="14">
        <f>SUM('- 18 -'!C51,'- 18 -'!F51,'- 19 -'!C51,'- 19 -'!F51,'- 19 -'!I51,'- 20 -'!C51)</f>
        <v>6790399</v>
      </c>
      <c r="D51" s="374">
        <f>C51/'- 3 -'!E51</f>
        <v>0.5980681156914605</v>
      </c>
      <c r="E51" s="14">
        <f>C51/'- 7 -'!D51</f>
        <v>3443.407200811359</v>
      </c>
      <c r="F51" s="14">
        <f>SUM('- 21 -'!C51,'- 21 -'!F51,'- 21 -'!I51,'- 22 -'!C51,'- 22 -'!F51,'- 22 -'!I51)</f>
        <v>1251875</v>
      </c>
      <c r="G51" s="374">
        <f>F51/'- 3 -'!E51</f>
        <v>0.11025957713696162</v>
      </c>
      <c r="H51" s="14">
        <f>F51/'- 7 -'!G51</f>
        <v>628.4513052208836</v>
      </c>
      <c r="I51" s="14">
        <f>SUM('- 23 -'!I51,'- 23 -'!G51,'- 23 -'!E51,'- 23 -'!C51)</f>
        <v>11450</v>
      </c>
      <c r="J51" s="374">
        <f>I51/'- 3 -'!E51</f>
        <v>0.0010084650290310218</v>
      </c>
      <c r="K51" s="14">
        <f>I51/'- 7 -'!G51</f>
        <v>5.747991967871486</v>
      </c>
    </row>
    <row r="52" spans="1:11" ht="12.75">
      <c r="A52" s="15">
        <v>46</v>
      </c>
      <c r="B52" s="16" t="s">
        <v>176</v>
      </c>
      <c r="C52" s="16">
        <f>SUM('- 18 -'!C52,'- 18 -'!F52,'- 19 -'!C52,'- 19 -'!F52,'- 19 -'!I52,'- 20 -'!C52)</f>
        <v>6256634</v>
      </c>
      <c r="D52" s="375">
        <f>C52/'- 3 -'!E52</f>
        <v>0.6052743111373216</v>
      </c>
      <c r="E52" s="16">
        <f>C52/'- 7 -'!D52</f>
        <v>4259.110959836624</v>
      </c>
      <c r="F52" s="16">
        <f>SUM('- 21 -'!C52,'- 21 -'!F52,'- 21 -'!I52,'- 22 -'!C52,'- 22 -'!F52,'- 22 -'!I52)</f>
        <v>1026922</v>
      </c>
      <c r="G52" s="375">
        <f>F52/'- 3 -'!E52</f>
        <v>0.0993456715131108</v>
      </c>
      <c r="H52" s="16">
        <f>F52/'- 7 -'!G52</f>
        <v>671.6298234139961</v>
      </c>
      <c r="I52" s="16">
        <f>SUM('- 23 -'!I52,'- 23 -'!G52,'- 23 -'!E52,'- 23 -'!C52)</f>
        <v>0</v>
      </c>
      <c r="J52" s="375">
        <f>I52/'- 3 -'!E52</f>
        <v>0</v>
      </c>
      <c r="K52" s="16">
        <f>I52/'- 7 -'!G52</f>
        <v>0</v>
      </c>
    </row>
    <row r="53" spans="1:11" ht="12.75">
      <c r="A53" s="13">
        <v>47</v>
      </c>
      <c r="B53" s="14" t="s">
        <v>177</v>
      </c>
      <c r="C53" s="14">
        <f>SUM('- 18 -'!C53,'- 18 -'!F53,'- 19 -'!C53,'- 19 -'!F53,'- 19 -'!I53,'- 20 -'!C53)</f>
        <v>5357925</v>
      </c>
      <c r="D53" s="374">
        <f>C53/'- 3 -'!E53</f>
        <v>0.6150586087427478</v>
      </c>
      <c r="E53" s="14">
        <f>C53/'- 7 -'!D53</f>
        <v>3651.8027535441656</v>
      </c>
      <c r="F53" s="14">
        <f>SUM('- 21 -'!C53,'- 21 -'!F53,'- 21 -'!I53,'- 22 -'!C53,'- 22 -'!F53,'- 22 -'!I53)</f>
        <v>883745</v>
      </c>
      <c r="G53" s="374">
        <f>F53/'- 3 -'!E53</f>
        <v>0.10144878291192198</v>
      </c>
      <c r="H53" s="14">
        <f>F53/'- 7 -'!G53</f>
        <v>598.2568372596804</v>
      </c>
      <c r="I53" s="14">
        <f>SUM('- 23 -'!I53,'- 23 -'!G53,'- 23 -'!E53,'- 23 -'!C53)</f>
        <v>0</v>
      </c>
      <c r="J53" s="374">
        <f>I53/'- 3 -'!E53</f>
        <v>0</v>
      </c>
      <c r="K53" s="14">
        <f>I53/'- 7 -'!G53</f>
        <v>0</v>
      </c>
    </row>
    <row r="54" spans="1:11" ht="12.75">
      <c r="A54" s="15">
        <v>48</v>
      </c>
      <c r="B54" s="16" t="s">
        <v>178</v>
      </c>
      <c r="C54" s="16">
        <f>SUM('- 18 -'!C54,'- 18 -'!F54,'- 19 -'!C54,'- 19 -'!F54,'- 19 -'!I54,'- 20 -'!C54)</f>
        <v>24517606</v>
      </c>
      <c r="D54" s="375">
        <f>C54/'- 3 -'!E54</f>
        <v>0.45249744194940167</v>
      </c>
      <c r="E54" s="16">
        <f>C54/'- 7 -'!D54</f>
        <v>4526.466537431921</v>
      </c>
      <c r="F54" s="16">
        <f>SUM('- 21 -'!C54,'- 21 -'!F54,'- 21 -'!I54,'- 22 -'!C54,'- 22 -'!F54,'- 22 -'!I54)</f>
        <v>7839567</v>
      </c>
      <c r="G54" s="375">
        <f>F54/'- 3 -'!E54</f>
        <v>0.1446872102231737</v>
      </c>
      <c r="H54" s="16">
        <f>F54/'- 7 -'!G54</f>
        <v>1440.4349104271935</v>
      </c>
      <c r="I54" s="16">
        <f>SUM('- 23 -'!I54,'- 23 -'!G54,'- 23 -'!E54,'- 23 -'!C54)</f>
        <v>602728</v>
      </c>
      <c r="J54" s="375">
        <f>I54/'- 3 -'!E54</f>
        <v>0.011123960397735366</v>
      </c>
      <c r="K54" s="16">
        <f>I54/'- 7 -'!G54</f>
        <v>110.74469453376206</v>
      </c>
    </row>
    <row r="55" spans="1:11" ht="12.75">
      <c r="A55" s="13">
        <v>49</v>
      </c>
      <c r="B55" s="14" t="s">
        <v>179</v>
      </c>
      <c r="C55" s="14">
        <f>SUM('- 18 -'!C55,'- 18 -'!F55,'- 19 -'!C55,'- 19 -'!F55,'- 19 -'!I55,'- 20 -'!C55)</f>
        <v>20461322</v>
      </c>
      <c r="D55" s="374">
        <f>C55/'- 3 -'!E55</f>
        <v>0.5961921053938933</v>
      </c>
      <c r="E55" s="14">
        <f>C55/'- 7 -'!D55</f>
        <v>4776.218954248366</v>
      </c>
      <c r="F55" s="14">
        <f>SUM('- 21 -'!C55,'- 21 -'!F55,'- 21 -'!I55,'- 22 -'!C55,'- 22 -'!F55,'- 22 -'!I55)</f>
        <v>3679724</v>
      </c>
      <c r="G55" s="374">
        <f>F55/'- 3 -'!E55</f>
        <v>0.10721801840704323</v>
      </c>
      <c r="H55" s="14">
        <f>F55/'- 7 -'!G55</f>
        <v>849.036455929857</v>
      </c>
      <c r="I55" s="14">
        <f>SUM('- 23 -'!I55,'- 23 -'!G55,'- 23 -'!E55,'- 23 -'!C55)</f>
        <v>20000</v>
      </c>
      <c r="J55" s="374">
        <f>I55/'- 3 -'!E55</f>
        <v>0.0005827503280520128</v>
      </c>
      <c r="K55" s="14">
        <f>I55/'- 7 -'!G55</f>
        <v>4.614674665436087</v>
      </c>
    </row>
    <row r="56" spans="1:11" ht="12.75">
      <c r="A56" s="15">
        <v>50</v>
      </c>
      <c r="B56" s="16" t="s">
        <v>429</v>
      </c>
      <c r="C56" s="16">
        <f>SUM('- 18 -'!C56,'- 18 -'!F56,'- 19 -'!C56,'- 19 -'!F56,'- 19 -'!I56,'- 20 -'!C56)</f>
        <v>7899400</v>
      </c>
      <c r="D56" s="375">
        <f>C56/'- 3 -'!E56</f>
        <v>0.5562315338228543</v>
      </c>
      <c r="E56" s="16">
        <f>C56/'- 7 -'!D56</f>
        <v>4286.1638632664135</v>
      </c>
      <c r="F56" s="16">
        <f>SUM('- 21 -'!C56,'- 21 -'!F56,'- 21 -'!I56,'- 22 -'!C56,'- 22 -'!F56,'- 22 -'!I56)</f>
        <v>1610800</v>
      </c>
      <c r="G56" s="375">
        <f>F56/'- 3 -'!E56</f>
        <v>0.11342352010049543</v>
      </c>
      <c r="H56" s="16">
        <f>F56/'- 7 -'!G56</f>
        <v>874.0097666847531</v>
      </c>
      <c r="I56" s="16">
        <f>SUM('- 23 -'!I56,'- 23 -'!G56,'- 23 -'!E56,'- 23 -'!C56)</f>
        <v>0</v>
      </c>
      <c r="J56" s="375">
        <f>I56/'- 3 -'!E56</f>
        <v>0</v>
      </c>
      <c r="K56" s="16">
        <f>I56/'- 7 -'!G56</f>
        <v>0</v>
      </c>
    </row>
    <row r="57" spans="1:11" ht="12.75">
      <c r="A57" s="13">
        <v>2264</v>
      </c>
      <c r="B57" s="14" t="s">
        <v>180</v>
      </c>
      <c r="C57" s="14">
        <f>SUM('- 18 -'!C57,'- 18 -'!F57,'- 19 -'!C57,'- 19 -'!F57,'- 19 -'!I57,'- 20 -'!C57)</f>
        <v>1090814</v>
      </c>
      <c r="D57" s="374">
        <f>C57/'- 3 -'!E57</f>
        <v>0.5655710208197771</v>
      </c>
      <c r="E57" s="14">
        <f>C57/'- 7 -'!D57</f>
        <v>5386.735802469136</v>
      </c>
      <c r="F57" s="14">
        <f>SUM('- 21 -'!C57,'- 21 -'!F57,'- 21 -'!I57,'- 22 -'!C57,'- 22 -'!F57,'- 22 -'!I57)</f>
        <v>234533</v>
      </c>
      <c r="G57" s="374">
        <f>F57/'- 3 -'!E57</f>
        <v>0.12160191217377553</v>
      </c>
      <c r="H57" s="14">
        <f>F57/'- 7 -'!G57</f>
        <v>1158.1876543209876</v>
      </c>
      <c r="I57" s="14">
        <f>SUM('- 23 -'!I57,'- 23 -'!G57,'- 23 -'!E57,'- 23 -'!C57)</f>
        <v>8229</v>
      </c>
      <c r="J57" s="374">
        <f>I57/'- 3 -'!E57</f>
        <v>0.0042666155094506905</v>
      </c>
      <c r="K57" s="14">
        <f>I57/'- 7 -'!G57</f>
        <v>40.63703703703704</v>
      </c>
    </row>
    <row r="58" spans="1:11" ht="12.75">
      <c r="A58" s="15">
        <v>2309</v>
      </c>
      <c r="B58" s="16" t="s">
        <v>181</v>
      </c>
      <c r="C58" s="16">
        <f>SUM('- 18 -'!C58,'- 18 -'!F58,'- 19 -'!C58,'- 19 -'!F58,'- 19 -'!I58,'- 20 -'!C58)</f>
        <v>1284710</v>
      </c>
      <c r="D58" s="375">
        <f>C58/'- 3 -'!E58</f>
        <v>0.6529424620216816</v>
      </c>
      <c r="E58" s="16">
        <f>C58/'- 7 -'!D58</f>
        <v>4903.473282442748</v>
      </c>
      <c r="F58" s="16">
        <f>SUM('- 21 -'!C58,'- 21 -'!F58,'- 21 -'!I58,'- 22 -'!C58,'- 22 -'!F58,'- 22 -'!I58)</f>
        <v>153865</v>
      </c>
      <c r="G58" s="375">
        <f>F58/'- 3 -'!E58</f>
        <v>0.0782005214553993</v>
      </c>
      <c r="H58" s="16">
        <f>F58/'- 7 -'!G58</f>
        <v>587.2709923664122</v>
      </c>
      <c r="I58" s="16">
        <f>SUM('- 23 -'!I58,'- 23 -'!G58,'- 23 -'!E58,'- 23 -'!C58)</f>
        <v>0</v>
      </c>
      <c r="J58" s="375">
        <f>I58/'- 3 -'!E58</f>
        <v>0</v>
      </c>
      <c r="K58" s="16">
        <f>I58/'- 7 -'!G58</f>
        <v>0</v>
      </c>
    </row>
    <row r="59" spans="1:11" ht="12.75">
      <c r="A59" s="13">
        <v>2312</v>
      </c>
      <c r="B59" s="14" t="s">
        <v>182</v>
      </c>
      <c r="C59" s="14">
        <f>SUM('- 18 -'!C59,'- 18 -'!F59,'- 19 -'!C59,'- 19 -'!F59,'- 19 -'!I59,'- 20 -'!C59)</f>
        <v>1012828</v>
      </c>
      <c r="D59" s="374">
        <f>C59/'- 3 -'!E59</f>
        <v>0.6040160470127139</v>
      </c>
      <c r="E59" s="14">
        <f>C59/'- 7 -'!D59</f>
        <v>4593.324263038548</v>
      </c>
      <c r="F59" s="14">
        <f>SUM('- 21 -'!C59,'- 21 -'!F59,'- 21 -'!I59,'- 22 -'!C59,'- 22 -'!F59,'- 22 -'!I59)</f>
        <v>214934</v>
      </c>
      <c r="G59" s="374">
        <f>F59/'- 3 -'!E59</f>
        <v>0.1281793009757142</v>
      </c>
      <c r="H59" s="14">
        <f>F59/'- 7 -'!G59</f>
        <v>974.7573696145125</v>
      </c>
      <c r="I59" s="14">
        <f>SUM('- 23 -'!I59,'- 23 -'!G59,'- 23 -'!E59,'- 23 -'!C59)</f>
        <v>0</v>
      </c>
      <c r="J59" s="374">
        <f>I59/'- 3 -'!E59</f>
        <v>0</v>
      </c>
      <c r="K59" s="14">
        <f>I59/'- 7 -'!G59</f>
        <v>0</v>
      </c>
    </row>
    <row r="60" spans="1:11" ht="12.75">
      <c r="A60" s="15">
        <v>2355</v>
      </c>
      <c r="B60" s="16" t="s">
        <v>183</v>
      </c>
      <c r="C60" s="16">
        <f>SUM('- 18 -'!C60,'- 18 -'!F60,'- 19 -'!C60,'- 19 -'!F60,'- 19 -'!I60,'- 20 -'!C60)</f>
        <v>14321635</v>
      </c>
      <c r="D60" s="375">
        <f>C60/'- 3 -'!E60</f>
        <v>0.6163813832412124</v>
      </c>
      <c r="E60" s="16">
        <f>C60/'- 7 -'!D60</f>
        <v>4418.21224741632</v>
      </c>
      <c r="F60" s="16">
        <f>SUM('- 21 -'!C60,'- 21 -'!F60,'- 21 -'!I60,'- 22 -'!C60,'- 22 -'!F60,'- 22 -'!I60)</f>
        <v>3010985</v>
      </c>
      <c r="G60" s="375">
        <f>F60/'- 3 -'!E60</f>
        <v>0.12958821386095523</v>
      </c>
      <c r="H60" s="16">
        <f>F60/'- 7 -'!G60</f>
        <v>907.0597981623738</v>
      </c>
      <c r="I60" s="16">
        <f>SUM('- 23 -'!I60,'- 23 -'!G60,'- 23 -'!E60,'- 23 -'!C60)</f>
        <v>2000</v>
      </c>
      <c r="J60" s="375">
        <f>I60/'- 3 -'!E60</f>
        <v>8.607695744811432E-05</v>
      </c>
      <c r="K60" s="16">
        <f>I60/'- 7 -'!G60</f>
        <v>0.6025003765627354</v>
      </c>
    </row>
    <row r="61" spans="1:11" ht="12.75">
      <c r="A61" s="13">
        <v>2439</v>
      </c>
      <c r="B61" s="14" t="s">
        <v>184</v>
      </c>
      <c r="C61" s="14">
        <f>SUM('- 18 -'!C61,'- 18 -'!F61,'- 19 -'!C61,'- 19 -'!F61,'- 19 -'!I61,'- 20 -'!C61)</f>
        <v>559578</v>
      </c>
      <c r="D61" s="374">
        <f>C61/'- 3 -'!E61</f>
        <v>0.45298589018141194</v>
      </c>
      <c r="E61" s="14">
        <f>C61/'- 7 -'!D61</f>
        <v>4371.703125</v>
      </c>
      <c r="F61" s="14">
        <f>SUM('- 21 -'!C61,'- 21 -'!F61,'- 21 -'!I61,'- 22 -'!C61,'- 22 -'!F61,'- 22 -'!I61)</f>
        <v>266182</v>
      </c>
      <c r="G61" s="374">
        <f>F61/'- 3 -'!E61</f>
        <v>0.2154778962365722</v>
      </c>
      <c r="H61" s="14">
        <f>F61/'- 7 -'!G61</f>
        <v>1942.934306569343</v>
      </c>
      <c r="I61" s="14">
        <f>SUM('- 23 -'!I61,'- 23 -'!G61,'- 23 -'!E61,'- 23 -'!C61)</f>
        <v>0</v>
      </c>
      <c r="J61" s="374">
        <f>I61/'- 3 -'!E61</f>
        <v>0</v>
      </c>
      <c r="K61" s="14">
        <f>I61/'- 7 -'!G61</f>
        <v>0</v>
      </c>
    </row>
    <row r="62" spans="1:11" ht="12.75">
      <c r="A62" s="15">
        <v>2460</v>
      </c>
      <c r="B62" s="16" t="s">
        <v>185</v>
      </c>
      <c r="C62" s="16">
        <f>SUM('- 18 -'!C62,'- 18 -'!F62,'- 19 -'!C62,'- 19 -'!F62,'- 19 -'!I62,'- 20 -'!C62)</f>
        <v>1767415</v>
      </c>
      <c r="D62" s="375">
        <f>C62/'- 3 -'!E62</f>
        <v>0.6158547272564452</v>
      </c>
      <c r="E62" s="16">
        <f>C62/'- 7 -'!D62</f>
        <v>5701.3387096774195</v>
      </c>
      <c r="F62" s="16">
        <f>SUM('- 21 -'!C62,'- 21 -'!F62,'- 21 -'!I62,'- 22 -'!C62,'- 22 -'!F62,'- 22 -'!I62)</f>
        <v>224300</v>
      </c>
      <c r="G62" s="375">
        <f>F62/'- 3 -'!E62</f>
        <v>0.07815720434850935</v>
      </c>
      <c r="H62" s="16">
        <f>F62/'- 7 -'!G62</f>
        <v>723.5483870967741</v>
      </c>
      <c r="I62" s="16">
        <f>SUM('- 23 -'!I62,'- 23 -'!G62,'- 23 -'!E62,'- 23 -'!C62)</f>
        <v>0</v>
      </c>
      <c r="J62" s="375">
        <f>I62/'- 3 -'!E62</f>
        <v>0</v>
      </c>
      <c r="K62" s="16">
        <f>I62/'- 7 -'!G62</f>
        <v>0</v>
      </c>
    </row>
    <row r="63" spans="1:11" ht="12.75">
      <c r="A63" s="13">
        <v>3000</v>
      </c>
      <c r="B63" s="14" t="s">
        <v>491</v>
      </c>
      <c r="C63" s="14">
        <f>SUM('- 18 -'!C63,'- 18 -'!F63,'- 19 -'!C63,'- 19 -'!F63,'- 19 -'!I63,'- 20 -'!C63)</f>
        <v>2888823</v>
      </c>
      <c r="D63" s="374">
        <f>C63/'- 3 -'!E63</f>
        <v>0.5546835517897657</v>
      </c>
      <c r="E63" s="14">
        <f>C63/'- 7 -'!D63</f>
        <v>4286.087537091988</v>
      </c>
      <c r="F63" s="14">
        <f>SUM('- 21 -'!C63,'- 21 -'!F63,'- 21 -'!I63,'- 22 -'!C63,'- 22 -'!F63,'- 22 -'!I63)</f>
        <v>187182</v>
      </c>
      <c r="G63" s="374">
        <f>F63/'- 3 -'!E63</f>
        <v>0.03594085777879501</v>
      </c>
      <c r="H63" s="14">
        <f>F63/'- 7 -'!G63</f>
        <v>277.7181008902077</v>
      </c>
      <c r="I63" s="14">
        <f>SUM('- 23 -'!I63,'- 23 -'!G63,'- 23 -'!E63,'- 23 -'!C63)</f>
        <v>288058</v>
      </c>
      <c r="J63" s="374">
        <f>I63/'- 3 -'!E63</f>
        <v>0.05531008115120114</v>
      </c>
      <c r="K63" s="14">
        <f>I63/'- 7 -'!G63</f>
        <v>427.3857566765579</v>
      </c>
    </row>
    <row r="64" spans="1:11" ht="4.5" customHeight="1">
      <c r="A64" s="17"/>
      <c r="B64" s="17"/>
      <c r="C64" s="17"/>
      <c r="D64" s="198"/>
      <c r="E64" s="17"/>
      <c r="F64" s="17"/>
      <c r="G64" s="198"/>
      <c r="H64" s="17"/>
      <c r="I64" s="17"/>
      <c r="J64" s="198"/>
      <c r="K64" s="17"/>
    </row>
    <row r="65" spans="1:11" ht="12.75">
      <c r="A65" s="19"/>
      <c r="B65" s="20" t="s">
        <v>186</v>
      </c>
      <c r="C65" s="20">
        <f>SUM(C11:C63)</f>
        <v>734337947.35</v>
      </c>
      <c r="D65" s="103">
        <f>C65/'- 3 -'!E65</f>
        <v>0.5916823194349081</v>
      </c>
      <c r="E65" s="20">
        <f>C65/'- 7 -'!D65</f>
        <v>3986.415225603808</v>
      </c>
      <c r="F65" s="20">
        <f>SUM(F11:F63)</f>
        <v>165075782.125</v>
      </c>
      <c r="G65" s="103">
        <f>F65/'- 3 -'!E65</f>
        <v>0.1330074552223827</v>
      </c>
      <c r="H65" s="20">
        <f>F65/'- 7 -'!G65</f>
        <v>885.0816508417015</v>
      </c>
      <c r="I65" s="20">
        <f>SUM(I11:I63)</f>
        <v>7942190</v>
      </c>
      <c r="J65" s="103">
        <f>I65/'- 3 -'!E65</f>
        <v>0.0063993062288976</v>
      </c>
      <c r="K65" s="20">
        <f>I65/'- 7 -'!G65</f>
        <v>42.58339137339679</v>
      </c>
    </row>
    <row r="66" spans="1:11" ht="4.5" customHeight="1">
      <c r="A66" s="17"/>
      <c r="B66" s="17"/>
      <c r="C66" s="17"/>
      <c r="D66" s="198"/>
      <c r="E66" s="17"/>
      <c r="F66" s="17"/>
      <c r="G66" s="198"/>
      <c r="H66" s="17"/>
      <c r="I66" s="17"/>
      <c r="J66" s="198"/>
      <c r="K66" s="17"/>
    </row>
    <row r="67" spans="1:11" ht="12.75">
      <c r="A67" s="15">
        <v>2155</v>
      </c>
      <c r="B67" s="16" t="s">
        <v>187</v>
      </c>
      <c r="C67" s="16">
        <f>SUM('- 18 -'!C67,'- 18 -'!F67,'- 19 -'!C67,'- 19 -'!F67,'- 19 -'!I67,'- 20 -'!C67)</f>
        <v>853397</v>
      </c>
      <c r="D67" s="375">
        <f>C67/'- 3 -'!E67</f>
        <v>0.7146073832415857</v>
      </c>
      <c r="E67" s="16">
        <f>C67/'- 7 -'!D67</f>
        <v>5689.3133333333335</v>
      </c>
      <c r="F67" s="16">
        <f>SUM('- 21 -'!C67,'- 21 -'!F67,'- 21 -'!I67,'- 22 -'!C67,'- 22 -'!F67,'- 22 -'!I67)</f>
        <v>75772</v>
      </c>
      <c r="G67" s="375">
        <f>F67/'- 3 -'!E67</f>
        <v>0.06344905201562864</v>
      </c>
      <c r="H67" s="16">
        <f>F67/'- 7 -'!G67</f>
        <v>505.14666666666665</v>
      </c>
      <c r="I67" s="16">
        <f>SUM('- 23 -'!I67,'- 23 -'!G67,'- 23 -'!E67,'- 23 -'!C67)</f>
        <v>700</v>
      </c>
      <c r="J67" s="375">
        <f>I67/'- 3 -'!E67</f>
        <v>0.0005861576362104742</v>
      </c>
      <c r="K67" s="16">
        <f>I67/'- 7 -'!G67</f>
        <v>4.666666666666667</v>
      </c>
    </row>
    <row r="68" spans="1:11" ht="12.75">
      <c r="A68" s="13">
        <v>2408</v>
      </c>
      <c r="B68" s="14" t="s">
        <v>189</v>
      </c>
      <c r="C68" s="14">
        <f>SUM('- 18 -'!C68,'- 18 -'!F68,'- 19 -'!C68,'- 19 -'!F68,'- 19 -'!I68,'- 20 -'!C68)</f>
        <v>1536934</v>
      </c>
      <c r="D68" s="374">
        <f>C68/'- 3 -'!E68</f>
        <v>0.6500656649501433</v>
      </c>
      <c r="E68" s="14">
        <f>C68/'- 7 -'!D68</f>
        <v>5745.5476635514015</v>
      </c>
      <c r="F68" s="14">
        <f>SUM('- 21 -'!C68,'- 21 -'!F68,'- 21 -'!I68,'- 22 -'!C68,'- 22 -'!F68,'- 22 -'!I68)</f>
        <v>155311</v>
      </c>
      <c r="G68" s="374">
        <f>F68/'- 3 -'!E68</f>
        <v>0.0656907508644299</v>
      </c>
      <c r="H68" s="14">
        <f>F68/'- 7 -'!G68</f>
        <v>580.6018691588785</v>
      </c>
      <c r="I68" s="14">
        <f>SUM('- 23 -'!I68,'- 23 -'!G68,'- 23 -'!E68,'- 23 -'!C68)</f>
        <v>3500</v>
      </c>
      <c r="J68" s="374">
        <f>I68/'- 3 -'!E68</f>
        <v>0.0014803692463863129</v>
      </c>
      <c r="K68" s="14">
        <f>I68/'- 7 -'!G68</f>
        <v>13.08411214953271</v>
      </c>
    </row>
    <row r="69" ht="6.75" customHeight="1">
      <c r="K69"/>
    </row>
    <row r="70" spans="1:11" ht="12" customHeight="1">
      <c r="A70" s="6"/>
      <c r="B70" s="6"/>
      <c r="C70" s="17"/>
      <c r="D70" s="17"/>
      <c r="E70" s="17"/>
      <c r="F70" s="17"/>
      <c r="G70" s="17"/>
      <c r="H70" s="17"/>
      <c r="I70" s="17"/>
      <c r="J70" s="17"/>
      <c r="K70"/>
    </row>
    <row r="71" spans="1:11" ht="12" customHeight="1">
      <c r="A71" s="6"/>
      <c r="B71" s="6"/>
      <c r="C71" s="151"/>
      <c r="D71" s="151"/>
      <c r="F71" s="151"/>
      <c r="G71" s="151"/>
      <c r="I71" s="151"/>
      <c r="J71" s="151"/>
      <c r="K71"/>
    </row>
    <row r="72" spans="1:11" ht="12" customHeight="1">
      <c r="A72" s="6"/>
      <c r="B72" s="6"/>
      <c r="C72" s="17"/>
      <c r="D72" s="17"/>
      <c r="E72" s="17"/>
      <c r="F72" s="17"/>
      <c r="G72" s="17"/>
      <c r="H72" s="17"/>
      <c r="I72" s="17"/>
      <c r="J72" s="17"/>
      <c r="K72"/>
    </row>
    <row r="73" spans="1:11" ht="12" customHeight="1">
      <c r="A73" s="6"/>
      <c r="B73" s="6"/>
      <c r="C73" s="17"/>
      <c r="D73" s="17"/>
      <c r="E73" s="17"/>
      <c r="F73" s="17"/>
      <c r="G73" s="17"/>
      <c r="H73" s="17"/>
      <c r="I73" s="17"/>
      <c r="J73" s="17"/>
      <c r="K73" s="17"/>
    </row>
    <row r="74" spans="1:11" ht="12" customHeight="1">
      <c r="A74" s="6"/>
      <c r="B74" s="6"/>
      <c r="C74" s="17"/>
      <c r="D74" s="17"/>
      <c r="E74" s="17"/>
      <c r="F74" s="17"/>
      <c r="G74" s="17"/>
      <c r="H74" s="17"/>
      <c r="I74" s="17"/>
      <c r="J74" s="17"/>
      <c r="K74" s="17"/>
    </row>
    <row r="75" spans="3:11" ht="12" customHeight="1">
      <c r="C75" s="17"/>
      <c r="D75" s="17"/>
      <c r="E75" s="17"/>
      <c r="F75" s="17"/>
      <c r="G75" s="17"/>
      <c r="H75" s="17"/>
      <c r="I75" s="17"/>
      <c r="J75" s="17"/>
      <c r="K75" s="17"/>
    </row>
  </sheetData>
  <printOptions horizontalCentered="1"/>
  <pageMargins left="0.6" right="0.6" top="0.6" bottom="0" header="0.3" footer="0"/>
  <pageSetup fitToHeight="1" fitToWidth="1" horizontalDpi="600" verticalDpi="600" orientation="portrait" scale="81" r:id="rId1"/>
  <headerFooter alignWithMargins="0">
    <oddHeader>&amp;C&amp;"Times New Roman,Bold"&amp;12&amp;A</oddHeader>
  </headerFooter>
</worksheet>
</file>

<file path=xl/worksheets/sheet12.xml><?xml version="1.0" encoding="utf-8"?>
<worksheet xmlns="http://schemas.openxmlformats.org/spreadsheetml/2006/main" xmlns:r="http://schemas.openxmlformats.org/officeDocument/2006/relationships">
  <sheetPr codeName="Sheet11">
    <pageSetUpPr fitToPage="1"/>
  </sheetPr>
  <dimension ref="A1:K75"/>
  <sheetViews>
    <sheetView showGridLines="0" showZeros="0" workbookViewId="0" topLeftCell="A1">
      <selection activeCell="A1" sqref="A1"/>
    </sheetView>
  </sheetViews>
  <sheetFormatPr defaultColWidth="15.83203125" defaultRowHeight="12"/>
  <cols>
    <col min="1" max="1" width="6.83203125" style="82" customWidth="1"/>
    <col min="2" max="2" width="33.83203125" style="82" customWidth="1"/>
    <col min="3" max="3" width="15.83203125" style="82" customWidth="1"/>
    <col min="4" max="4" width="7.83203125" style="82" customWidth="1"/>
    <col min="5" max="5" width="9.83203125" style="82" customWidth="1"/>
    <col min="6" max="6" width="15.83203125" style="82" customWidth="1"/>
    <col min="7" max="7" width="7.83203125" style="82" customWidth="1"/>
    <col min="8" max="8" width="9.83203125" style="82" customWidth="1"/>
    <col min="9" max="9" width="15.83203125" style="82" customWidth="1"/>
    <col min="10" max="10" width="7.83203125" style="82" customWidth="1"/>
    <col min="11" max="11" width="9.83203125" style="82" customWidth="1"/>
    <col min="12" max="16384" width="15.83203125" style="82" customWidth="1"/>
  </cols>
  <sheetData>
    <row r="1" spans="1:11" ht="6.75" customHeight="1">
      <c r="A1" s="17"/>
      <c r="B1" s="21"/>
      <c r="C1" s="56"/>
      <c r="D1" s="56"/>
      <c r="E1" s="56"/>
      <c r="F1" s="56"/>
      <c r="G1" s="56"/>
      <c r="H1" s="56"/>
      <c r="I1" s="56"/>
      <c r="J1" s="56"/>
      <c r="K1" s="56"/>
    </row>
    <row r="2" spans="1:11" ht="12.75">
      <c r="A2" s="8"/>
      <c r="B2" s="23"/>
      <c r="C2" s="57" t="s">
        <v>1</v>
      </c>
      <c r="D2" s="57"/>
      <c r="E2" s="57"/>
      <c r="F2" s="57"/>
      <c r="G2" s="57"/>
      <c r="H2" s="57"/>
      <c r="I2" s="58"/>
      <c r="J2" s="60"/>
      <c r="K2" s="60" t="s">
        <v>4</v>
      </c>
    </row>
    <row r="3" spans="1:11" ht="12.75">
      <c r="A3" s="9"/>
      <c r="B3" s="27"/>
      <c r="C3" s="61" t="str">
        <f>YEAR</f>
        <v>OPERATING FUND BUDGET 2000/2001</v>
      </c>
      <c r="D3" s="61"/>
      <c r="E3" s="61"/>
      <c r="F3" s="61"/>
      <c r="G3" s="61"/>
      <c r="H3" s="61"/>
      <c r="I3" s="62"/>
      <c r="J3" s="63"/>
      <c r="K3" s="63"/>
    </row>
    <row r="4" spans="1:11" ht="12.75">
      <c r="A4" s="10"/>
      <c r="B4" s="17"/>
      <c r="C4" s="56"/>
      <c r="D4" s="56"/>
      <c r="E4" s="56"/>
      <c r="F4" s="56"/>
      <c r="G4" s="56"/>
      <c r="H4" s="56"/>
      <c r="I4" s="56"/>
      <c r="J4" s="56"/>
      <c r="K4" s="56"/>
    </row>
    <row r="5" spans="1:11" ht="12.75">
      <c r="A5" s="10"/>
      <c r="B5" s="17"/>
      <c r="C5" s="56"/>
      <c r="D5" s="56"/>
      <c r="E5" s="56"/>
      <c r="F5" s="56"/>
      <c r="G5" s="56"/>
      <c r="H5" s="56"/>
      <c r="I5" s="56"/>
      <c r="J5" s="56"/>
      <c r="K5" s="56"/>
    </row>
    <row r="6" spans="1:11" ht="12.75">
      <c r="A6" s="10"/>
      <c r="B6" s="17"/>
      <c r="C6" s="67" t="s">
        <v>421</v>
      </c>
      <c r="D6" s="65"/>
      <c r="E6" s="66"/>
      <c r="F6" s="67" t="s">
        <v>30</v>
      </c>
      <c r="G6" s="65"/>
      <c r="H6" s="66"/>
      <c r="I6" s="67" t="s">
        <v>31</v>
      </c>
      <c r="J6" s="65"/>
      <c r="K6" s="66"/>
    </row>
    <row r="7" spans="1:11" ht="12.75">
      <c r="A7" s="17"/>
      <c r="B7" s="17"/>
      <c r="C7" s="68" t="s">
        <v>39</v>
      </c>
      <c r="D7" s="69"/>
      <c r="E7" s="70"/>
      <c r="F7" s="68" t="s">
        <v>47</v>
      </c>
      <c r="G7" s="69"/>
      <c r="H7" s="70"/>
      <c r="I7" s="68" t="s">
        <v>70</v>
      </c>
      <c r="J7" s="69"/>
      <c r="K7" s="70"/>
    </row>
    <row r="8" spans="1:11" ht="12.75">
      <c r="A8" s="44"/>
      <c r="B8" s="45"/>
      <c r="C8" s="74"/>
      <c r="D8" s="73"/>
      <c r="E8" s="73" t="s">
        <v>83</v>
      </c>
      <c r="F8" s="74"/>
      <c r="G8" s="73"/>
      <c r="H8" s="73" t="s">
        <v>83</v>
      </c>
      <c r="I8" s="73" t="s">
        <v>3</v>
      </c>
      <c r="J8" s="72"/>
      <c r="K8" s="73" t="s">
        <v>83</v>
      </c>
    </row>
    <row r="9" spans="1:11" ht="12.75">
      <c r="A9" s="51" t="s">
        <v>112</v>
      </c>
      <c r="B9" s="52" t="s">
        <v>113</v>
      </c>
      <c r="C9" s="76" t="s">
        <v>114</v>
      </c>
      <c r="D9" s="76" t="s">
        <v>115</v>
      </c>
      <c r="E9" s="76" t="s">
        <v>116</v>
      </c>
      <c r="F9" s="76" t="s">
        <v>114</v>
      </c>
      <c r="G9" s="76" t="s">
        <v>115</v>
      </c>
      <c r="H9" s="76" t="s">
        <v>116</v>
      </c>
      <c r="I9" s="75" t="s">
        <v>114</v>
      </c>
      <c r="J9" s="76" t="s">
        <v>115</v>
      </c>
      <c r="K9" s="76" t="s">
        <v>116</v>
      </c>
    </row>
    <row r="10" spans="1:11" ht="4.5" customHeight="1">
      <c r="A10" s="77"/>
      <c r="B10" s="77"/>
      <c r="C10" s="17"/>
      <c r="D10" s="17"/>
      <c r="E10" s="17"/>
      <c r="F10" s="17"/>
      <c r="G10" s="17"/>
      <c r="H10" s="17"/>
      <c r="I10" s="17"/>
      <c r="J10" s="17"/>
      <c r="K10" s="17"/>
    </row>
    <row r="11" spans="1:11" ht="12.75">
      <c r="A11" s="13">
        <v>1</v>
      </c>
      <c r="B11" s="14" t="s">
        <v>135</v>
      </c>
      <c r="C11" s="14">
        <f>SUM('- 24 -'!C11,'- 24 -'!F11,'- 24 -'!I11,'- 25 -'!C11)</f>
        <v>6789400</v>
      </c>
      <c r="D11" s="374">
        <f>C11/'- 3 -'!E11</f>
        <v>0.02978134873619859</v>
      </c>
      <c r="E11" s="14">
        <f>C11/'- 7 -'!G11</f>
        <v>224.45039505438197</v>
      </c>
      <c r="F11" s="14">
        <f>SUM('- 28 -'!C11,'- 27 -'!I11,'- 27 -'!F11,'- 27 -'!C11,'- 26 -'!I11,'- 26 -'!F11,'- 26 -'!C11)</f>
        <v>12511800</v>
      </c>
      <c r="G11" s="374">
        <f>F11/'- 3 -'!E11</f>
        <v>0.05488235766305852</v>
      </c>
      <c r="H11" s="14">
        <f>F11/'- 7 -'!G11</f>
        <v>413.6268967569176</v>
      </c>
      <c r="I11" s="14">
        <f>SUM('- 30 -'!E11,'- 30 -'!C11,'- 29 -'!G11,'- 29 -'!E11,'- 29 -'!C11)</f>
        <v>2674800</v>
      </c>
      <c r="J11" s="374">
        <f>I11/'- 3 -'!E11</f>
        <v>0.011732870592332752</v>
      </c>
      <c r="K11" s="14">
        <f>I11/'- 7 -'!G11</f>
        <v>88.42606367152634</v>
      </c>
    </row>
    <row r="12" spans="1:11" ht="12.75">
      <c r="A12" s="15">
        <v>2</v>
      </c>
      <c r="B12" s="16" t="s">
        <v>136</v>
      </c>
      <c r="C12" s="16">
        <f>SUM('- 24 -'!C12,'- 24 -'!F12,'- 24 -'!I12,'- 25 -'!C12)</f>
        <v>1895201</v>
      </c>
      <c r="D12" s="375">
        <f>C12/'- 3 -'!E12</f>
        <v>0.03310854057693034</v>
      </c>
      <c r="E12" s="16">
        <f>C12/'- 7 -'!G12</f>
        <v>205.12165292118536</v>
      </c>
      <c r="F12" s="16">
        <f>SUM('- 28 -'!C12,'- 27 -'!I12,'- 27 -'!F12,'- 27 -'!C12,'- 26 -'!I12,'- 26 -'!F12,'- 26 -'!C12)</f>
        <v>2770952</v>
      </c>
      <c r="G12" s="375">
        <f>F12/'- 3 -'!E12</f>
        <v>0.04840762363924791</v>
      </c>
      <c r="H12" s="16">
        <f>F12/'- 7 -'!G12</f>
        <v>299.9060545057038</v>
      </c>
      <c r="I12" s="16">
        <f>SUM('- 30 -'!E12,'- 30 -'!C12,'- 29 -'!G12,'- 29 -'!E12,'- 29 -'!C12)</f>
        <v>769800</v>
      </c>
      <c r="J12" s="375">
        <f>I12/'- 3 -'!E12</f>
        <v>0.013448153803275208</v>
      </c>
      <c r="K12" s="16">
        <f>I12/'- 7 -'!G12</f>
        <v>83.31709851289045</v>
      </c>
    </row>
    <row r="13" spans="1:11" ht="12.75">
      <c r="A13" s="13">
        <v>3</v>
      </c>
      <c r="B13" s="14" t="s">
        <v>137</v>
      </c>
      <c r="C13" s="14">
        <f>SUM('- 24 -'!C13,'- 24 -'!F13,'- 24 -'!I13,'- 25 -'!C13)</f>
        <v>1649360</v>
      </c>
      <c r="D13" s="374">
        <f>C13/'- 3 -'!E13</f>
        <v>0.04087385636418949</v>
      </c>
      <c r="E13" s="14">
        <f>C13/'- 7 -'!G13</f>
        <v>279.837122497455</v>
      </c>
      <c r="F13" s="14">
        <f>SUM('- 28 -'!C13,'- 27 -'!I13,'- 27 -'!F13,'- 27 -'!C13,'- 26 -'!I13,'- 26 -'!F13,'- 26 -'!C13)</f>
        <v>2534175</v>
      </c>
      <c r="G13" s="374">
        <f>F13/'- 3 -'!E13</f>
        <v>0.06280102885465871</v>
      </c>
      <c r="H13" s="14">
        <f>F13/'- 7 -'!G13</f>
        <v>429.958432304038</v>
      </c>
      <c r="I13" s="14">
        <f>SUM('- 30 -'!E13,'- 30 -'!C13,'- 29 -'!G13,'- 29 -'!E13,'- 29 -'!C13)</f>
        <v>539410</v>
      </c>
      <c r="J13" s="374">
        <f>I13/'- 3 -'!E13</f>
        <v>0.013367467903554987</v>
      </c>
      <c r="K13" s="14">
        <f>I13/'- 7 -'!G13</f>
        <v>91.51849338310146</v>
      </c>
    </row>
    <row r="14" spans="1:11" ht="12.75">
      <c r="A14" s="15">
        <v>4</v>
      </c>
      <c r="B14" s="16" t="s">
        <v>138</v>
      </c>
      <c r="C14" s="16">
        <f>SUM('- 24 -'!C14,'- 24 -'!F14,'- 24 -'!I14,'- 25 -'!C14)</f>
        <v>1240990</v>
      </c>
      <c r="D14" s="375">
        <f>C14/'- 3 -'!E14</f>
        <v>0.03199594285081507</v>
      </c>
      <c r="E14" s="16">
        <f>C14/'- 7 -'!G14</f>
        <v>211.5564268666894</v>
      </c>
      <c r="F14" s="16">
        <f>SUM('- 28 -'!C14,'- 27 -'!I14,'- 27 -'!F14,'- 27 -'!C14,'- 26 -'!I14,'- 26 -'!F14,'- 26 -'!C14)</f>
        <v>2506071</v>
      </c>
      <c r="G14" s="375">
        <f>F14/'- 3 -'!E14</f>
        <v>0.06461301420324497</v>
      </c>
      <c r="H14" s="16">
        <f>F14/'- 7 -'!G14</f>
        <v>427.2197408796454</v>
      </c>
      <c r="I14" s="16">
        <f>SUM('- 30 -'!E14,'- 30 -'!C14,'- 29 -'!G14,'- 29 -'!E14,'- 29 -'!C14)</f>
        <v>623567</v>
      </c>
      <c r="J14" s="375">
        <f>I14/'- 3 -'!E14</f>
        <v>0.01607717555794503</v>
      </c>
      <c r="K14" s="16">
        <f>I14/'- 7 -'!G14</f>
        <v>106.30190930787589</v>
      </c>
    </row>
    <row r="15" spans="1:11" ht="12.75">
      <c r="A15" s="13">
        <v>5</v>
      </c>
      <c r="B15" s="14" t="s">
        <v>139</v>
      </c>
      <c r="C15" s="14">
        <f>SUM('- 24 -'!C15,'- 24 -'!F15,'- 24 -'!I15,'- 25 -'!C15)</f>
        <v>1959303</v>
      </c>
      <c r="D15" s="374">
        <f>C15/'- 3 -'!E15</f>
        <v>0.04231040500732608</v>
      </c>
      <c r="E15" s="14">
        <f>C15/'- 7 -'!G15</f>
        <v>276.9137163451346</v>
      </c>
      <c r="F15" s="14">
        <f>SUM('- 28 -'!C15,'- 27 -'!I15,'- 27 -'!F15,'- 27 -'!C15,'- 26 -'!I15,'- 26 -'!F15,'- 26 -'!C15)</f>
        <v>3456631</v>
      </c>
      <c r="G15" s="374">
        <f>F15/'- 3 -'!E15</f>
        <v>0.07464463514366004</v>
      </c>
      <c r="H15" s="14">
        <f>F15/'- 7 -'!G15</f>
        <v>488.53522719242454</v>
      </c>
      <c r="I15" s="14">
        <f>SUM('- 30 -'!E15,'- 30 -'!C15,'- 29 -'!G15,'- 29 -'!E15,'- 29 -'!C15)</f>
        <v>619048</v>
      </c>
      <c r="J15" s="374">
        <f>I15/'- 3 -'!E15</f>
        <v>0.0133681067190604</v>
      </c>
      <c r="K15" s="14">
        <f>I15/'- 7 -'!G15</f>
        <v>87.49176736626387</v>
      </c>
    </row>
    <row r="16" spans="1:11" ht="12.75">
      <c r="A16" s="15">
        <v>6</v>
      </c>
      <c r="B16" s="16" t="s">
        <v>140</v>
      </c>
      <c r="C16" s="16">
        <f>SUM('- 24 -'!C16,'- 24 -'!F16,'- 24 -'!I16,'- 25 -'!C16)</f>
        <v>1961180</v>
      </c>
      <c r="D16" s="375">
        <f>C16/'- 3 -'!E16</f>
        <v>0.03509099085447381</v>
      </c>
      <c r="E16" s="16">
        <f>C16/'- 7 -'!G16</f>
        <v>218.45502645502646</v>
      </c>
      <c r="F16" s="16">
        <f>SUM('- 28 -'!C16,'- 27 -'!I16,'- 27 -'!F16,'- 27 -'!C16,'- 26 -'!I16,'- 26 -'!F16,'- 26 -'!C16)</f>
        <v>3644931</v>
      </c>
      <c r="G16" s="375">
        <f>F16/'- 3 -'!E16</f>
        <v>0.06521800160423218</v>
      </c>
      <c r="H16" s="16">
        <f>F16/'- 7 -'!G16</f>
        <v>406.0073517126149</v>
      </c>
      <c r="I16" s="16">
        <f>SUM('- 30 -'!E16,'- 30 -'!C16,'- 29 -'!G16,'- 29 -'!E16,'- 29 -'!C16)</f>
        <v>797178</v>
      </c>
      <c r="J16" s="375">
        <f>I16/'- 3 -'!E16</f>
        <v>0.014263742189593876</v>
      </c>
      <c r="K16" s="16">
        <f>I16/'- 7 -'!G16</f>
        <v>88.79732664995822</v>
      </c>
    </row>
    <row r="17" spans="1:11" ht="12.75">
      <c r="A17" s="13">
        <v>9</v>
      </c>
      <c r="B17" s="14" t="s">
        <v>141</v>
      </c>
      <c r="C17" s="14">
        <f>SUM('- 24 -'!C17,'- 24 -'!F17,'- 24 -'!I17,'- 25 -'!C17)</f>
        <v>2201275</v>
      </c>
      <c r="D17" s="374">
        <f>C17/'- 3 -'!E17</f>
        <v>0.028310129707856797</v>
      </c>
      <c r="E17" s="14">
        <f>C17/'- 7 -'!G17</f>
        <v>170.87327770230934</v>
      </c>
      <c r="F17" s="14">
        <f>SUM('- 28 -'!C17,'- 27 -'!I17,'- 27 -'!F17,'- 27 -'!C17,'- 26 -'!I17,'- 26 -'!F17,'- 26 -'!C17)</f>
        <v>4907706</v>
      </c>
      <c r="G17" s="374">
        <f>F17/'- 3 -'!E17</f>
        <v>0.06311696331808932</v>
      </c>
      <c r="H17" s="14">
        <f>F17/'- 7 -'!G17</f>
        <v>380.95913060353195</v>
      </c>
      <c r="I17" s="14">
        <f>SUM('- 30 -'!E17,'- 30 -'!C17,'- 29 -'!G17,'- 29 -'!E17,'- 29 -'!C17)</f>
        <v>1853810</v>
      </c>
      <c r="J17" s="374">
        <f>I17/'- 3 -'!E17</f>
        <v>0.023841456225924526</v>
      </c>
      <c r="K17" s="14">
        <f>I17/'- 7 -'!G17</f>
        <v>143.90141665049487</v>
      </c>
    </row>
    <row r="18" spans="1:11" ht="12.75">
      <c r="A18" s="15">
        <v>10</v>
      </c>
      <c r="B18" s="16" t="s">
        <v>142</v>
      </c>
      <c r="C18" s="16">
        <f>SUM('- 24 -'!C18,'- 24 -'!F18,'- 24 -'!I18,'- 25 -'!C18)</f>
        <v>1987396</v>
      </c>
      <c r="D18" s="375">
        <f>C18/'- 3 -'!E18</f>
        <v>0.034339464030280716</v>
      </c>
      <c r="E18" s="16">
        <f>C18/'- 7 -'!G18</f>
        <v>227.59917544663307</v>
      </c>
      <c r="F18" s="16">
        <f>SUM('- 28 -'!C18,'- 27 -'!I18,'- 27 -'!F18,'- 27 -'!C18,'- 26 -'!I18,'- 26 -'!F18,'- 26 -'!C18)</f>
        <v>3125364</v>
      </c>
      <c r="G18" s="375">
        <f>F18/'- 3 -'!E18</f>
        <v>0.054001982825533645</v>
      </c>
      <c r="H18" s="16">
        <f>F18/'- 7 -'!G18</f>
        <v>357.9207512597343</v>
      </c>
      <c r="I18" s="16">
        <f>SUM('- 30 -'!E18,'- 30 -'!C18,'- 29 -'!G18,'- 29 -'!E18,'- 29 -'!C18)</f>
        <v>1646813</v>
      </c>
      <c r="J18" s="375">
        <f>I18/'- 3 -'!E18</f>
        <v>0.02845465915101906</v>
      </c>
      <c r="K18" s="16">
        <f>I18/'- 7 -'!G18</f>
        <v>188.5951672010994</v>
      </c>
    </row>
    <row r="19" spans="1:11" ht="12.75">
      <c r="A19" s="13">
        <v>11</v>
      </c>
      <c r="B19" s="14" t="s">
        <v>143</v>
      </c>
      <c r="C19" s="14">
        <f>SUM('- 24 -'!C19,'- 24 -'!F19,'- 24 -'!I19,'- 25 -'!C19)</f>
        <v>768800</v>
      </c>
      <c r="D19" s="374">
        <f>C19/'- 3 -'!E19</f>
        <v>0.025055387952927548</v>
      </c>
      <c r="E19" s="14">
        <f>C19/'- 7 -'!G19</f>
        <v>161.59747766684183</v>
      </c>
      <c r="F19" s="14">
        <f>SUM('- 28 -'!C19,'- 27 -'!I19,'- 27 -'!F19,'- 27 -'!C19,'- 26 -'!I19,'- 26 -'!F19,'- 26 -'!C19)</f>
        <v>1032780</v>
      </c>
      <c r="G19" s="374">
        <f>F19/'- 3 -'!E19</f>
        <v>0.03365856343655634</v>
      </c>
      <c r="H19" s="14">
        <f>F19/'- 7 -'!G19</f>
        <v>217.08460325801366</v>
      </c>
      <c r="I19" s="14">
        <f>SUM('- 30 -'!E19,'- 30 -'!C19,'- 29 -'!G19,'- 29 -'!E19,'- 29 -'!C19)</f>
        <v>1608475</v>
      </c>
      <c r="J19" s="374">
        <f>I19/'- 3 -'!E19</f>
        <v>0.05242061022058421</v>
      </c>
      <c r="K19" s="14">
        <f>I19/'- 7 -'!G19</f>
        <v>338.09248554913296</v>
      </c>
    </row>
    <row r="20" spans="1:11" ht="12.75">
      <c r="A20" s="15">
        <v>12</v>
      </c>
      <c r="B20" s="16" t="s">
        <v>144</v>
      </c>
      <c r="C20" s="16">
        <f>SUM('- 24 -'!C20,'- 24 -'!F20,'- 24 -'!I20,'- 25 -'!C20)</f>
        <v>1346796</v>
      </c>
      <c r="D20" s="375">
        <f>C20/'- 3 -'!E20</f>
        <v>0.026708624265773414</v>
      </c>
      <c r="E20" s="16">
        <f>C20/'- 7 -'!G20</f>
        <v>169.19547738693467</v>
      </c>
      <c r="F20" s="16">
        <f>SUM('- 28 -'!C20,'- 27 -'!I20,'- 27 -'!F20,'- 27 -'!C20,'- 26 -'!I20,'- 26 -'!F20,'- 26 -'!C20)</f>
        <v>2518616</v>
      </c>
      <c r="G20" s="375">
        <f>F20/'- 3 -'!E20</f>
        <v>0.04994725883783823</v>
      </c>
      <c r="H20" s="16">
        <f>F20/'- 7 -'!G20</f>
        <v>316.4090452261307</v>
      </c>
      <c r="I20" s="16">
        <f>SUM('- 30 -'!E20,'- 30 -'!C20,'- 29 -'!G20,'- 29 -'!E20,'- 29 -'!C20)</f>
        <v>1971091</v>
      </c>
      <c r="J20" s="375">
        <f>I20/'- 3 -'!E20</f>
        <v>0.03908916340161954</v>
      </c>
      <c r="K20" s="16">
        <f>I20/'- 7 -'!G20</f>
        <v>247.6244974874372</v>
      </c>
    </row>
    <row r="21" spans="1:11" ht="12.75">
      <c r="A21" s="13">
        <v>13</v>
      </c>
      <c r="B21" s="14" t="s">
        <v>145</v>
      </c>
      <c r="C21" s="14">
        <f>SUM('- 24 -'!C21,'- 24 -'!F21,'- 24 -'!I21,'- 25 -'!C21)</f>
        <v>575302</v>
      </c>
      <c r="D21" s="374">
        <f>C21/'- 3 -'!E21</f>
        <v>0.029831769214810133</v>
      </c>
      <c r="E21" s="14">
        <f>C21/'- 7 -'!G21</f>
        <v>182.4791448599613</v>
      </c>
      <c r="F21" s="14">
        <f>SUM('- 28 -'!C21,'- 27 -'!I21,'- 27 -'!F21,'- 27 -'!C21,'- 26 -'!I21,'- 26 -'!F21,'- 26 -'!C21)</f>
        <v>658169</v>
      </c>
      <c r="G21" s="374">
        <f>F21/'- 3 -'!E21</f>
        <v>0.0341287631754146</v>
      </c>
      <c r="H21" s="14">
        <f>F21/'- 7 -'!G21</f>
        <v>208.7635994544359</v>
      </c>
      <c r="I21" s="14">
        <f>SUM('- 30 -'!E21,'- 30 -'!C21,'- 29 -'!G21,'- 29 -'!E21,'- 29 -'!C21)</f>
        <v>1340535</v>
      </c>
      <c r="J21" s="374">
        <f>I21/'- 3 -'!E21</f>
        <v>0.0695122400832528</v>
      </c>
      <c r="K21" s="14">
        <f>I21/'- 7 -'!G21</f>
        <v>425.2022076315539</v>
      </c>
    </row>
    <row r="22" spans="1:11" ht="12.75">
      <c r="A22" s="15">
        <v>14</v>
      </c>
      <c r="B22" s="16" t="s">
        <v>146</v>
      </c>
      <c r="C22" s="16">
        <f>SUM('- 24 -'!C22,'- 24 -'!F22,'- 24 -'!I22,'- 25 -'!C22)</f>
        <v>814679</v>
      </c>
      <c r="D22" s="375">
        <f>C22/'- 3 -'!E22</f>
        <v>0.03730312387717427</v>
      </c>
      <c r="E22" s="16">
        <f>C22/'- 7 -'!G22</f>
        <v>235.86537348002315</v>
      </c>
      <c r="F22" s="16">
        <f>SUM('- 28 -'!C22,'- 27 -'!I22,'- 27 -'!F22,'- 27 -'!C22,'- 26 -'!I22,'- 26 -'!F22,'- 26 -'!C22)</f>
        <v>708955</v>
      </c>
      <c r="G22" s="375">
        <f>F22/'- 3 -'!E22</f>
        <v>0.03246215526402679</v>
      </c>
      <c r="H22" s="16">
        <f>F22/'- 7 -'!G22</f>
        <v>205.2562246670527</v>
      </c>
      <c r="I22" s="16">
        <f>SUM('- 30 -'!E22,'- 30 -'!C22,'- 29 -'!G22,'- 29 -'!E22,'- 29 -'!C22)</f>
        <v>1633343</v>
      </c>
      <c r="J22" s="375">
        <f>I22/'- 3 -'!E22</f>
        <v>0.07478871587817466</v>
      </c>
      <c r="K22" s="16">
        <f>I22/'- 7 -'!G22</f>
        <v>472.88448176027794</v>
      </c>
    </row>
    <row r="23" spans="1:11" ht="12.75">
      <c r="A23" s="13">
        <v>15</v>
      </c>
      <c r="B23" s="14" t="s">
        <v>147</v>
      </c>
      <c r="C23" s="14">
        <f>SUM('- 24 -'!C23,'- 24 -'!F23,'- 24 -'!I23,'- 25 -'!C23)</f>
        <v>835243</v>
      </c>
      <c r="D23" s="374">
        <f>C23/'- 3 -'!E23</f>
        <v>0.02708199637991491</v>
      </c>
      <c r="E23" s="14">
        <f>C23/'- 7 -'!G23</f>
        <v>143.78430022379067</v>
      </c>
      <c r="F23" s="14">
        <f>SUM('- 28 -'!C23,'- 27 -'!I23,'- 27 -'!F23,'- 27 -'!C23,'- 26 -'!I23,'- 26 -'!F23,'- 26 -'!C23)</f>
        <v>1033516</v>
      </c>
      <c r="G23" s="374">
        <f>F23/'- 3 -'!E23</f>
        <v>0.033510818493042306</v>
      </c>
      <c r="H23" s="14">
        <f>F23/'- 7 -'!G23</f>
        <v>177.91633671888448</v>
      </c>
      <c r="I23" s="14">
        <f>SUM('- 30 -'!E23,'- 30 -'!C23,'- 29 -'!G23,'- 29 -'!E23,'- 29 -'!C23)</f>
        <v>1679321</v>
      </c>
      <c r="J23" s="374">
        <f>I23/'- 3 -'!E23</f>
        <v>0.0544504596179975</v>
      </c>
      <c r="K23" s="14">
        <f>I23/'- 7 -'!G23</f>
        <v>289.08951626786023</v>
      </c>
    </row>
    <row r="24" spans="1:11" ht="12.75">
      <c r="A24" s="15">
        <v>16</v>
      </c>
      <c r="B24" s="16" t="s">
        <v>148</v>
      </c>
      <c r="C24" s="16">
        <f>SUM('- 24 -'!C24,'- 24 -'!F24,'- 24 -'!I24,'- 25 -'!C24)</f>
        <v>229271</v>
      </c>
      <c r="D24" s="375">
        <f>C24/'- 3 -'!E24</f>
        <v>0.039512506006040164</v>
      </c>
      <c r="E24" s="16">
        <f>C24/'- 7 -'!G24</f>
        <v>298.3357189329863</v>
      </c>
      <c r="F24" s="16">
        <f>SUM('- 28 -'!C24,'- 27 -'!I24,'- 27 -'!F24,'- 27 -'!C24,'- 26 -'!I24,'- 26 -'!F24,'- 26 -'!C24)</f>
        <v>187202</v>
      </c>
      <c r="G24" s="375">
        <f>F24/'- 3 -'!E24</f>
        <v>0.03226234521305674</v>
      </c>
      <c r="H24" s="16">
        <f>F24/'- 7 -'!G24</f>
        <v>243.5940143135979</v>
      </c>
      <c r="I24" s="16">
        <f>SUM('- 30 -'!E24,'- 30 -'!C24,'- 29 -'!G24,'- 29 -'!E24,'- 29 -'!C24)</f>
        <v>589417</v>
      </c>
      <c r="J24" s="375">
        <f>I24/'- 3 -'!E24</f>
        <v>0.10157997632741243</v>
      </c>
      <c r="K24" s="16">
        <f>I24/'- 7 -'!G24</f>
        <v>766.9707221860767</v>
      </c>
    </row>
    <row r="25" spans="1:11" ht="12.75">
      <c r="A25" s="13">
        <v>17</v>
      </c>
      <c r="B25" s="14" t="s">
        <v>149</v>
      </c>
      <c r="C25" s="14">
        <f>SUM('- 24 -'!C25,'- 24 -'!F25,'- 24 -'!I25,'- 25 -'!C25)</f>
        <v>194820</v>
      </c>
      <c r="D25" s="374">
        <f>C25/'- 3 -'!E25</f>
        <v>0.05044183860786532</v>
      </c>
      <c r="E25" s="14">
        <f>C25/'- 7 -'!G25</f>
        <v>366.5475070555033</v>
      </c>
      <c r="F25" s="14">
        <f>SUM('- 28 -'!C25,'- 27 -'!I25,'- 27 -'!F25,'- 27 -'!C25,'- 26 -'!I25,'- 26 -'!F25,'- 26 -'!C25)</f>
        <v>182755</v>
      </c>
      <c r="G25" s="374">
        <f>F25/'- 3 -'!E25</f>
        <v>0.04731802799907826</v>
      </c>
      <c r="H25" s="14">
        <f>F25/'- 7 -'!G25</f>
        <v>343.8476011288805</v>
      </c>
      <c r="I25" s="14">
        <f>SUM('- 30 -'!E25,'- 30 -'!C25,'- 29 -'!G25,'- 29 -'!E25,'- 29 -'!C25)</f>
        <v>319189</v>
      </c>
      <c r="J25" s="374">
        <f>I25/'- 3 -'!E25</f>
        <v>0.08264284993022238</v>
      </c>
      <c r="K25" s="14">
        <f>I25/'- 7 -'!G25</f>
        <v>600.543744120414</v>
      </c>
    </row>
    <row r="26" spans="1:11" ht="12.75">
      <c r="A26" s="15">
        <v>18</v>
      </c>
      <c r="B26" s="16" t="s">
        <v>150</v>
      </c>
      <c r="C26" s="16">
        <f>SUM('- 24 -'!C26,'- 24 -'!F26,'- 24 -'!I26,'- 25 -'!C26)</f>
        <v>344681.5</v>
      </c>
      <c r="D26" s="375">
        <f>C26/'- 3 -'!E26</f>
        <v>0.03889320349789561</v>
      </c>
      <c r="E26" s="16">
        <f>C26/'- 7 -'!G26</f>
        <v>222.37516129032258</v>
      </c>
      <c r="F26" s="16">
        <f>SUM('- 28 -'!C26,'- 27 -'!I26,'- 27 -'!F26,'- 27 -'!C26,'- 26 -'!I26,'- 26 -'!F26,'- 26 -'!C26)</f>
        <v>277370.655</v>
      </c>
      <c r="G26" s="375">
        <f>F26/'- 3 -'!E26</f>
        <v>0.0312979760424032</v>
      </c>
      <c r="H26" s="16">
        <f>F26/'- 7 -'!G26</f>
        <v>178.94880967741938</v>
      </c>
      <c r="I26" s="16">
        <f>SUM('- 30 -'!E26,'- 30 -'!C26,'- 29 -'!G26,'- 29 -'!E26,'- 29 -'!C26)</f>
        <v>584384.7</v>
      </c>
      <c r="J26" s="375">
        <f>I26/'- 3 -'!E26</f>
        <v>0.06594085571217682</v>
      </c>
      <c r="K26" s="16">
        <f>I26/'- 7 -'!G26</f>
        <v>377.02238709677414</v>
      </c>
    </row>
    <row r="27" spans="1:11" ht="12.75">
      <c r="A27" s="13">
        <v>19</v>
      </c>
      <c r="B27" s="14" t="s">
        <v>151</v>
      </c>
      <c r="C27" s="14">
        <f>SUM('- 24 -'!C27,'- 24 -'!F27,'- 24 -'!I27,'- 25 -'!C27)</f>
        <v>672500</v>
      </c>
      <c r="D27" s="374">
        <f>C27/'- 3 -'!E27</f>
        <v>0.034158695457833184</v>
      </c>
      <c r="E27" s="14">
        <f>C27/'- 7 -'!G27</f>
        <v>141.70125792789568</v>
      </c>
      <c r="F27" s="14">
        <f>SUM('- 28 -'!C27,'- 27 -'!I27,'- 27 -'!F27,'- 27 -'!C27,'- 26 -'!I27,'- 26 -'!F27,'- 26 -'!C27)</f>
        <v>459400</v>
      </c>
      <c r="G27" s="374">
        <f>F27/'- 3 -'!E27</f>
        <v>0.023334579469633555</v>
      </c>
      <c r="H27" s="14">
        <f>F27/'- 7 -'!G27</f>
        <v>96.7993425904465</v>
      </c>
      <c r="I27" s="14">
        <f>SUM('- 30 -'!E27,'- 30 -'!C27,'- 29 -'!G27,'- 29 -'!E27,'- 29 -'!C27)</f>
        <v>930500</v>
      </c>
      <c r="J27" s="374">
        <f>I27/'- 3 -'!E27</f>
        <v>0.04726344404983462</v>
      </c>
      <c r="K27" s="14">
        <f>I27/'- 7 -'!G27</f>
        <v>196.06397100655303</v>
      </c>
    </row>
    <row r="28" spans="1:11" ht="12.75">
      <c r="A28" s="15">
        <v>20</v>
      </c>
      <c r="B28" s="16" t="s">
        <v>152</v>
      </c>
      <c r="C28" s="16">
        <f>SUM('- 24 -'!C28,'- 24 -'!F28,'- 24 -'!I28,'- 25 -'!C28)</f>
        <v>361230</v>
      </c>
      <c r="D28" s="375">
        <f>C28/'- 3 -'!E28</f>
        <v>0.04852157163523727</v>
      </c>
      <c r="E28" s="16">
        <f>C28/'- 7 -'!G28</f>
        <v>372.0185375901133</v>
      </c>
      <c r="F28" s="16">
        <f>SUM('- 28 -'!C28,'- 27 -'!I28,'- 27 -'!F28,'- 27 -'!C28,'- 26 -'!I28,'- 26 -'!F28,'- 26 -'!C28)</f>
        <v>197137</v>
      </c>
      <c r="G28" s="375">
        <f>F28/'- 3 -'!E28</f>
        <v>0.026480073824033914</v>
      </c>
      <c r="H28" s="16">
        <f>F28/'- 7 -'!G28</f>
        <v>203.02471678681772</v>
      </c>
      <c r="I28" s="16">
        <f>SUM('- 30 -'!E28,'- 30 -'!C28,'- 29 -'!G28,'- 29 -'!E28,'- 29 -'!C28)</f>
        <v>519103</v>
      </c>
      <c r="J28" s="375">
        <f>I28/'- 3 -'!E28</f>
        <v>0.06972757910629399</v>
      </c>
      <c r="K28" s="16">
        <f>I28/'- 7 -'!G28</f>
        <v>534.6065911431514</v>
      </c>
    </row>
    <row r="29" spans="1:11" ht="12.75">
      <c r="A29" s="13">
        <v>21</v>
      </c>
      <c r="B29" s="14" t="s">
        <v>153</v>
      </c>
      <c r="C29" s="14">
        <f>SUM('- 24 -'!C29,'- 24 -'!F29,'- 24 -'!I29,'- 25 -'!C29)</f>
        <v>636500</v>
      </c>
      <c r="D29" s="374">
        <f>C29/'- 3 -'!E29</f>
        <v>0.029639115250291035</v>
      </c>
      <c r="E29" s="14">
        <f>C29/'- 7 -'!G29</f>
        <v>183.9329576650773</v>
      </c>
      <c r="F29" s="14">
        <f>SUM('- 28 -'!C29,'- 27 -'!I29,'- 27 -'!F29,'- 27 -'!C29,'- 26 -'!I29,'- 26 -'!F29,'- 26 -'!C29)</f>
        <v>989500</v>
      </c>
      <c r="G29" s="374">
        <f>F29/'- 3 -'!E29</f>
        <v>0.04607683352735739</v>
      </c>
      <c r="H29" s="14">
        <f>F29/'- 7 -'!G29</f>
        <v>285.9413379569426</v>
      </c>
      <c r="I29" s="14">
        <f>SUM('- 30 -'!E29,'- 30 -'!C29,'- 29 -'!G29,'- 29 -'!E29,'- 29 -'!C29)</f>
        <v>1531000</v>
      </c>
      <c r="J29" s="374">
        <f>I29/'- 3 -'!E29</f>
        <v>0.07129220023282887</v>
      </c>
      <c r="K29" s="14">
        <f>I29/'- 7 -'!G29</f>
        <v>442.4216153735009</v>
      </c>
    </row>
    <row r="30" spans="1:11" ht="12.75">
      <c r="A30" s="15">
        <v>22</v>
      </c>
      <c r="B30" s="16" t="s">
        <v>154</v>
      </c>
      <c r="C30" s="16">
        <f>SUM('- 24 -'!C30,'- 24 -'!F30,'- 24 -'!I30,'- 25 -'!C30)</f>
        <v>434475</v>
      </c>
      <c r="D30" s="375">
        <f>C30/'- 3 -'!E30</f>
        <v>0.036727967720810134</v>
      </c>
      <c r="E30" s="16">
        <f>C30/'- 7 -'!G30</f>
        <v>250.63455436977213</v>
      </c>
      <c r="F30" s="16">
        <f>SUM('- 28 -'!C30,'- 27 -'!I30,'- 27 -'!F30,'- 27 -'!C30,'- 26 -'!I30,'- 26 -'!F30,'- 26 -'!C30)</f>
        <v>516515</v>
      </c>
      <c r="G30" s="375">
        <f>F30/'- 3 -'!E30</f>
        <v>0.04366314804606535</v>
      </c>
      <c r="H30" s="16">
        <f>F30/'- 7 -'!G30</f>
        <v>297.9607730025959</v>
      </c>
      <c r="I30" s="16">
        <f>SUM('- 30 -'!E30,'- 30 -'!C30,'- 29 -'!G30,'- 29 -'!E30,'- 29 -'!C30)</f>
        <v>850150</v>
      </c>
      <c r="J30" s="375">
        <f>I30/'- 3 -'!E30</f>
        <v>0.07186669372886066</v>
      </c>
      <c r="K30" s="16">
        <f>I30/'- 7 -'!G30</f>
        <v>490.42399769252955</v>
      </c>
    </row>
    <row r="31" spans="1:11" ht="12.75">
      <c r="A31" s="13">
        <v>23</v>
      </c>
      <c r="B31" s="14" t="s">
        <v>155</v>
      </c>
      <c r="C31" s="14">
        <f>SUM('- 24 -'!C31,'- 24 -'!F31,'- 24 -'!I31,'- 25 -'!C31)</f>
        <v>317700</v>
      </c>
      <c r="D31" s="374">
        <f>C31/'- 3 -'!E31</f>
        <v>0.033273788926248445</v>
      </c>
      <c r="E31" s="14">
        <f>C31/'- 7 -'!G31</f>
        <v>225.0797024442083</v>
      </c>
      <c r="F31" s="14">
        <f>SUM('- 28 -'!C31,'- 27 -'!I31,'- 27 -'!F31,'- 27 -'!C31,'- 26 -'!I31,'- 26 -'!F31,'- 26 -'!C31)</f>
        <v>326832</v>
      </c>
      <c r="G31" s="374">
        <f>F31/'- 3 -'!E31</f>
        <v>0.03423021398282541</v>
      </c>
      <c r="H31" s="14">
        <f>F31/'- 7 -'!G31</f>
        <v>231.54941551540915</v>
      </c>
      <c r="I31" s="14">
        <f>SUM('- 30 -'!E31,'- 30 -'!C31,'- 29 -'!G31,'- 29 -'!E31,'- 29 -'!C31)</f>
        <v>1072850</v>
      </c>
      <c r="J31" s="374">
        <f>I31/'- 3 -'!E31</f>
        <v>0.11236318680996425</v>
      </c>
      <c r="K31" s="14">
        <f>I31/'- 7 -'!G31</f>
        <v>760.0779312787814</v>
      </c>
    </row>
    <row r="32" spans="1:11" ht="12.75">
      <c r="A32" s="15">
        <v>24</v>
      </c>
      <c r="B32" s="16" t="s">
        <v>156</v>
      </c>
      <c r="C32" s="16">
        <f>SUM('- 24 -'!C32,'- 24 -'!F32,'- 24 -'!I32,'- 25 -'!C32)</f>
        <v>674520</v>
      </c>
      <c r="D32" s="375">
        <f>C32/'- 3 -'!E32</f>
        <v>0.030217069947687716</v>
      </c>
      <c r="E32" s="16">
        <f>C32/'- 7 -'!G32</f>
        <v>179.39361702127658</v>
      </c>
      <c r="F32" s="16">
        <f>SUM('- 28 -'!C32,'- 27 -'!I32,'- 27 -'!F32,'- 27 -'!C32,'- 26 -'!I32,'- 26 -'!F32,'- 26 -'!C32)</f>
        <v>1049442</v>
      </c>
      <c r="G32" s="375">
        <f>F32/'- 3 -'!E32</f>
        <v>0.04701278289752905</v>
      </c>
      <c r="H32" s="16">
        <f>F32/'- 7 -'!G32</f>
        <v>279.10691489361704</v>
      </c>
      <c r="I32" s="16">
        <f>SUM('- 30 -'!E32,'- 30 -'!C32,'- 29 -'!G32,'- 29 -'!E32,'- 29 -'!C32)</f>
        <v>683175</v>
      </c>
      <c r="J32" s="375">
        <f>I32/'- 3 -'!E32</f>
        <v>0.030604795649516035</v>
      </c>
      <c r="K32" s="16">
        <f>I32/'- 7 -'!G32</f>
        <v>181.69547872340425</v>
      </c>
    </row>
    <row r="33" spans="1:11" ht="12.75">
      <c r="A33" s="13">
        <v>25</v>
      </c>
      <c r="B33" s="14" t="s">
        <v>157</v>
      </c>
      <c r="C33" s="14">
        <f>SUM('- 24 -'!C33,'- 24 -'!F33,'- 24 -'!I33,'- 25 -'!C33)</f>
        <v>392330</v>
      </c>
      <c r="D33" s="374">
        <f>C33/'- 3 -'!E33</f>
        <v>0.03910825639457821</v>
      </c>
      <c r="E33" s="14">
        <f>C33/'- 7 -'!G33</f>
        <v>251.67105009942907</v>
      </c>
      <c r="F33" s="14">
        <f>SUM('- 28 -'!C33,'- 27 -'!I33,'- 27 -'!F33,'- 27 -'!C33,'- 26 -'!I33,'- 26 -'!F33,'- 26 -'!C33)</f>
        <v>283518</v>
      </c>
      <c r="G33" s="374">
        <f>F33/'- 3 -'!E33</f>
        <v>0.028261653802865</v>
      </c>
      <c r="H33" s="14">
        <f>F33/'- 7 -'!G33</f>
        <v>181.8705497466162</v>
      </c>
      <c r="I33" s="14">
        <f>SUM('- 30 -'!E33,'- 30 -'!C33,'- 29 -'!G33,'- 29 -'!E33,'- 29 -'!C33)</f>
        <v>790820</v>
      </c>
      <c r="J33" s="374">
        <f>I33/'- 3 -'!E33</f>
        <v>0.07883055418132782</v>
      </c>
      <c r="K33" s="14">
        <f>I33/'- 7 -'!G33</f>
        <v>507.2936044646866</v>
      </c>
    </row>
    <row r="34" spans="1:11" ht="12.75">
      <c r="A34" s="15">
        <v>26</v>
      </c>
      <c r="B34" s="16" t="s">
        <v>158</v>
      </c>
      <c r="C34" s="16">
        <f>SUM('- 24 -'!C34,'- 24 -'!F34,'- 24 -'!I34,'- 25 -'!C34)</f>
        <v>476800</v>
      </c>
      <c r="D34" s="375">
        <f>C34/'- 3 -'!E34</f>
        <v>0.03203622888971756</v>
      </c>
      <c r="E34" s="16">
        <f>C34/'- 7 -'!G34</f>
        <v>173.9828498449188</v>
      </c>
      <c r="F34" s="16">
        <f>SUM('- 28 -'!C34,'- 27 -'!I34,'- 27 -'!F34,'- 27 -'!C34,'- 26 -'!I34,'- 26 -'!F34,'- 26 -'!C34)</f>
        <v>609600</v>
      </c>
      <c r="G34" s="375">
        <f>F34/'- 3 -'!E34</f>
        <v>0.04095907116437045</v>
      </c>
      <c r="H34" s="16">
        <f>F34/'- 7 -'!G34</f>
        <v>222.44116037219484</v>
      </c>
      <c r="I34" s="16">
        <f>SUM('- 30 -'!E34,'- 30 -'!C34,'- 29 -'!G34,'- 29 -'!E34,'- 29 -'!C34)</f>
        <v>587850</v>
      </c>
      <c r="J34" s="375">
        <f>I34/'- 3 -'!E34</f>
        <v>0.03949768698158656</v>
      </c>
      <c r="K34" s="16">
        <f>I34/'- 7 -'!G34</f>
        <v>214.50465243568692</v>
      </c>
    </row>
    <row r="35" spans="1:11" ht="12.75">
      <c r="A35" s="13">
        <v>28</v>
      </c>
      <c r="B35" s="14" t="s">
        <v>159</v>
      </c>
      <c r="C35" s="14">
        <f>SUM('- 24 -'!C35,'- 24 -'!F35,'- 24 -'!I35,'- 25 -'!C35)</f>
        <v>297385</v>
      </c>
      <c r="D35" s="374">
        <f>C35/'- 3 -'!E35</f>
        <v>0.04975102321803641</v>
      </c>
      <c r="E35" s="14">
        <f>C35/'- 7 -'!G35</f>
        <v>317.0415778251599</v>
      </c>
      <c r="F35" s="14">
        <f>SUM('- 28 -'!C35,'- 27 -'!I35,'- 27 -'!F35,'- 27 -'!C35,'- 26 -'!I35,'- 26 -'!F35,'- 26 -'!C35)</f>
        <v>172067</v>
      </c>
      <c r="G35" s="374">
        <f>F35/'- 3 -'!E35</f>
        <v>0.028785948558460818</v>
      </c>
      <c r="H35" s="14">
        <f>F35/'- 7 -'!G35</f>
        <v>183.4402985074627</v>
      </c>
      <c r="I35" s="14">
        <f>SUM('- 30 -'!E35,'- 30 -'!C35,'- 29 -'!G35,'- 29 -'!E35,'- 29 -'!C35)</f>
        <v>466373</v>
      </c>
      <c r="J35" s="374">
        <f>I35/'- 3 -'!E35</f>
        <v>0.07802187047519307</v>
      </c>
      <c r="K35" s="14">
        <f>I35/'- 7 -'!G35</f>
        <v>497.19936034115136</v>
      </c>
    </row>
    <row r="36" spans="1:11" ht="12.75">
      <c r="A36" s="15">
        <v>30</v>
      </c>
      <c r="B36" s="16" t="s">
        <v>160</v>
      </c>
      <c r="C36" s="16">
        <f>SUM('- 24 -'!C36,'- 24 -'!F36,'- 24 -'!I36,'- 25 -'!C36)</f>
        <v>359253</v>
      </c>
      <c r="D36" s="375">
        <f>C36/'- 3 -'!E36</f>
        <v>0.04004207810463953</v>
      </c>
      <c r="E36" s="16">
        <f>C36/'- 7 -'!G36</f>
        <v>267.6</v>
      </c>
      <c r="F36" s="16">
        <f>SUM('- 28 -'!C36,'- 27 -'!I36,'- 27 -'!F36,'- 27 -'!C36,'- 26 -'!I36,'- 26 -'!F36,'- 26 -'!C36)</f>
        <v>413171</v>
      </c>
      <c r="G36" s="375">
        <f>F36/'- 3 -'!E36</f>
        <v>0.04605173917148087</v>
      </c>
      <c r="H36" s="16">
        <f>F36/'- 7 -'!G36</f>
        <v>307.7623836126629</v>
      </c>
      <c r="I36" s="16">
        <f>SUM('- 30 -'!E36,'- 30 -'!C36,'- 29 -'!G36,'- 29 -'!E36,'- 29 -'!C36)</f>
        <v>794261</v>
      </c>
      <c r="J36" s="375">
        <f>I36/'- 3 -'!E36</f>
        <v>0.08852775341463841</v>
      </c>
      <c r="K36" s="16">
        <f>I36/'- 7 -'!G36</f>
        <v>591.6283054003725</v>
      </c>
    </row>
    <row r="37" spans="1:11" ht="12.75">
      <c r="A37" s="13">
        <v>31</v>
      </c>
      <c r="B37" s="14" t="s">
        <v>161</v>
      </c>
      <c r="C37" s="14">
        <f>SUM('- 24 -'!C37,'- 24 -'!F37,'- 24 -'!I37,'- 25 -'!C37)</f>
        <v>401562</v>
      </c>
      <c r="D37" s="374">
        <f>C37/'- 3 -'!E37</f>
        <v>0.038749657193267346</v>
      </c>
      <c r="E37" s="14">
        <f>C37/'- 7 -'!G37</f>
        <v>238.2450311480273</v>
      </c>
      <c r="F37" s="14">
        <f>SUM('- 28 -'!C37,'- 27 -'!I37,'- 27 -'!F37,'- 27 -'!C37,'- 26 -'!I37,'- 26 -'!F37,'- 26 -'!C37)</f>
        <v>387326</v>
      </c>
      <c r="G37" s="374">
        <f>F37/'- 3 -'!E37</f>
        <v>0.03737592133229605</v>
      </c>
      <c r="H37" s="14">
        <f>F37/'- 7 -'!G37</f>
        <v>229.7988727380599</v>
      </c>
      <c r="I37" s="14">
        <f>SUM('- 30 -'!E37,'- 30 -'!C37,'- 29 -'!G37,'- 29 -'!E37,'- 29 -'!C37)</f>
        <v>763838</v>
      </c>
      <c r="J37" s="374">
        <f>I37/'- 3 -'!E37</f>
        <v>0.07370832063589419</v>
      </c>
      <c r="K37" s="14">
        <f>I37/'- 7 -'!G37</f>
        <v>453.1818451498072</v>
      </c>
    </row>
    <row r="38" spans="1:11" ht="12.75">
      <c r="A38" s="15">
        <v>32</v>
      </c>
      <c r="B38" s="16" t="s">
        <v>162</v>
      </c>
      <c r="C38" s="16">
        <f>SUM('- 24 -'!C38,'- 24 -'!F38,'- 24 -'!I38,'- 25 -'!C38)</f>
        <v>346602</v>
      </c>
      <c r="D38" s="375">
        <f>C38/'- 3 -'!E38</f>
        <v>0.05424566948801993</v>
      </c>
      <c r="E38" s="16">
        <f>C38/'- 7 -'!G38</f>
        <v>406.8098591549296</v>
      </c>
      <c r="F38" s="16">
        <f>SUM('- 28 -'!C38,'- 27 -'!I38,'- 27 -'!F38,'- 27 -'!C38,'- 26 -'!I38,'- 26 -'!F38,'- 26 -'!C38)</f>
        <v>284285</v>
      </c>
      <c r="G38" s="375">
        <f>F38/'- 3 -'!E38</f>
        <v>0.044492617325929296</v>
      </c>
      <c r="H38" s="16">
        <f>F38/'- 7 -'!G38</f>
        <v>333.6678403755869</v>
      </c>
      <c r="I38" s="16">
        <f>SUM('- 30 -'!E38,'- 30 -'!C38,'- 29 -'!G38,'- 29 -'!E38,'- 29 -'!C38)</f>
        <v>694591</v>
      </c>
      <c r="J38" s="375">
        <f>I38/'- 3 -'!E38</f>
        <v>0.10870841430618765</v>
      </c>
      <c r="K38" s="16">
        <f>I38/'- 7 -'!G38</f>
        <v>815.2476525821596</v>
      </c>
    </row>
    <row r="39" spans="1:11" ht="12.75">
      <c r="A39" s="13">
        <v>33</v>
      </c>
      <c r="B39" s="14" t="s">
        <v>163</v>
      </c>
      <c r="C39" s="14">
        <f>SUM('- 24 -'!C39,'- 24 -'!F39,'- 24 -'!I39,'- 25 -'!C39)</f>
        <v>483543</v>
      </c>
      <c r="D39" s="374">
        <f>C39/'- 3 -'!E39</f>
        <v>0.039456851099414096</v>
      </c>
      <c r="E39" s="14">
        <f>C39/'- 7 -'!G39</f>
        <v>261.5159545700379</v>
      </c>
      <c r="F39" s="14">
        <f>SUM('- 28 -'!C39,'- 27 -'!I39,'- 27 -'!F39,'- 27 -'!C39,'- 26 -'!I39,'- 26 -'!F39,'- 26 -'!C39)</f>
        <v>767418</v>
      </c>
      <c r="G39" s="374">
        <f>F39/'- 3 -'!E39</f>
        <v>0.06262089981037916</v>
      </c>
      <c r="H39" s="14">
        <f>F39/'- 7 -'!G39</f>
        <v>415.04488912925905</v>
      </c>
      <c r="I39" s="14">
        <f>SUM('- 30 -'!E39,'- 30 -'!C39,'- 29 -'!G39,'- 29 -'!E39,'- 29 -'!C39)</f>
        <v>601954</v>
      </c>
      <c r="J39" s="374">
        <f>I39/'- 3 -'!E39</f>
        <v>0.049119125593166925</v>
      </c>
      <c r="K39" s="14">
        <f>I39/'- 7 -'!G39</f>
        <v>325.5565170362358</v>
      </c>
    </row>
    <row r="40" spans="1:11" ht="12.75">
      <c r="A40" s="15">
        <v>34</v>
      </c>
      <c r="B40" s="16" t="s">
        <v>164</v>
      </c>
      <c r="C40" s="16">
        <f>SUM('- 24 -'!C40,'- 24 -'!F40,'- 24 -'!I40,'- 25 -'!C40)</f>
        <v>230020</v>
      </c>
      <c r="D40" s="375">
        <f>C40/'- 3 -'!E40</f>
        <v>0.042892036890657376</v>
      </c>
      <c r="E40" s="16">
        <f>C40/'- 7 -'!G40</f>
        <v>303.85733157199473</v>
      </c>
      <c r="F40" s="16">
        <f>SUM('- 28 -'!C40,'- 27 -'!I40,'- 27 -'!F40,'- 27 -'!C40,'- 26 -'!I40,'- 26 -'!F40,'- 26 -'!C40)</f>
        <v>194770</v>
      </c>
      <c r="G40" s="375">
        <f>F40/'- 3 -'!E40</f>
        <v>0.0363189375932238</v>
      </c>
      <c r="H40" s="16">
        <f>F40/'- 7 -'!G40</f>
        <v>257.2919418758256</v>
      </c>
      <c r="I40" s="16">
        <f>SUM('- 30 -'!E40,'- 30 -'!C40,'- 29 -'!G40,'- 29 -'!E40,'- 29 -'!C40)</f>
        <v>542510</v>
      </c>
      <c r="J40" s="375">
        <f>I40/'- 3 -'!E40</f>
        <v>0.10116232907377852</v>
      </c>
      <c r="K40" s="16">
        <f>I40/'- 7 -'!G40</f>
        <v>716.6578599735799</v>
      </c>
    </row>
    <row r="41" spans="1:11" ht="12.75">
      <c r="A41" s="13">
        <v>35</v>
      </c>
      <c r="B41" s="14" t="s">
        <v>165</v>
      </c>
      <c r="C41" s="14">
        <f>SUM('- 24 -'!C41,'- 24 -'!F41,'- 24 -'!I41,'- 25 -'!C41)</f>
        <v>504507</v>
      </c>
      <c r="D41" s="374">
        <f>C41/'- 3 -'!E41</f>
        <v>0.03713712854553442</v>
      </c>
      <c r="E41" s="14">
        <f>C41/'- 7 -'!G41</f>
        <v>252.63244867300952</v>
      </c>
      <c r="F41" s="14">
        <f>SUM('- 28 -'!C41,'- 27 -'!I41,'- 27 -'!F41,'- 27 -'!C41,'- 26 -'!I41,'- 26 -'!F41,'- 26 -'!C41)</f>
        <v>469053</v>
      </c>
      <c r="G41" s="374">
        <f>F41/'- 3 -'!E41</f>
        <v>0.03452733372513871</v>
      </c>
      <c r="H41" s="14">
        <f>F41/'- 7 -'!G41</f>
        <v>234.87881822734101</v>
      </c>
      <c r="I41" s="14">
        <f>SUM('- 30 -'!E41,'- 30 -'!C41,'- 29 -'!G41,'- 29 -'!E41,'- 29 -'!C41)</f>
        <v>1109843</v>
      </c>
      <c r="J41" s="374">
        <f>I41/'- 3 -'!E41</f>
        <v>0.08169635338332581</v>
      </c>
      <c r="K41" s="14">
        <f>I41/'- 7 -'!G41</f>
        <v>555.7551326990485</v>
      </c>
    </row>
    <row r="42" spans="1:11" ht="12.75">
      <c r="A42" s="15">
        <v>36</v>
      </c>
      <c r="B42" s="16" t="s">
        <v>166</v>
      </c>
      <c r="C42" s="16">
        <f>SUM('- 24 -'!C42,'- 24 -'!F42,'- 24 -'!I42,'- 25 -'!C42)</f>
        <v>251111</v>
      </c>
      <c r="D42" s="375">
        <f>C42/'- 3 -'!E42</f>
        <v>0.034841555566378024</v>
      </c>
      <c r="E42" s="16">
        <f>C42/'- 7 -'!G42</f>
        <v>241.80163697640828</v>
      </c>
      <c r="F42" s="16">
        <f>SUM('- 28 -'!C42,'- 27 -'!I42,'- 27 -'!F42,'- 27 -'!C42,'- 26 -'!I42,'- 26 -'!F42,'- 26 -'!C42)</f>
        <v>357375</v>
      </c>
      <c r="G42" s="375">
        <f>F42/'- 3 -'!E42</f>
        <v>0.049585645075422215</v>
      </c>
      <c r="H42" s="16">
        <f>F42/'- 7 -'!G42</f>
        <v>344.12614347616756</v>
      </c>
      <c r="I42" s="16">
        <f>SUM('- 30 -'!E42,'- 30 -'!C42,'- 29 -'!G42,'- 29 -'!E42,'- 29 -'!C42)</f>
        <v>808474</v>
      </c>
      <c r="J42" s="375">
        <f>I42/'- 3 -'!E42</f>
        <v>0.11217545943814451</v>
      </c>
      <c r="K42" s="16">
        <f>I42/'- 7 -'!G42</f>
        <v>778.5016851227732</v>
      </c>
    </row>
    <row r="43" spans="1:11" ht="12.75">
      <c r="A43" s="13">
        <v>37</v>
      </c>
      <c r="B43" s="14" t="s">
        <v>167</v>
      </c>
      <c r="C43" s="14">
        <f>SUM('- 24 -'!C43,'- 24 -'!F43,'- 24 -'!I43,'- 25 -'!C43)</f>
        <v>284357</v>
      </c>
      <c r="D43" s="374">
        <f>C43/'- 3 -'!E43</f>
        <v>0.04204541976442428</v>
      </c>
      <c r="E43" s="14">
        <f>C43/'- 7 -'!G43</f>
        <v>289.8644240570846</v>
      </c>
      <c r="F43" s="14">
        <f>SUM('- 28 -'!C43,'- 27 -'!I43,'- 27 -'!F43,'- 27 -'!C43,'- 26 -'!I43,'- 26 -'!F43,'- 26 -'!C43)</f>
        <v>218698</v>
      </c>
      <c r="G43" s="374">
        <f>F43/'- 3 -'!E43</f>
        <v>0.03233698910749538</v>
      </c>
      <c r="H43" s="14">
        <f>F43/'- 7 -'!G43</f>
        <v>222.93374108053007</v>
      </c>
      <c r="I43" s="14">
        <f>SUM('- 30 -'!E43,'- 30 -'!C43,'- 29 -'!G43,'- 29 -'!E43,'- 29 -'!C43)</f>
        <v>819441</v>
      </c>
      <c r="J43" s="374">
        <f>I43/'- 3 -'!E43</f>
        <v>0.12116368092636932</v>
      </c>
      <c r="K43" s="14">
        <f>I43/'- 7 -'!G43</f>
        <v>835.3119266055046</v>
      </c>
    </row>
    <row r="44" spans="1:11" ht="12.75">
      <c r="A44" s="15">
        <v>38</v>
      </c>
      <c r="B44" s="16" t="s">
        <v>168</v>
      </c>
      <c r="C44" s="16">
        <f>SUM('- 24 -'!C44,'- 24 -'!F44,'- 24 -'!I44,'- 25 -'!C44)</f>
        <v>402963</v>
      </c>
      <c r="D44" s="375">
        <f>C44/'- 3 -'!E44</f>
        <v>0.045496706647698934</v>
      </c>
      <c r="E44" s="16">
        <f>C44/'- 7 -'!G44</f>
        <v>325.2324455205811</v>
      </c>
      <c r="F44" s="16">
        <f>SUM('- 28 -'!C44,'- 27 -'!I44,'- 27 -'!F44,'- 27 -'!C44,'- 26 -'!I44,'- 26 -'!F44,'- 26 -'!C44)</f>
        <v>360565.75</v>
      </c>
      <c r="G44" s="375">
        <f>F44/'- 3 -'!E44</f>
        <v>0.040709827341362734</v>
      </c>
      <c r="H44" s="16">
        <f>F44/'- 7 -'!G44</f>
        <v>291.0135189669088</v>
      </c>
      <c r="I44" s="16">
        <f>SUM('- 30 -'!E44,'- 30 -'!C44,'- 29 -'!G44,'- 29 -'!E44,'- 29 -'!C44)</f>
        <v>961517</v>
      </c>
      <c r="J44" s="375">
        <f>I44/'- 3 -'!E44</f>
        <v>0.10856048045546499</v>
      </c>
      <c r="K44" s="16">
        <f>I44/'- 7 -'!G44</f>
        <v>776.042776432607</v>
      </c>
    </row>
    <row r="45" spans="1:11" ht="12.75">
      <c r="A45" s="13">
        <v>39</v>
      </c>
      <c r="B45" s="14" t="s">
        <v>169</v>
      </c>
      <c r="C45" s="14">
        <f>SUM('- 24 -'!C45,'- 24 -'!F45,'- 24 -'!I45,'- 25 -'!C45)</f>
        <v>604925</v>
      </c>
      <c r="D45" s="374">
        <f>C45/'- 3 -'!E45</f>
        <v>0.04115102461748612</v>
      </c>
      <c r="E45" s="14">
        <f>C45/'- 7 -'!G45</f>
        <v>278.51058931860035</v>
      </c>
      <c r="F45" s="14">
        <f>SUM('- 28 -'!C45,'- 27 -'!I45,'- 27 -'!F45,'- 27 -'!C45,'- 26 -'!I45,'- 26 -'!F45,'- 26 -'!C45)</f>
        <v>489285</v>
      </c>
      <c r="G45" s="374">
        <f>F45/'- 3 -'!E45</f>
        <v>0.0332844221679823</v>
      </c>
      <c r="H45" s="14">
        <f>F45/'- 7 -'!G45</f>
        <v>225.26933701657458</v>
      </c>
      <c r="I45" s="14">
        <f>SUM('- 30 -'!E45,'- 30 -'!C45,'- 29 -'!G45,'- 29 -'!E45,'- 29 -'!C45)</f>
        <v>1361150</v>
      </c>
      <c r="J45" s="374">
        <f>I45/'- 3 -'!E45</f>
        <v>0.09259448222191384</v>
      </c>
      <c r="K45" s="14">
        <f>I45/'- 7 -'!G45</f>
        <v>626.6804788213628</v>
      </c>
    </row>
    <row r="46" spans="1:11" ht="12.75">
      <c r="A46" s="15">
        <v>40</v>
      </c>
      <c r="B46" s="16" t="s">
        <v>170</v>
      </c>
      <c r="C46" s="16">
        <f>SUM('- 24 -'!C46,'- 24 -'!F46,'- 24 -'!I46,'- 25 -'!C46)</f>
        <v>1412200</v>
      </c>
      <c r="D46" s="375">
        <f>C46/'- 3 -'!E46</f>
        <v>0.03242411718785875</v>
      </c>
      <c r="E46" s="16">
        <f>C46/'- 7 -'!G46</f>
        <v>185.86470123716768</v>
      </c>
      <c r="F46" s="16">
        <f>SUM('- 28 -'!C46,'- 27 -'!I46,'- 27 -'!F46,'- 27 -'!C46,'- 26 -'!I46,'- 26 -'!F46,'- 26 -'!C46)</f>
        <v>2444300</v>
      </c>
      <c r="G46" s="375">
        <f>F46/'- 3 -'!E46</f>
        <v>0.05612113697938192</v>
      </c>
      <c r="H46" s="16">
        <f>F46/'- 7 -'!G46</f>
        <v>321.703079757831</v>
      </c>
      <c r="I46" s="16">
        <f>SUM('- 30 -'!E46,'- 30 -'!C46,'- 29 -'!G46,'- 29 -'!E46,'- 29 -'!C46)</f>
        <v>1102300</v>
      </c>
      <c r="J46" s="375">
        <f>I46/'- 3 -'!E46</f>
        <v>0.025308812049409928</v>
      </c>
      <c r="K46" s="16">
        <f>I46/'- 7 -'!G46</f>
        <v>145.0776520136878</v>
      </c>
    </row>
    <row r="47" spans="1:11" ht="12.75">
      <c r="A47" s="13">
        <v>41</v>
      </c>
      <c r="B47" s="14" t="s">
        <v>171</v>
      </c>
      <c r="C47" s="14">
        <f>SUM('- 24 -'!C47,'- 24 -'!F47,'- 24 -'!I47,'- 25 -'!C47)</f>
        <v>471550</v>
      </c>
      <c r="D47" s="374">
        <f>C47/'- 3 -'!E47</f>
        <v>0.039312455950124246</v>
      </c>
      <c r="E47" s="14">
        <f>C47/'- 7 -'!G47</f>
        <v>277.0564042303173</v>
      </c>
      <c r="F47" s="14">
        <f>SUM('- 28 -'!C47,'- 27 -'!I47,'- 27 -'!F47,'- 27 -'!C47,'- 26 -'!I47,'- 26 -'!F47,'- 26 -'!C47)</f>
        <v>382648</v>
      </c>
      <c r="G47" s="374">
        <f>F47/'- 3 -'!E47</f>
        <v>0.03190082206426284</v>
      </c>
      <c r="H47" s="14">
        <f>F47/'- 7 -'!G47</f>
        <v>224.8225616921269</v>
      </c>
      <c r="I47" s="14">
        <f>SUM('- 30 -'!E47,'- 30 -'!C47,'- 29 -'!G47,'- 29 -'!E47,'- 29 -'!C47)</f>
        <v>978660</v>
      </c>
      <c r="J47" s="374">
        <f>I47/'- 3 -'!E47</f>
        <v>0.08158949875972557</v>
      </c>
      <c r="K47" s="14">
        <f>I47/'- 7 -'!G47</f>
        <v>575.0058754406581</v>
      </c>
    </row>
    <row r="48" spans="1:11" ht="12.75">
      <c r="A48" s="15">
        <v>42</v>
      </c>
      <c r="B48" s="16" t="s">
        <v>172</v>
      </c>
      <c r="C48" s="16">
        <f>SUM('- 24 -'!C48,'- 24 -'!F48,'- 24 -'!I48,'- 25 -'!C48)</f>
        <v>322923</v>
      </c>
      <c r="D48" s="375">
        <f>C48/'- 3 -'!E48</f>
        <v>0.041655626798359074</v>
      </c>
      <c r="E48" s="16">
        <f>C48/'- 7 -'!G48</f>
        <v>290.39838129496405</v>
      </c>
      <c r="F48" s="16">
        <f>SUM('- 28 -'!C48,'- 27 -'!I48,'- 27 -'!F48,'- 27 -'!C48,'- 26 -'!I48,'- 26 -'!F48,'- 26 -'!C48)</f>
        <v>281581</v>
      </c>
      <c r="G48" s="375">
        <f>F48/'- 3 -'!E48</f>
        <v>0.03632269317920602</v>
      </c>
      <c r="H48" s="16">
        <f>F48/'- 7 -'!G48</f>
        <v>253.2203237410072</v>
      </c>
      <c r="I48" s="16">
        <f>SUM('- 30 -'!E48,'- 30 -'!C48,'- 29 -'!G48,'- 29 -'!E48,'- 29 -'!C48)</f>
        <v>653355</v>
      </c>
      <c r="J48" s="375">
        <f>I48/'- 3 -'!E48</f>
        <v>0.0842798811073906</v>
      </c>
      <c r="K48" s="16">
        <f>I48/'- 7 -'!G48</f>
        <v>587.5494604316547</v>
      </c>
    </row>
    <row r="49" spans="1:11" ht="12.75">
      <c r="A49" s="13">
        <v>43</v>
      </c>
      <c r="B49" s="14" t="s">
        <v>173</v>
      </c>
      <c r="C49" s="14">
        <f>SUM('- 24 -'!C49,'- 24 -'!F49,'- 24 -'!I49,'- 25 -'!C49)</f>
        <v>282100</v>
      </c>
      <c r="D49" s="374">
        <f>C49/'- 3 -'!E49</f>
        <v>0.04629410822548332</v>
      </c>
      <c r="E49" s="14">
        <f>C49/'- 7 -'!G49</f>
        <v>335.6335514574658</v>
      </c>
      <c r="F49" s="14">
        <f>SUM('- 28 -'!C49,'- 27 -'!I49,'- 27 -'!F49,'- 27 -'!C49,'- 26 -'!I49,'- 26 -'!F49,'- 26 -'!C49)</f>
        <v>195650</v>
      </c>
      <c r="G49" s="374">
        <f>F49/'- 3 -'!E49</f>
        <v>0.032107204091867465</v>
      </c>
      <c r="H49" s="14">
        <f>F49/'- 7 -'!G49</f>
        <v>232.77810826888756</v>
      </c>
      <c r="I49" s="14">
        <f>SUM('- 30 -'!E49,'- 30 -'!C49,'- 29 -'!G49,'- 29 -'!E49,'- 29 -'!C49)</f>
        <v>578500</v>
      </c>
      <c r="J49" s="374">
        <f>I49/'- 3 -'!E49</f>
        <v>0.09493492239788055</v>
      </c>
      <c r="K49" s="14">
        <f>I49/'- 7 -'!G49</f>
        <v>688.2807852468768</v>
      </c>
    </row>
    <row r="50" spans="1:11" ht="12.75">
      <c r="A50" s="15">
        <v>44</v>
      </c>
      <c r="B50" s="16" t="s">
        <v>174</v>
      </c>
      <c r="C50" s="16">
        <f>SUM('- 24 -'!C50,'- 24 -'!F50,'- 24 -'!I50,'- 25 -'!C50)</f>
        <v>349104</v>
      </c>
      <c r="D50" s="375">
        <f>C50/'- 3 -'!E50</f>
        <v>0.03861586229858535</v>
      </c>
      <c r="E50" s="16">
        <f>C50/'- 7 -'!G50</f>
        <v>252.79073135409124</v>
      </c>
      <c r="F50" s="16">
        <f>SUM('- 28 -'!C50,'- 27 -'!I50,'- 27 -'!F50,'- 27 -'!C50,'- 26 -'!I50,'- 26 -'!F50,'- 26 -'!C50)</f>
        <v>329254</v>
      </c>
      <c r="G50" s="375">
        <f>F50/'- 3 -'!E50</f>
        <v>0.03642017027951104</v>
      </c>
      <c r="H50" s="16">
        <f>F50/'- 7 -'!G50</f>
        <v>238.4170890658943</v>
      </c>
      <c r="I50" s="16">
        <f>SUM('- 30 -'!E50,'- 30 -'!C50,'- 29 -'!G50,'- 29 -'!E50,'- 29 -'!C50)</f>
        <v>704401</v>
      </c>
      <c r="J50" s="375">
        <f>I50/'- 3 -'!E50</f>
        <v>0.07791675838428039</v>
      </c>
      <c r="K50" s="16">
        <f>I50/'- 7 -'!G50</f>
        <v>510.06589427950763</v>
      </c>
    </row>
    <row r="51" spans="1:11" ht="12.75">
      <c r="A51" s="13">
        <v>45</v>
      </c>
      <c r="B51" s="14" t="s">
        <v>175</v>
      </c>
      <c r="C51" s="14">
        <f>SUM('- 24 -'!C51,'- 24 -'!F51,'- 24 -'!I51,'- 25 -'!C51)</f>
        <v>525095</v>
      </c>
      <c r="D51" s="374">
        <f>C51/'- 3 -'!E51</f>
        <v>0.04624803008026589</v>
      </c>
      <c r="E51" s="14">
        <f>C51/'- 7 -'!G51</f>
        <v>263.6019076305221</v>
      </c>
      <c r="F51" s="14">
        <f>SUM('- 28 -'!C51,'- 27 -'!I51,'- 27 -'!F51,'- 27 -'!C51,'- 26 -'!I51,'- 26 -'!F51,'- 26 -'!C51)</f>
        <v>734830</v>
      </c>
      <c r="G51" s="374">
        <f>F51/'- 3 -'!E51</f>
        <v>0.06472055522121099</v>
      </c>
      <c r="H51" s="14">
        <f>F51/'- 7 -'!G51</f>
        <v>368.890562248996</v>
      </c>
      <c r="I51" s="14">
        <f>SUM('- 30 -'!E51,'- 30 -'!C51,'- 29 -'!G51,'- 29 -'!E51,'- 29 -'!C51)</f>
        <v>377140</v>
      </c>
      <c r="J51" s="374">
        <f>I51/'- 3 -'!E51</f>
        <v>0.03321681231866896</v>
      </c>
      <c r="K51" s="14">
        <f>I51/'- 7 -'!G51</f>
        <v>189.3273092369478</v>
      </c>
    </row>
    <row r="52" spans="1:11" ht="12.75">
      <c r="A52" s="15">
        <v>46</v>
      </c>
      <c r="B52" s="16" t="s">
        <v>176</v>
      </c>
      <c r="C52" s="16">
        <f>SUM('- 24 -'!C52,'- 24 -'!F52,'- 24 -'!I52,'- 25 -'!C52)</f>
        <v>541102</v>
      </c>
      <c r="D52" s="375">
        <f>C52/'- 3 -'!E52</f>
        <v>0.05234685939836451</v>
      </c>
      <c r="E52" s="16">
        <f>C52/'- 7 -'!G52</f>
        <v>353.89274035317203</v>
      </c>
      <c r="F52" s="16">
        <f>SUM('- 28 -'!C52,'- 27 -'!I52,'- 27 -'!F52,'- 27 -'!C52,'- 26 -'!I52,'- 26 -'!F52,'- 26 -'!C52)</f>
        <v>555625</v>
      </c>
      <c r="G52" s="375">
        <f>F52/'- 3 -'!E52</f>
        <v>0.05375183191563935</v>
      </c>
      <c r="H52" s="16">
        <f>F52/'- 7 -'!G52</f>
        <v>363.3911052975801</v>
      </c>
      <c r="I52" s="16">
        <f>SUM('- 30 -'!E52,'- 30 -'!C52,'- 29 -'!G52,'- 29 -'!E52,'- 29 -'!C52)</f>
        <v>166476</v>
      </c>
      <c r="J52" s="375">
        <f>I52/'- 3 -'!E52</f>
        <v>0.016105088809877124</v>
      </c>
      <c r="K52" s="16">
        <f>I52/'- 7 -'!G52</f>
        <v>108.87900588620013</v>
      </c>
    </row>
    <row r="53" spans="1:11" ht="12.75">
      <c r="A53" s="13">
        <v>47</v>
      </c>
      <c r="B53" s="14" t="s">
        <v>177</v>
      </c>
      <c r="C53" s="14">
        <f>SUM('- 24 -'!C53,'- 24 -'!F53,'- 24 -'!I53,'- 25 -'!C53)</f>
        <v>348359</v>
      </c>
      <c r="D53" s="374">
        <f>C53/'- 3 -'!E53</f>
        <v>0.0399895858719588</v>
      </c>
      <c r="E53" s="14">
        <f>C53/'- 7 -'!G53</f>
        <v>235.82385594367722</v>
      </c>
      <c r="F53" s="14">
        <f>SUM('- 28 -'!C53,'- 27 -'!I53,'- 27 -'!F53,'- 27 -'!C53,'- 26 -'!I53,'- 26 -'!F53,'- 26 -'!C53)</f>
        <v>509814</v>
      </c>
      <c r="G53" s="374">
        <f>F53/'- 3 -'!E53</f>
        <v>0.058523680260096064</v>
      </c>
      <c r="H53" s="14">
        <f>F53/'- 7 -'!G53</f>
        <v>345.1218521527214</v>
      </c>
      <c r="I53" s="14">
        <f>SUM('- 30 -'!E53,'- 30 -'!C53,'- 29 -'!G53,'- 29 -'!E53,'- 29 -'!C53)</f>
        <v>353522</v>
      </c>
      <c r="J53" s="374">
        <f>I53/'- 3 -'!E53</f>
        <v>0.040582268225097154</v>
      </c>
      <c r="K53" s="14">
        <f>I53/'- 7 -'!G53</f>
        <v>239.31898185756836</v>
      </c>
    </row>
    <row r="54" spans="1:11" ht="12.75">
      <c r="A54" s="15">
        <v>48</v>
      </c>
      <c r="B54" s="16" t="s">
        <v>178</v>
      </c>
      <c r="C54" s="16">
        <f>SUM('- 24 -'!C54,'- 24 -'!F54,'- 24 -'!I54,'- 25 -'!C54)</f>
        <v>3120497</v>
      </c>
      <c r="D54" s="375">
        <f>C54/'- 3 -'!E54</f>
        <v>0.05759195698433126</v>
      </c>
      <c r="E54" s="16">
        <f>C54/'- 7 -'!G54</f>
        <v>573.3572806614608</v>
      </c>
      <c r="F54" s="16">
        <f>SUM('- 28 -'!C54,'- 27 -'!I54,'- 27 -'!F54,'- 27 -'!C54,'- 26 -'!I54,'- 26 -'!F54,'- 26 -'!C54)</f>
        <v>2601065</v>
      </c>
      <c r="G54" s="375">
        <f>F54/'- 3 -'!E54</f>
        <v>0.048005309280364505</v>
      </c>
      <c r="H54" s="16">
        <f>F54/'- 7 -'!G54</f>
        <v>477.91731740927884</v>
      </c>
      <c r="I54" s="16">
        <f>SUM('- 30 -'!E54,'- 30 -'!C54,'- 29 -'!G54,'- 29 -'!E54,'- 29 -'!C54)</f>
        <v>4722648</v>
      </c>
      <c r="J54" s="375">
        <f>I54/'- 3 -'!E54</f>
        <v>0.08716128888062961</v>
      </c>
      <c r="K54" s="16">
        <f>I54/'- 7 -'!G54</f>
        <v>867.7350482315112</v>
      </c>
    </row>
    <row r="55" spans="1:11" ht="12.75">
      <c r="A55" s="13">
        <v>49</v>
      </c>
      <c r="B55" s="14" t="s">
        <v>179</v>
      </c>
      <c r="C55" s="14">
        <f>SUM('- 24 -'!C55,'- 24 -'!F55,'- 24 -'!I55,'- 25 -'!C55)</f>
        <v>1391010</v>
      </c>
      <c r="D55" s="374">
        <f>C55/'- 3 -'!E55</f>
        <v>0.040530576691181514</v>
      </c>
      <c r="E55" s="14">
        <f>C55/'- 7 -'!G55</f>
        <v>320.95293031841254</v>
      </c>
      <c r="F55" s="14">
        <f>SUM('- 28 -'!C55,'- 27 -'!I55,'- 27 -'!F55,'- 27 -'!C55,'- 26 -'!I55,'- 26 -'!F55,'- 26 -'!C55)</f>
        <v>2092692</v>
      </c>
      <c r="G55" s="374">
        <f>F55/'- 3 -'!E55</f>
        <v>0.060975847475591136</v>
      </c>
      <c r="H55" s="14">
        <f>F55/'- 7 -'!G55</f>
        <v>482.8546377480388</v>
      </c>
      <c r="I55" s="14">
        <f>SUM('- 30 -'!E55,'- 30 -'!C55,'- 29 -'!G55,'- 29 -'!E55,'- 29 -'!C55)</f>
        <v>2530191</v>
      </c>
      <c r="J55" s="374">
        <f>I55/'- 3 -'!E55</f>
        <v>0.07372348176421252</v>
      </c>
      <c r="K55" s="14">
        <f>I55/'- 7 -'!G55</f>
        <v>583.8004153207199</v>
      </c>
    </row>
    <row r="56" spans="1:11" ht="12.75">
      <c r="A56" s="15">
        <v>50</v>
      </c>
      <c r="B56" s="16" t="s">
        <v>429</v>
      </c>
      <c r="C56" s="16">
        <f>SUM('- 24 -'!C56,'- 24 -'!F56,'- 24 -'!I56,'- 25 -'!C56)</f>
        <v>593200</v>
      </c>
      <c r="D56" s="375">
        <f>C56/'- 3 -'!E56</f>
        <v>0.04176982376683256</v>
      </c>
      <c r="E56" s="16">
        <f>C56/'- 7 -'!G56</f>
        <v>321.8665219750407</v>
      </c>
      <c r="F56" s="16">
        <f>SUM('- 28 -'!C56,'- 27 -'!I56,'- 27 -'!F56,'- 27 -'!C56,'- 26 -'!I56,'- 26 -'!F56,'- 26 -'!C56)</f>
        <v>586500</v>
      </c>
      <c r="G56" s="375">
        <f>F56/'- 3 -'!E56</f>
        <v>0.041298047267780344</v>
      </c>
      <c r="H56" s="16">
        <f>F56/'- 7 -'!G56</f>
        <v>318.2311448724905</v>
      </c>
      <c r="I56" s="16">
        <f>SUM('- 30 -'!E56,'- 30 -'!C56,'- 29 -'!G56,'- 29 -'!E56,'- 29 -'!C56)</f>
        <v>1261900</v>
      </c>
      <c r="J56" s="375">
        <f>I56/'- 3 -'!E56</f>
        <v>0.08885593494835807</v>
      </c>
      <c r="K56" s="16">
        <f>I56/'- 7 -'!G56</f>
        <v>684.6988605534455</v>
      </c>
    </row>
    <row r="57" spans="1:11" ht="12.75">
      <c r="A57" s="13">
        <v>2264</v>
      </c>
      <c r="B57" s="14" t="s">
        <v>180</v>
      </c>
      <c r="C57" s="14">
        <f>SUM('- 24 -'!C57,'- 24 -'!F57,'- 24 -'!I57,'- 25 -'!C57)</f>
        <v>150459</v>
      </c>
      <c r="D57" s="374">
        <f>C57/'- 3 -'!E57</f>
        <v>0.07801077930932573</v>
      </c>
      <c r="E57" s="14">
        <f>C57/'- 7 -'!G57</f>
        <v>743.0074074074074</v>
      </c>
      <c r="F57" s="14">
        <f>SUM('- 28 -'!C57,'- 27 -'!I57,'- 27 -'!F57,'- 27 -'!C57,'- 26 -'!I57,'- 26 -'!F57,'- 26 -'!C57)</f>
        <v>63362</v>
      </c>
      <c r="G57" s="374">
        <f>F57/'- 3 -'!E57</f>
        <v>0.03285226539188415</v>
      </c>
      <c r="H57" s="14">
        <f>F57/'- 7 -'!G57</f>
        <v>312.89876543209874</v>
      </c>
      <c r="I57" s="14">
        <f>SUM('- 30 -'!E57,'- 30 -'!C57,'- 29 -'!G57,'- 29 -'!E57,'- 29 -'!C57)</f>
        <v>65317</v>
      </c>
      <c r="J57" s="374">
        <f>I57/'- 3 -'!E57</f>
        <v>0.03386590414762313</v>
      </c>
      <c r="K57" s="14">
        <f>I57/'- 7 -'!G57</f>
        <v>322.5530864197531</v>
      </c>
    </row>
    <row r="58" spans="1:11" ht="12.75">
      <c r="A58" s="15">
        <v>2309</v>
      </c>
      <c r="B58" s="16" t="s">
        <v>181</v>
      </c>
      <c r="C58" s="16">
        <f>SUM('- 24 -'!C58,'- 24 -'!F58,'- 24 -'!I58,'- 25 -'!C58)</f>
        <v>137000</v>
      </c>
      <c r="D58" s="375">
        <f>C58/'- 3 -'!E58</f>
        <v>0.06962903479927017</v>
      </c>
      <c r="E58" s="16">
        <f>C58/'- 7 -'!G58</f>
        <v>522.9007633587786</v>
      </c>
      <c r="F58" s="16">
        <f>SUM('- 28 -'!C58,'- 27 -'!I58,'- 27 -'!F58,'- 27 -'!C58,'- 26 -'!I58,'- 26 -'!F58,'- 26 -'!C58)</f>
        <v>53803</v>
      </c>
      <c r="G58" s="375">
        <f>F58/'- 3 -'!E58</f>
        <v>0.02734489751317615</v>
      </c>
      <c r="H58" s="16">
        <f>F58/'- 7 -'!G58</f>
        <v>205.35496183206106</v>
      </c>
      <c r="I58" s="16">
        <f>SUM('- 30 -'!E58,'- 30 -'!C58,'- 29 -'!G58,'- 29 -'!E58,'- 29 -'!C58)</f>
        <v>35000</v>
      </c>
      <c r="J58" s="375">
        <f>I58/'- 3 -'!E58</f>
        <v>0.0177884395472588</v>
      </c>
      <c r="K58" s="16">
        <f>I58/'- 7 -'!G58</f>
        <v>133.58778625954199</v>
      </c>
    </row>
    <row r="59" spans="1:11" ht="12.75">
      <c r="A59" s="13">
        <v>2312</v>
      </c>
      <c r="B59" s="14" t="s">
        <v>182</v>
      </c>
      <c r="C59" s="14">
        <f>SUM('- 24 -'!C59,'- 24 -'!F59,'- 24 -'!I59,'- 25 -'!C59)</f>
        <v>117011</v>
      </c>
      <c r="D59" s="374">
        <f>C59/'- 3 -'!E59</f>
        <v>0.06978136630998025</v>
      </c>
      <c r="E59" s="14">
        <f>C59/'- 7 -'!G59</f>
        <v>530.6621315192743</v>
      </c>
      <c r="F59" s="14">
        <f>SUM('- 28 -'!C59,'- 27 -'!I59,'- 27 -'!F59,'- 27 -'!C59,'- 26 -'!I59,'- 26 -'!F59,'- 26 -'!C59)</f>
        <v>37945</v>
      </c>
      <c r="G59" s="374">
        <f>F59/'- 3 -'!E59</f>
        <v>0.02262910277351873</v>
      </c>
      <c r="H59" s="14">
        <f>F59/'- 7 -'!G59</f>
        <v>172.08616780045352</v>
      </c>
      <c r="I59" s="14">
        <f>SUM('- 30 -'!E59,'- 30 -'!C59,'- 29 -'!G59,'- 29 -'!E59,'- 29 -'!C59)</f>
        <v>12200</v>
      </c>
      <c r="J59" s="374">
        <f>I59/'- 3 -'!E59</f>
        <v>0.007275663561389604</v>
      </c>
      <c r="K59" s="14">
        <f>I59/'- 7 -'!G59</f>
        <v>55.32879818594105</v>
      </c>
    </row>
    <row r="60" spans="1:11" ht="12.75">
      <c r="A60" s="15">
        <v>2355</v>
      </c>
      <c r="B60" s="16" t="s">
        <v>183</v>
      </c>
      <c r="C60" s="16">
        <f>SUM('- 24 -'!C60,'- 24 -'!F60,'- 24 -'!I60,'- 25 -'!C60)</f>
        <v>922885</v>
      </c>
      <c r="D60" s="375">
        <f>C60/'- 3 -'!E60</f>
        <v>0.03971956643725149</v>
      </c>
      <c r="E60" s="16">
        <f>C60/'- 7 -'!G60</f>
        <v>278.01928001205</v>
      </c>
      <c r="F60" s="16">
        <f>SUM('- 28 -'!C60,'- 27 -'!I60,'- 27 -'!F60,'- 27 -'!C60,'- 26 -'!I60,'- 26 -'!F60,'- 26 -'!C60)</f>
        <v>1330219</v>
      </c>
      <c r="G60" s="375">
        <f>F60/'- 3 -'!E60</f>
        <v>0.05725060212983659</v>
      </c>
      <c r="H60" s="16">
        <f>F60/'- 7 -'!G60</f>
        <v>400.72872420545264</v>
      </c>
      <c r="I60" s="16">
        <f>SUM('- 30 -'!E60,'- 30 -'!C60,'- 29 -'!G60,'- 29 -'!E60,'- 29 -'!C60)</f>
        <v>91626</v>
      </c>
      <c r="J60" s="375">
        <f>I60/'- 3 -'!E60</f>
        <v>0.003943443651570461</v>
      </c>
      <c r="K60" s="16">
        <f>I60/'- 7 -'!G60</f>
        <v>27.602349751468594</v>
      </c>
    </row>
    <row r="61" spans="1:11" ht="12.75">
      <c r="A61" s="13">
        <v>2439</v>
      </c>
      <c r="B61" s="14" t="s">
        <v>184</v>
      </c>
      <c r="C61" s="14">
        <f>SUM('- 24 -'!C61,'- 24 -'!F61,'- 24 -'!I61,'- 25 -'!C61)</f>
        <v>75350</v>
      </c>
      <c r="D61" s="374">
        <f>C61/'- 3 -'!E61</f>
        <v>0.06099683480260016</v>
      </c>
      <c r="E61" s="14">
        <f>C61/'- 7 -'!G61</f>
        <v>550</v>
      </c>
      <c r="F61" s="14">
        <f>SUM('- 28 -'!C61,'- 27 -'!I61,'- 27 -'!F61,'- 27 -'!C61,'- 26 -'!I61,'- 26 -'!F61,'- 26 -'!C61)</f>
        <v>39988</v>
      </c>
      <c r="G61" s="374">
        <f>F61/'- 3 -'!E61</f>
        <v>0.032370821898956535</v>
      </c>
      <c r="H61" s="14">
        <f>F61/'- 7 -'!G61</f>
        <v>291.88321167883214</v>
      </c>
      <c r="I61" s="14">
        <f>SUM('- 30 -'!E61,'- 30 -'!C61,'- 29 -'!G61,'- 29 -'!E61,'- 29 -'!C61)</f>
        <v>133446</v>
      </c>
      <c r="J61" s="374">
        <f>I61/'- 3 -'!E61</f>
        <v>0.10802632537581659</v>
      </c>
      <c r="K61" s="14">
        <f>I61/'- 7 -'!G61</f>
        <v>974.0583941605839</v>
      </c>
    </row>
    <row r="62" spans="1:11" ht="12.75">
      <c r="A62" s="15">
        <v>2460</v>
      </c>
      <c r="B62" s="16" t="s">
        <v>185</v>
      </c>
      <c r="C62" s="16">
        <f>SUM('- 24 -'!C62,'- 24 -'!F62,'- 24 -'!I62,'- 25 -'!C62)</f>
        <v>203400</v>
      </c>
      <c r="D62" s="375">
        <f>C62/'- 3 -'!E62</f>
        <v>0.07087461152245565</v>
      </c>
      <c r="E62" s="16">
        <f>C62/'- 7 -'!G62</f>
        <v>656.1290322580645</v>
      </c>
      <c r="F62" s="16">
        <f>SUM('- 28 -'!C62,'- 27 -'!I62,'- 27 -'!F62,'- 27 -'!C62,'- 26 -'!I62,'- 26 -'!F62,'- 26 -'!C62)</f>
        <v>84642</v>
      </c>
      <c r="G62" s="375">
        <f>F62/'- 3 -'!E62</f>
        <v>0.02949345559726495</v>
      </c>
      <c r="H62" s="16">
        <f>F62/'- 7 -'!G62</f>
        <v>273.0387096774194</v>
      </c>
      <c r="I62" s="16">
        <f>SUM('- 30 -'!E62,'- 30 -'!C62,'- 29 -'!G62,'- 29 -'!E62,'- 29 -'!C62)</f>
        <v>27500</v>
      </c>
      <c r="J62" s="375">
        <f>I62/'- 3 -'!E62</f>
        <v>0.009582358981649608</v>
      </c>
      <c r="K62" s="16">
        <f>I62/'- 7 -'!G62</f>
        <v>88.70967741935483</v>
      </c>
    </row>
    <row r="63" spans="1:11" ht="12.75">
      <c r="A63" s="13">
        <v>3000</v>
      </c>
      <c r="B63" s="14" t="s">
        <v>491</v>
      </c>
      <c r="C63" s="14">
        <f>SUM('- 24 -'!C63,'- 24 -'!F63,'- 24 -'!I63,'- 25 -'!C63)</f>
        <v>653897</v>
      </c>
      <c r="D63" s="374">
        <f>C63/'- 3 -'!E63</f>
        <v>0.1255549095478236</v>
      </c>
      <c r="E63" s="14">
        <f>C63/'- 7 -'!G63</f>
        <v>970.173590504451</v>
      </c>
      <c r="F63" s="14">
        <f>SUM('- 28 -'!C63,'- 27 -'!I63,'- 27 -'!F63,'- 27 -'!C63,'- 26 -'!I63,'- 26 -'!F63,'- 26 -'!C63)</f>
        <v>536868</v>
      </c>
      <c r="G63" s="374">
        <f>F63/'- 3 -'!E63</f>
        <v>0.10308414502455426</v>
      </c>
      <c r="H63" s="14">
        <f>F63/'- 7 -'!G63</f>
        <v>796.540059347181</v>
      </c>
      <c r="I63" s="14">
        <f>SUM('- 30 -'!E63,'- 30 -'!C63,'- 29 -'!G63,'- 29 -'!E63,'- 29 -'!C63)</f>
        <v>0</v>
      </c>
      <c r="J63" s="374">
        <f>I63/'- 3 -'!E63</f>
        <v>0</v>
      </c>
      <c r="K63" s="14">
        <f>I63/'- 7 -'!G63</f>
        <v>0</v>
      </c>
    </row>
    <row r="64" spans="1:11" ht="4.5" customHeight="1">
      <c r="A64" s="17"/>
      <c r="B64" s="17"/>
      <c r="C64" s="17"/>
      <c r="D64" s="198"/>
      <c r="E64" s="17"/>
      <c r="F64" s="17"/>
      <c r="G64" s="198"/>
      <c r="H64" s="17"/>
      <c r="I64" s="17"/>
      <c r="J64" s="198"/>
      <c r="K64" s="17"/>
    </row>
    <row r="65" spans="1:11" ht="12.75">
      <c r="A65" s="19"/>
      <c r="B65" s="20" t="s">
        <v>186</v>
      </c>
      <c r="C65" s="20">
        <f>SUM(C11:C63)</f>
        <v>44543122.5</v>
      </c>
      <c r="D65" s="103">
        <f>C65/'- 3 -'!E65</f>
        <v>0.035889985163890414</v>
      </c>
      <c r="E65" s="20">
        <f>C65/'- 7 -'!G65</f>
        <v>238.82546481646204</v>
      </c>
      <c r="F65" s="20">
        <f>SUM(F11:F63)</f>
        <v>63463737.405</v>
      </c>
      <c r="G65" s="103">
        <f>F65/'- 3 -'!E65</f>
        <v>0.05113500055840242</v>
      </c>
      <c r="H65" s="20">
        <f>F65/'- 7 -'!G65</f>
        <v>340.2715331584357</v>
      </c>
      <c r="I65" s="20">
        <f>SUM(I11:I63)</f>
        <v>48933763.7</v>
      </c>
      <c r="J65" s="103">
        <f>I65/'- 3 -'!E65</f>
        <v>0.03942768164055673</v>
      </c>
      <c r="K65" s="20">
        <f>I65/'- 7 -'!G65</f>
        <v>262.36662822350223</v>
      </c>
    </row>
    <row r="66" spans="1:11" ht="4.5" customHeight="1">
      <c r="A66" s="17"/>
      <c r="B66" s="17"/>
      <c r="C66" s="17"/>
      <c r="D66" s="198"/>
      <c r="E66" s="17"/>
      <c r="F66" s="17"/>
      <c r="G66" s="198"/>
      <c r="H66" s="17"/>
      <c r="I66" s="17"/>
      <c r="J66" s="198"/>
      <c r="K66" s="17"/>
    </row>
    <row r="67" spans="1:11" ht="12.75">
      <c r="A67" s="15">
        <v>2155</v>
      </c>
      <c r="B67" s="16" t="s">
        <v>187</v>
      </c>
      <c r="C67" s="16">
        <f>SUM('- 24 -'!C67,'- 24 -'!F67,'- 24 -'!I67,'- 25 -'!C67)</f>
        <v>34513</v>
      </c>
      <c r="D67" s="375">
        <f>C67/'- 3 -'!E67</f>
        <v>0.02890008356933156</v>
      </c>
      <c r="E67" s="16">
        <f>C67/'- 7 -'!G67</f>
        <v>230.08666666666667</v>
      </c>
      <c r="F67" s="16">
        <f>SUM('- 28 -'!C67,'- 27 -'!I67,'- 27 -'!F67,'- 27 -'!C67,'- 26 -'!I67,'- 26 -'!F67,'- 26 -'!C67)</f>
        <v>35620</v>
      </c>
      <c r="G67" s="375">
        <f>F67/'- 3 -'!E67</f>
        <v>0.02982705000259584</v>
      </c>
      <c r="H67" s="16">
        <f>F67/'- 7 -'!G67</f>
        <v>237.46666666666667</v>
      </c>
      <c r="I67" s="16">
        <f>SUM('- 30 -'!E67,'- 30 -'!C67,'- 29 -'!G67,'- 29 -'!E67,'- 29 -'!C67)</f>
        <v>52373</v>
      </c>
      <c r="J67" s="375">
        <f>I67/'- 3 -'!E67</f>
        <v>0.04385547697321594</v>
      </c>
      <c r="K67" s="16">
        <f>I67/'- 7 -'!G67</f>
        <v>349.1533333333333</v>
      </c>
    </row>
    <row r="68" spans="1:11" ht="12.75">
      <c r="A68" s="13">
        <v>2408</v>
      </c>
      <c r="B68" s="14" t="s">
        <v>189</v>
      </c>
      <c r="C68" s="14">
        <f>SUM('- 24 -'!C68,'- 24 -'!F68,'- 24 -'!I68,'- 25 -'!C68)</f>
        <v>169915</v>
      </c>
      <c r="D68" s="374">
        <f>C68/'- 3 -'!E68</f>
        <v>0.07186769728563724</v>
      </c>
      <c r="E68" s="14">
        <f>C68/'- 7 -'!G68</f>
        <v>635.196261682243</v>
      </c>
      <c r="F68" s="14">
        <f>SUM('- 28 -'!C68,'- 27 -'!I68,'- 27 -'!F68,'- 27 -'!C68,'- 26 -'!I68,'- 26 -'!F68,'- 26 -'!C68)</f>
        <v>121255</v>
      </c>
      <c r="G68" s="374">
        <f>F68/'- 3 -'!E68</f>
        <v>0.05128633513444925</v>
      </c>
      <c r="H68" s="14">
        <f>F68/'- 7 -'!G68</f>
        <v>453.2897196261682</v>
      </c>
      <c r="I68" s="14">
        <f>SUM('- 30 -'!E68,'- 30 -'!C68,'- 29 -'!G68,'- 29 -'!E68,'- 29 -'!C68)</f>
        <v>24700</v>
      </c>
      <c r="J68" s="374">
        <f>I68/'- 3 -'!E68</f>
        <v>0.010447177253069123</v>
      </c>
      <c r="K68" s="14">
        <f>I68/'- 7 -'!G68</f>
        <v>92.33644859813084</v>
      </c>
    </row>
    <row r="69" ht="6.75" customHeight="1"/>
    <row r="70" spans="1:11" ht="12" customHeight="1">
      <c r="A70" s="6"/>
      <c r="B70" s="6"/>
      <c r="C70" s="17"/>
      <c r="D70" s="17"/>
      <c r="E70" s="17"/>
      <c r="F70" s="17"/>
      <c r="G70" s="78"/>
      <c r="H70" s="17"/>
      <c r="I70" s="17"/>
      <c r="J70" s="17"/>
      <c r="K70" s="17"/>
    </row>
    <row r="71" spans="1:10" ht="12" customHeight="1">
      <c r="A71" s="6"/>
      <c r="B71" s="6"/>
      <c r="C71" s="151"/>
      <c r="D71" s="151"/>
      <c r="F71" s="151"/>
      <c r="G71" s="151"/>
      <c r="H71" s="151"/>
      <c r="I71" s="151"/>
      <c r="J71" s="151"/>
    </row>
    <row r="72" spans="1:11" ht="12" customHeight="1">
      <c r="A72" s="6"/>
      <c r="B72" s="6"/>
      <c r="C72" s="17"/>
      <c r="D72" s="17"/>
      <c r="E72" s="17"/>
      <c r="F72" s="17"/>
      <c r="G72" s="17"/>
      <c r="H72" s="17"/>
      <c r="I72" s="17"/>
      <c r="J72" s="17"/>
      <c r="K72" s="17"/>
    </row>
    <row r="73" spans="1:11" ht="12" customHeight="1">
      <c r="A73" s="6"/>
      <c r="B73" s="6"/>
      <c r="C73" s="17"/>
      <c r="D73" s="17"/>
      <c r="E73" s="17"/>
      <c r="F73" s="17"/>
      <c r="G73" s="17"/>
      <c r="H73" s="17"/>
      <c r="I73" s="17"/>
      <c r="J73" s="17"/>
      <c r="K73" s="17"/>
    </row>
    <row r="74" spans="1:11" ht="12" customHeight="1">
      <c r="A74" s="6"/>
      <c r="B74" s="6"/>
      <c r="C74" s="17"/>
      <c r="D74" s="17"/>
      <c r="E74" s="17"/>
      <c r="F74" s="17"/>
      <c r="G74" s="17"/>
      <c r="H74" s="17"/>
      <c r="I74" s="17"/>
      <c r="J74" s="17"/>
      <c r="K74" s="17"/>
    </row>
    <row r="75" spans="3:11" ht="12" customHeight="1">
      <c r="C75" s="17"/>
      <c r="D75" s="17"/>
      <c r="E75" s="17"/>
      <c r="F75" s="17"/>
      <c r="G75" s="17"/>
      <c r="H75" s="17"/>
      <c r="I75" s="17"/>
      <c r="J75" s="17"/>
      <c r="K75" s="17"/>
    </row>
  </sheetData>
  <printOptions horizontalCentered="1"/>
  <pageMargins left="0.6" right="0.6" top="0.6" bottom="0" header="0.3" footer="0"/>
  <pageSetup fitToHeight="1" fitToWidth="1" orientation="portrait" scale="81" r:id="rId1"/>
  <headerFooter alignWithMargins="0">
    <oddHeader>&amp;C&amp;"Times New Roman,Bold"&amp;12&amp;A</oddHeader>
  </headerFooter>
</worksheet>
</file>

<file path=xl/worksheets/sheet13.xml><?xml version="1.0" encoding="utf-8"?>
<worksheet xmlns="http://schemas.openxmlformats.org/spreadsheetml/2006/main" xmlns:r="http://schemas.openxmlformats.org/officeDocument/2006/relationships">
  <sheetPr codeName="Sheet12">
    <pageSetUpPr fitToPage="1"/>
  </sheetPr>
  <dimension ref="A1:K75"/>
  <sheetViews>
    <sheetView showGridLines="0" showZeros="0" workbookViewId="0" topLeftCell="A1">
      <selection activeCell="A1" sqref="A1"/>
    </sheetView>
  </sheetViews>
  <sheetFormatPr defaultColWidth="15.83203125" defaultRowHeight="12"/>
  <cols>
    <col min="1" max="1" width="6.83203125" style="82" customWidth="1"/>
    <col min="2" max="2" width="33.83203125" style="82" customWidth="1"/>
    <col min="3" max="3" width="15.83203125" style="82" customWidth="1"/>
    <col min="4" max="4" width="7.83203125" style="82" customWidth="1"/>
    <col min="5" max="5" width="9.83203125" style="82" customWidth="1"/>
    <col min="6" max="6" width="15.83203125" style="82" customWidth="1"/>
    <col min="7" max="7" width="7.83203125" style="82" customWidth="1"/>
    <col min="8" max="8" width="9.83203125" style="82" customWidth="1"/>
    <col min="9" max="9" width="15.83203125" style="82" customWidth="1"/>
    <col min="10" max="10" width="7.83203125" style="82" customWidth="1"/>
    <col min="11" max="11" width="9.83203125" style="82" customWidth="1"/>
    <col min="12" max="16384" width="15.83203125" style="82" customWidth="1"/>
  </cols>
  <sheetData>
    <row r="1" spans="1:11" ht="6.75" customHeight="1">
      <c r="A1" s="17"/>
      <c r="B1" s="21"/>
      <c r="C1" s="56"/>
      <c r="D1" s="56"/>
      <c r="E1" s="56"/>
      <c r="F1" s="56"/>
      <c r="G1" s="56"/>
      <c r="H1" s="56"/>
      <c r="I1" s="56"/>
      <c r="J1" s="56"/>
      <c r="K1" s="56"/>
    </row>
    <row r="2" spans="1:11" ht="12.75">
      <c r="A2" s="8"/>
      <c r="B2" s="23"/>
      <c r="C2" s="57" t="s">
        <v>1</v>
      </c>
      <c r="D2" s="57"/>
      <c r="E2" s="57"/>
      <c r="F2" s="57"/>
      <c r="G2" s="57"/>
      <c r="H2" s="57"/>
      <c r="I2" s="58"/>
      <c r="J2" s="58"/>
      <c r="K2" s="60" t="s">
        <v>5</v>
      </c>
    </row>
    <row r="3" spans="1:11" ht="12.75">
      <c r="A3" s="9"/>
      <c r="B3" s="27"/>
      <c r="C3" s="61" t="str">
        <f>YEAR</f>
        <v>OPERATING FUND BUDGET 2000/2001</v>
      </c>
      <c r="D3" s="61"/>
      <c r="E3" s="61"/>
      <c r="F3" s="61"/>
      <c r="G3" s="61"/>
      <c r="H3" s="61"/>
      <c r="I3" s="62"/>
      <c r="J3" s="62"/>
      <c r="K3" s="63"/>
    </row>
    <row r="4" spans="1:11" ht="12.75">
      <c r="A4" s="10"/>
      <c r="B4" s="17"/>
      <c r="C4" s="56"/>
      <c r="D4" s="56"/>
      <c r="E4" s="56"/>
      <c r="F4" s="56"/>
      <c r="G4" s="56"/>
      <c r="H4" s="56"/>
      <c r="I4" s="56"/>
      <c r="J4" s="56"/>
      <c r="K4" s="56"/>
    </row>
    <row r="5" spans="1:11" ht="12.75">
      <c r="A5" s="10"/>
      <c r="B5" s="17"/>
      <c r="C5" s="56"/>
      <c r="D5" s="56"/>
      <c r="E5" s="56"/>
      <c r="F5" s="56"/>
      <c r="G5" s="56"/>
      <c r="H5" s="56"/>
      <c r="I5" s="56"/>
      <c r="J5" s="56"/>
      <c r="K5" s="56"/>
    </row>
    <row r="6" spans="1:8" ht="12.75">
      <c r="A6" s="10"/>
      <c r="B6" s="17"/>
      <c r="C6" s="67" t="s">
        <v>32</v>
      </c>
      <c r="D6" s="65"/>
      <c r="E6" s="66"/>
      <c r="F6" s="67" t="s">
        <v>3</v>
      </c>
      <c r="G6" s="65"/>
      <c r="H6" s="66"/>
    </row>
    <row r="7" spans="1:8" ht="12.75">
      <c r="A7" s="17"/>
      <c r="B7" s="17"/>
      <c r="C7" s="68" t="s">
        <v>71</v>
      </c>
      <c r="D7" s="69"/>
      <c r="E7" s="70"/>
      <c r="F7" s="68" t="s">
        <v>72</v>
      </c>
      <c r="G7" s="69"/>
      <c r="H7" s="70"/>
    </row>
    <row r="8" spans="1:8" ht="12.75">
      <c r="A8" s="44"/>
      <c r="B8" s="45"/>
      <c r="C8" s="74"/>
      <c r="D8" s="73"/>
      <c r="E8" s="73" t="s">
        <v>83</v>
      </c>
      <c r="F8" s="74"/>
      <c r="G8" s="73"/>
      <c r="H8" s="73" t="s">
        <v>83</v>
      </c>
    </row>
    <row r="9" spans="1:8" ht="12.75">
      <c r="A9" s="51" t="s">
        <v>112</v>
      </c>
      <c r="B9" s="52" t="s">
        <v>113</v>
      </c>
      <c r="C9" s="76" t="s">
        <v>114</v>
      </c>
      <c r="D9" s="76" t="s">
        <v>115</v>
      </c>
      <c r="E9" s="76" t="s">
        <v>116</v>
      </c>
      <c r="F9" s="76" t="s">
        <v>114</v>
      </c>
      <c r="G9" s="76" t="s">
        <v>115</v>
      </c>
      <c r="H9" s="76" t="s">
        <v>116</v>
      </c>
    </row>
    <row r="10" spans="1:8" ht="4.5" customHeight="1">
      <c r="A10" s="77"/>
      <c r="B10" s="77"/>
      <c r="C10" s="17"/>
      <c r="D10" s="17"/>
      <c r="E10" s="17"/>
      <c r="F10" s="17"/>
      <c r="G10" s="17"/>
      <c r="H10" s="17"/>
    </row>
    <row r="11" spans="1:8" ht="12.75">
      <c r="A11" s="13">
        <v>1</v>
      </c>
      <c r="B11" s="14" t="s">
        <v>135</v>
      </c>
      <c r="C11" s="14">
        <f>SUM('- 32 -'!E11,'- 32 -'!C11,'- 31 -'!G11,'- 31 -'!E11,'- 31 -'!C11)</f>
        <v>31027200</v>
      </c>
      <c r="D11" s="374">
        <f>C11/'- 3 -'!E11</f>
        <v>0.1360991933761129</v>
      </c>
      <c r="E11" s="14">
        <f>C11/'- 7 -'!G11</f>
        <v>1025.7264702965388</v>
      </c>
      <c r="F11" s="14">
        <f>SUM('- 33 -'!C11,'- 33 -'!E11,'- 33 -'!G11)</f>
        <v>4508500</v>
      </c>
      <c r="G11" s="374">
        <f>F11/'- 3 -'!E11</f>
        <v>0.01977629993477352</v>
      </c>
      <c r="H11" s="14">
        <f>F11/'- 7 -'!G11</f>
        <v>149.04624946279216</v>
      </c>
    </row>
    <row r="12" spans="1:8" ht="12.75">
      <c r="A12" s="15">
        <v>2</v>
      </c>
      <c r="B12" s="16" t="s">
        <v>136</v>
      </c>
      <c r="C12" s="16">
        <f>SUM('- 32 -'!E12,'- 32 -'!C12,'- 31 -'!G12,'- 31 -'!E12,'- 31 -'!C12)</f>
        <v>6062291</v>
      </c>
      <c r="D12" s="375">
        <f>C12/'- 3 -'!E12</f>
        <v>0.10590623768278912</v>
      </c>
      <c r="E12" s="16">
        <f>C12/'- 7 -'!G12</f>
        <v>656.1347057168215</v>
      </c>
      <c r="F12" s="16">
        <f>SUM('- 33 -'!C12,'- 33 -'!E12,'- 33 -'!G12)</f>
        <v>756318</v>
      </c>
      <c r="G12" s="375">
        <f>F12/'- 3 -'!E12</f>
        <v>0.01321262768015783</v>
      </c>
      <c r="H12" s="16">
        <f>F12/'- 7 -'!G12</f>
        <v>81.85791285148386</v>
      </c>
    </row>
    <row r="13" spans="1:8" ht="12.75">
      <c r="A13" s="13">
        <v>3</v>
      </c>
      <c r="B13" s="14" t="s">
        <v>137</v>
      </c>
      <c r="C13" s="14">
        <f>SUM('- 32 -'!E13,'- 32 -'!C13,'- 31 -'!G13,'- 31 -'!E13,'- 31 -'!C13)</f>
        <v>4132000</v>
      </c>
      <c r="D13" s="374">
        <f>C13/'- 3 -'!E13</f>
        <v>0.10239776306981554</v>
      </c>
      <c r="E13" s="14">
        <f>C13/'- 7 -'!G13</f>
        <v>701.0519172039362</v>
      </c>
      <c r="F13" s="14">
        <f>SUM('- 33 -'!C13,'- 33 -'!E13,'- 33 -'!G13)</f>
        <v>835400</v>
      </c>
      <c r="G13" s="374">
        <f>F13/'- 3 -'!E13</f>
        <v>0.02070258743187897</v>
      </c>
      <c r="H13" s="14">
        <f>F13/'- 7 -'!G13</f>
        <v>141.73736002714625</v>
      </c>
    </row>
    <row r="14" spans="1:8" ht="12.75">
      <c r="A14" s="15">
        <v>4</v>
      </c>
      <c r="B14" s="16" t="s">
        <v>138</v>
      </c>
      <c r="C14" s="16">
        <f>SUM('- 32 -'!E14,'- 32 -'!C14,'- 31 -'!G14,'- 31 -'!E14,'- 31 -'!C14)</f>
        <v>4667043</v>
      </c>
      <c r="D14" s="375">
        <f>C14/'- 3 -'!E14</f>
        <v>0.12032848057623069</v>
      </c>
      <c r="E14" s="16">
        <f>C14/'- 7 -'!G14</f>
        <v>795.609103307194</v>
      </c>
      <c r="F14" s="16">
        <f>SUM('- 33 -'!C14,'- 33 -'!E14,'- 33 -'!G14)</f>
        <v>1086000</v>
      </c>
      <c r="G14" s="375">
        <f>F14/'- 3 -'!E14</f>
        <v>0.027999898416574805</v>
      </c>
      <c r="H14" s="16">
        <f>F14/'- 7 -'!G14</f>
        <v>185.13467439481758</v>
      </c>
    </row>
    <row r="15" spans="1:8" ht="12.75">
      <c r="A15" s="13">
        <v>5</v>
      </c>
      <c r="B15" s="14" t="s">
        <v>139</v>
      </c>
      <c r="C15" s="14">
        <f>SUM('- 32 -'!E15,'- 32 -'!C15,'- 31 -'!G15,'- 31 -'!E15,'- 31 -'!C15)</f>
        <v>4356167</v>
      </c>
      <c r="D15" s="374">
        <f>C15/'- 3 -'!E15</f>
        <v>0.09406977381729556</v>
      </c>
      <c r="E15" s="14">
        <f>C15/'- 7 -'!G15</f>
        <v>615.6691399901067</v>
      </c>
      <c r="F15" s="14">
        <f>SUM('- 33 -'!C15,'- 33 -'!E15,'- 33 -'!G15)</f>
        <v>1104423</v>
      </c>
      <c r="G15" s="374">
        <f>F15/'- 3 -'!E15</f>
        <v>0.02384959571307046</v>
      </c>
      <c r="H15" s="14">
        <f>F15/'- 7 -'!G15</f>
        <v>156.09115963536146</v>
      </c>
    </row>
    <row r="16" spans="1:8" ht="12.75">
      <c r="A16" s="15">
        <v>6</v>
      </c>
      <c r="B16" s="16" t="s">
        <v>140</v>
      </c>
      <c r="C16" s="16">
        <f>SUM('- 32 -'!E16,'- 32 -'!C16,'- 31 -'!G16,'- 31 -'!E16,'- 31 -'!C16)</f>
        <v>6053851</v>
      </c>
      <c r="D16" s="375">
        <f>C16/'- 3 -'!E16</f>
        <v>0.108320312299405</v>
      </c>
      <c r="E16" s="16">
        <f>C16/'- 7 -'!G16</f>
        <v>674.3359509885826</v>
      </c>
      <c r="F16" s="16">
        <f>SUM('- 33 -'!C16,'- 33 -'!E16,'- 33 -'!G16)</f>
        <v>1222400</v>
      </c>
      <c r="G16" s="375">
        <f>F16/'- 3 -'!E16</f>
        <v>0.021872152082169295</v>
      </c>
      <c r="H16" s="16">
        <f>F16/'- 7 -'!G16</f>
        <v>136.16262879420773</v>
      </c>
    </row>
    <row r="17" spans="1:8" ht="12.75">
      <c r="A17" s="13">
        <v>9</v>
      </c>
      <c r="B17" s="14" t="s">
        <v>141</v>
      </c>
      <c r="C17" s="14">
        <f>SUM('- 32 -'!E17,'- 32 -'!C17,'- 31 -'!G17,'- 31 -'!E17,'- 31 -'!C17)</f>
        <v>8457000</v>
      </c>
      <c r="D17" s="374">
        <f>C17/'- 3 -'!E17</f>
        <v>0.10876367874951787</v>
      </c>
      <c r="E17" s="14">
        <f>C17/'- 7 -'!G17</f>
        <v>656.4719580826703</v>
      </c>
      <c r="F17" s="14">
        <f>SUM('- 33 -'!C17,'- 33 -'!E17,'- 33 -'!G17)</f>
        <v>1847830</v>
      </c>
      <c r="G17" s="374">
        <f>F17/'- 3 -'!E17</f>
        <v>0.0237645487174792</v>
      </c>
      <c r="H17" s="14">
        <f>F17/'- 7 -'!G17</f>
        <v>143.43722103628954</v>
      </c>
    </row>
    <row r="18" spans="1:8" ht="12.75">
      <c r="A18" s="15">
        <v>10</v>
      </c>
      <c r="B18" s="16" t="s">
        <v>142</v>
      </c>
      <c r="C18" s="16">
        <f>SUM('- 32 -'!E18,'- 32 -'!C18,'- 31 -'!G18,'- 31 -'!E18,'- 31 -'!C18)</f>
        <v>7180249</v>
      </c>
      <c r="D18" s="375">
        <f>C18/'- 3 -'!E18</f>
        <v>0.1240648075491543</v>
      </c>
      <c r="E18" s="16">
        <f>C18/'- 7 -'!G18</f>
        <v>822.2914567109482</v>
      </c>
      <c r="F18" s="16">
        <f>SUM('- 33 -'!C18,'- 33 -'!E18,'- 33 -'!G18)</f>
        <v>1502005</v>
      </c>
      <c r="G18" s="375">
        <f>F18/'- 3 -'!E18</f>
        <v>0.025952576472329514</v>
      </c>
      <c r="H18" s="16">
        <f>F18/'- 7 -'!G18</f>
        <v>172.01156665139715</v>
      </c>
    </row>
    <row r="19" spans="1:8" ht="12.75">
      <c r="A19" s="13">
        <v>11</v>
      </c>
      <c r="B19" s="14" t="s">
        <v>143</v>
      </c>
      <c r="C19" s="14">
        <f>SUM('- 32 -'!E19,'- 32 -'!C19,'- 31 -'!G19,'- 31 -'!E19,'- 31 -'!C19)</f>
        <v>3186225</v>
      </c>
      <c r="D19" s="374">
        <f>C19/'- 3 -'!E19</f>
        <v>0.10383988485993312</v>
      </c>
      <c r="E19" s="14">
        <f>C19/'- 7 -'!G19</f>
        <v>669.7267472411982</v>
      </c>
      <c r="F19" s="14">
        <f>SUM('- 33 -'!C19,'- 33 -'!E19,'- 33 -'!G19)</f>
        <v>945969</v>
      </c>
      <c r="G19" s="374">
        <f>F19/'- 3 -'!E19</f>
        <v>0.030829370820035014</v>
      </c>
      <c r="H19" s="14">
        <f>F19/'- 7 -'!G19</f>
        <v>198.8374146085129</v>
      </c>
    </row>
    <row r="20" spans="1:8" ht="12.75">
      <c r="A20" s="15">
        <v>12</v>
      </c>
      <c r="B20" s="16" t="s">
        <v>144</v>
      </c>
      <c r="C20" s="16">
        <f>SUM('- 32 -'!E20,'- 32 -'!C20,'- 31 -'!G20,'- 31 -'!E20,'- 31 -'!C20)</f>
        <v>4732579</v>
      </c>
      <c r="D20" s="375">
        <f>C20/'- 3 -'!E20</f>
        <v>0.093852873277831</v>
      </c>
      <c r="E20" s="16">
        <f>C20/'- 7 -'!G20</f>
        <v>594.5451005025126</v>
      </c>
      <c r="F20" s="16">
        <f>SUM('- 33 -'!C20,'- 33 -'!E20,'- 33 -'!G20)</f>
        <v>1761073</v>
      </c>
      <c r="G20" s="375">
        <f>F20/'- 3 -'!E20</f>
        <v>0.03492424766750004</v>
      </c>
      <c r="H20" s="16">
        <f>F20/'- 7 -'!G20</f>
        <v>221.24032663316584</v>
      </c>
    </row>
    <row r="21" spans="1:8" ht="12.75">
      <c r="A21" s="13">
        <v>13</v>
      </c>
      <c r="B21" s="14" t="s">
        <v>145</v>
      </c>
      <c r="C21" s="14">
        <f>SUM('- 32 -'!E21,'- 32 -'!C21,'- 31 -'!G21,'- 31 -'!E21,'- 31 -'!C21)</f>
        <v>1924524</v>
      </c>
      <c r="D21" s="374">
        <f>C21/'- 3 -'!E21</f>
        <v>0.09979446589158956</v>
      </c>
      <c r="E21" s="14">
        <f>C21/'- 7 -'!G21</f>
        <v>610.4367684841565</v>
      </c>
      <c r="F21" s="14">
        <f>SUM('- 33 -'!C21,'- 33 -'!E21,'- 33 -'!G21)</f>
        <v>798779</v>
      </c>
      <c r="G21" s="374">
        <f>F21/'- 3 -'!E21</f>
        <v>0.04141996861063724</v>
      </c>
      <c r="H21" s="14">
        <f>F21/'- 7 -'!G21</f>
        <v>253.3634662352904</v>
      </c>
    </row>
    <row r="22" spans="1:8" ht="12.75">
      <c r="A22" s="15">
        <v>14</v>
      </c>
      <c r="B22" s="16" t="s">
        <v>146</v>
      </c>
      <c r="C22" s="16">
        <f>SUM('- 32 -'!E22,'- 32 -'!C22,'- 31 -'!G22,'- 31 -'!E22,'- 31 -'!C22)</f>
        <v>2553796</v>
      </c>
      <c r="D22" s="375">
        <f>C22/'- 3 -'!E22</f>
        <v>0.11693509780543275</v>
      </c>
      <c r="E22" s="16">
        <f>C22/'- 7 -'!G22</f>
        <v>739.3734800231615</v>
      </c>
      <c r="F22" s="16">
        <f>SUM('- 33 -'!C22,'- 33 -'!E22,'- 33 -'!G22)</f>
        <v>820971</v>
      </c>
      <c r="G22" s="375">
        <f>F22/'- 3 -'!E22</f>
        <v>0.037591226621243014</v>
      </c>
      <c r="H22" s="16">
        <f>F22/'- 7 -'!G22</f>
        <v>237.68702953097858</v>
      </c>
    </row>
    <row r="23" spans="1:8" ht="12.75">
      <c r="A23" s="13">
        <v>15</v>
      </c>
      <c r="B23" s="14" t="s">
        <v>147</v>
      </c>
      <c r="C23" s="14">
        <f>SUM('- 32 -'!E23,'- 32 -'!C23,'- 31 -'!G23,'- 31 -'!E23,'- 31 -'!C23)</f>
        <v>3198319</v>
      </c>
      <c r="D23" s="374">
        <f>C23/'- 3 -'!E23</f>
        <v>0.10370259143723812</v>
      </c>
      <c r="E23" s="14">
        <f>C23/'- 7 -'!G23</f>
        <v>550.5799621277329</v>
      </c>
      <c r="F23" s="14">
        <f>SUM('- 33 -'!C23,'- 33 -'!E23,'- 33 -'!G23)</f>
        <v>1302476</v>
      </c>
      <c r="G23" s="374">
        <f>F23/'- 3 -'!E23</f>
        <v>0.042231602440159395</v>
      </c>
      <c r="H23" s="14">
        <f>F23/'- 7 -'!G23</f>
        <v>224.21690480289206</v>
      </c>
    </row>
    <row r="24" spans="1:8" ht="12.75">
      <c r="A24" s="15">
        <v>16</v>
      </c>
      <c r="B24" s="16" t="s">
        <v>148</v>
      </c>
      <c r="C24" s="16">
        <f>SUM('- 32 -'!E24,'- 32 -'!C24,'- 31 -'!G24,'- 31 -'!E24,'- 31 -'!C24)</f>
        <v>631039</v>
      </c>
      <c r="D24" s="375">
        <f>C24/'- 3 -'!E24</f>
        <v>0.10875310125373719</v>
      </c>
      <c r="E24" s="16">
        <f>C24/'- 7 -'!G24</f>
        <v>821.1307742355237</v>
      </c>
      <c r="F24" s="16">
        <f>SUM('- 33 -'!C24,'- 33 -'!E24,'- 33 -'!G24)</f>
        <v>217000</v>
      </c>
      <c r="G24" s="375">
        <f>F24/'- 3 -'!E24</f>
        <v>0.0373977249774752</v>
      </c>
      <c r="H24" s="16">
        <f>F24/'- 7 -'!G24</f>
        <v>282.3682498373455</v>
      </c>
    </row>
    <row r="25" spans="1:8" ht="12.75">
      <c r="A25" s="13">
        <v>17</v>
      </c>
      <c r="B25" s="14" t="s">
        <v>149</v>
      </c>
      <c r="C25" s="14">
        <f>SUM('- 32 -'!E25,'- 32 -'!C25,'- 31 -'!G25,'- 31 -'!E25,'- 31 -'!C25)</f>
        <v>376396</v>
      </c>
      <c r="D25" s="374">
        <f>C25/'- 3 -'!E25</f>
        <v>0.09745460571114914</v>
      </c>
      <c r="E25" s="14">
        <f>C25/'- 7 -'!G25</f>
        <v>708.1768579492003</v>
      </c>
      <c r="F25" s="14">
        <f>SUM('- 33 -'!C25,'- 33 -'!E25,'- 33 -'!G25)</f>
        <v>123339</v>
      </c>
      <c r="G25" s="374">
        <f>F25/'- 3 -'!E25</f>
        <v>0.03193432877556463</v>
      </c>
      <c r="H25" s="14">
        <f>F25/'- 7 -'!G25</f>
        <v>232.05832549388523</v>
      </c>
    </row>
    <row r="26" spans="1:8" ht="12.75">
      <c r="A26" s="15">
        <v>18</v>
      </c>
      <c r="B26" s="16" t="s">
        <v>150</v>
      </c>
      <c r="C26" s="16">
        <f>SUM('- 32 -'!E26,'- 32 -'!C26,'- 31 -'!G26,'- 31 -'!E26,'- 31 -'!C26)</f>
        <v>1049962</v>
      </c>
      <c r="D26" s="375">
        <f>C26/'- 3 -'!E26</f>
        <v>0.11847571085497037</v>
      </c>
      <c r="E26" s="16">
        <f>C26/'- 7 -'!G26</f>
        <v>677.3948387096774</v>
      </c>
      <c r="F26" s="16">
        <f>SUM('- 33 -'!C26,'- 33 -'!E26,'- 33 -'!G26)</f>
        <v>306000</v>
      </c>
      <c r="G26" s="375">
        <f>F26/'- 3 -'!E26</f>
        <v>0.03452845676474094</v>
      </c>
      <c r="H26" s="16">
        <f>F26/'- 7 -'!G26</f>
        <v>197.41935483870967</v>
      </c>
    </row>
    <row r="27" spans="1:8" ht="12.75">
      <c r="A27" s="13">
        <v>19</v>
      </c>
      <c r="B27" s="14" t="s">
        <v>151</v>
      </c>
      <c r="C27" s="14">
        <f>SUM('- 32 -'!E27,'- 32 -'!C27,'- 31 -'!G27,'- 31 -'!E27,'- 31 -'!C27)</f>
        <v>1290000</v>
      </c>
      <c r="D27" s="374">
        <f>C27/'- 3 -'!E27</f>
        <v>0.06552374296000715</v>
      </c>
      <c r="E27" s="14">
        <f>C27/'- 7 -'!G27</f>
        <v>271.81356539328686</v>
      </c>
      <c r="F27" s="14">
        <f>SUM('- 33 -'!C27,'- 33 -'!E27,'- 33 -'!G27)</f>
        <v>503000</v>
      </c>
      <c r="G27" s="374">
        <f>F27/'- 3 -'!E27</f>
        <v>0.02554918039448341</v>
      </c>
      <c r="H27" s="14">
        <f>F27/'- 7 -'!G27</f>
        <v>105.98621968435914</v>
      </c>
    </row>
    <row r="28" spans="1:8" ht="12.75">
      <c r="A28" s="15">
        <v>20</v>
      </c>
      <c r="B28" s="16" t="s">
        <v>152</v>
      </c>
      <c r="C28" s="16">
        <f>SUM('- 32 -'!E28,'- 32 -'!C28,'- 31 -'!G28,'- 31 -'!E28,'- 31 -'!C28)</f>
        <v>656195</v>
      </c>
      <c r="D28" s="375">
        <f>C28/'- 3 -'!E28</f>
        <v>0.08814221603738484</v>
      </c>
      <c r="E28" s="16">
        <f>C28/'- 7 -'!G28</f>
        <v>675.7929969104016</v>
      </c>
      <c r="F28" s="16">
        <f>SUM('- 33 -'!C28,'- 33 -'!E28,'- 33 -'!G28)</f>
        <v>334380</v>
      </c>
      <c r="G28" s="375">
        <f>F28/'- 3 -'!E28</f>
        <v>0.04491499355920228</v>
      </c>
      <c r="H28" s="16">
        <f>F28/'- 7 -'!G28</f>
        <v>344.3666323377961</v>
      </c>
    </row>
    <row r="29" spans="1:8" ht="12.75">
      <c r="A29" s="13">
        <v>21</v>
      </c>
      <c r="B29" s="14" t="s">
        <v>153</v>
      </c>
      <c r="C29" s="14">
        <f>SUM('- 32 -'!E29,'- 32 -'!C29,'- 31 -'!G29,'- 31 -'!E29,'- 31 -'!C29)</f>
        <v>2405000</v>
      </c>
      <c r="D29" s="374">
        <f>C29/'- 3 -'!E29</f>
        <v>0.1119906868451688</v>
      </c>
      <c r="E29" s="14">
        <f>C29/'- 7 -'!G29</f>
        <v>694.9862736598758</v>
      </c>
      <c r="F29" s="14">
        <f>SUM('- 33 -'!C29,'- 33 -'!E29,'- 33 -'!G29)</f>
        <v>742000</v>
      </c>
      <c r="G29" s="374">
        <f>F29/'- 3 -'!E29</f>
        <v>0.03455180442374854</v>
      </c>
      <c r="H29" s="14">
        <f>F29/'- 7 -'!G29</f>
        <v>214.41988152001156</v>
      </c>
    </row>
    <row r="30" spans="1:8" ht="12.75">
      <c r="A30" s="15">
        <v>22</v>
      </c>
      <c r="B30" s="16" t="s">
        <v>154</v>
      </c>
      <c r="C30" s="16">
        <f>SUM('- 32 -'!E30,'- 32 -'!C30,'- 31 -'!G30,'- 31 -'!E30,'- 31 -'!C30)</f>
        <v>1369750</v>
      </c>
      <c r="D30" s="375">
        <f>C30/'- 3 -'!E30</f>
        <v>0.11579062957725916</v>
      </c>
      <c r="E30" s="16">
        <f>C30/'- 7 -'!G30</f>
        <v>790.1644072685318</v>
      </c>
      <c r="F30" s="16">
        <f>SUM('- 33 -'!C30,'- 33 -'!E30,'- 33 -'!G30)</f>
        <v>534862</v>
      </c>
      <c r="G30" s="375">
        <f>F30/'- 3 -'!E30</f>
        <v>0.04521409579627815</v>
      </c>
      <c r="H30" s="16">
        <f>F30/'- 7 -'!G30</f>
        <v>308.5445630227863</v>
      </c>
    </row>
    <row r="31" spans="1:8" ht="12.75">
      <c r="A31" s="13">
        <v>23</v>
      </c>
      <c r="B31" s="14" t="s">
        <v>155</v>
      </c>
      <c r="C31" s="14">
        <f>SUM('- 32 -'!E31,'- 32 -'!C31,'- 31 -'!G31,'- 31 -'!E31,'- 31 -'!C31)</f>
        <v>893821</v>
      </c>
      <c r="D31" s="374">
        <f>C31/'- 3 -'!E31</f>
        <v>0.09361287784654804</v>
      </c>
      <c r="E31" s="14">
        <f>C31/'- 7 -'!G31</f>
        <v>633.2419411973078</v>
      </c>
      <c r="F31" s="14">
        <f>SUM('- 33 -'!C31,'- 33 -'!E31,'- 33 -'!G31)</f>
        <v>384382</v>
      </c>
      <c r="G31" s="374">
        <f>F31/'- 3 -'!E31</f>
        <v>0.04025761893311057</v>
      </c>
      <c r="H31" s="14">
        <f>F31/'- 7 -'!G31</f>
        <v>272.3216436415161</v>
      </c>
    </row>
    <row r="32" spans="1:8" ht="12.75">
      <c r="A32" s="15">
        <v>24</v>
      </c>
      <c r="B32" s="16" t="s">
        <v>156</v>
      </c>
      <c r="C32" s="16">
        <f>SUM('- 32 -'!E32,'- 32 -'!C32,'- 31 -'!G32,'- 31 -'!E32,'- 31 -'!C32)</f>
        <v>2626797</v>
      </c>
      <c r="D32" s="375">
        <f>C32/'- 3 -'!E32</f>
        <v>0.11767495209538079</v>
      </c>
      <c r="E32" s="16">
        <f>C32/'- 7 -'!G32</f>
        <v>698.6162234042553</v>
      </c>
      <c r="F32" s="16">
        <f>SUM('- 33 -'!C32,'- 33 -'!E32,'- 33 -'!G32)</f>
        <v>662104</v>
      </c>
      <c r="G32" s="375">
        <f>F32/'- 3 -'!E32</f>
        <v>0.02966085939726595</v>
      </c>
      <c r="H32" s="16">
        <f>F32/'- 7 -'!G32</f>
        <v>176.09148936170212</v>
      </c>
    </row>
    <row r="33" spans="1:8" ht="12.75">
      <c r="A33" s="13">
        <v>25</v>
      </c>
      <c r="B33" s="14" t="s">
        <v>157</v>
      </c>
      <c r="C33" s="14">
        <f>SUM('- 32 -'!E33,'- 32 -'!C33,'- 31 -'!G33,'- 31 -'!E33,'- 31 -'!C33)</f>
        <v>1047825</v>
      </c>
      <c r="D33" s="374">
        <f>C33/'- 3 -'!E33</f>
        <v>0.10444933794675125</v>
      </c>
      <c r="E33" s="14">
        <f>C33/'- 7 -'!G33</f>
        <v>672.1566489191096</v>
      </c>
      <c r="F33" s="14">
        <f>SUM('- 33 -'!C33,'- 33 -'!E33,'- 33 -'!G33)</f>
        <v>386980</v>
      </c>
      <c r="G33" s="374">
        <f>F33/'- 3 -'!E33</f>
        <v>0.03857495745819559</v>
      </c>
      <c r="H33" s="14">
        <f>F33/'- 7 -'!G33</f>
        <v>248.23914298543843</v>
      </c>
    </row>
    <row r="34" spans="1:8" ht="12.75">
      <c r="A34" s="15">
        <v>26</v>
      </c>
      <c r="B34" s="16" t="s">
        <v>158</v>
      </c>
      <c r="C34" s="16">
        <f>SUM('- 32 -'!E34,'- 32 -'!C34,'- 31 -'!G34,'- 31 -'!E34,'- 31 -'!C34)</f>
        <v>1396200</v>
      </c>
      <c r="D34" s="375">
        <f>C34/'- 3 -'!E34</f>
        <v>0.09381078602312011</v>
      </c>
      <c r="E34" s="16">
        <f>C34/'- 7 -'!G34</f>
        <v>509.46907498631634</v>
      </c>
      <c r="F34" s="16">
        <f>SUM('- 33 -'!C34,'- 33 -'!E34,'- 33 -'!G34)</f>
        <v>370000</v>
      </c>
      <c r="G34" s="375">
        <f>F34/'- 3 -'!E34</f>
        <v>0.024860328626668413</v>
      </c>
      <c r="H34" s="16">
        <f>F34/'- 7 -'!G34</f>
        <v>135.01185914979018</v>
      </c>
    </row>
    <row r="35" spans="1:8" ht="12.75">
      <c r="A35" s="13">
        <v>28</v>
      </c>
      <c r="B35" s="14" t="s">
        <v>159</v>
      </c>
      <c r="C35" s="14">
        <f>SUM('- 32 -'!E35,'- 32 -'!C35,'- 31 -'!G35,'- 31 -'!E35,'- 31 -'!C35)</f>
        <v>571466</v>
      </c>
      <c r="D35" s="374">
        <f>C35/'- 3 -'!E35</f>
        <v>0.09560340378404558</v>
      </c>
      <c r="E35" s="14">
        <f>C35/'- 7 -'!G35</f>
        <v>609.2388059701492</v>
      </c>
      <c r="F35" s="14">
        <f>SUM('- 33 -'!C35,'- 33 -'!E35,'- 33 -'!G35)</f>
        <v>189000</v>
      </c>
      <c r="G35" s="374">
        <f>F35/'- 3 -'!E35</f>
        <v>0.03161875477313544</v>
      </c>
      <c r="H35" s="14">
        <f>F35/'- 7 -'!G35</f>
        <v>201.49253731343285</v>
      </c>
    </row>
    <row r="36" spans="1:8" ht="12.75">
      <c r="A36" s="15">
        <v>30</v>
      </c>
      <c r="B36" s="16" t="s">
        <v>160</v>
      </c>
      <c r="C36" s="16">
        <f>SUM('- 32 -'!E36,'- 32 -'!C36,'- 31 -'!G36,'- 31 -'!E36,'- 31 -'!C36)</f>
        <v>892888</v>
      </c>
      <c r="D36" s="375">
        <f>C36/'- 3 -'!E36</f>
        <v>0.09952064710578722</v>
      </c>
      <c r="E36" s="16">
        <f>C36/'- 7 -'!G36</f>
        <v>665.0934823091247</v>
      </c>
      <c r="F36" s="16">
        <f>SUM('- 33 -'!C36,'- 33 -'!E36,'- 33 -'!G36)</f>
        <v>414594</v>
      </c>
      <c r="G36" s="375">
        <f>F36/'- 3 -'!E36</f>
        <v>0.04621034571656999</v>
      </c>
      <c r="H36" s="16">
        <f>F36/'- 7 -'!G36</f>
        <v>308.8223463687151</v>
      </c>
    </row>
    <row r="37" spans="1:8" ht="12.75">
      <c r="A37" s="13">
        <v>31</v>
      </c>
      <c r="B37" s="14" t="s">
        <v>161</v>
      </c>
      <c r="C37" s="14">
        <f>SUM('- 32 -'!E37,'- 32 -'!C37,'- 31 -'!G37,'- 31 -'!E37,'- 31 -'!C37)</f>
        <v>1165254</v>
      </c>
      <c r="D37" s="374">
        <f>C37/'- 3 -'!E37</f>
        <v>0.11244388922030357</v>
      </c>
      <c r="E37" s="14">
        <f>C37/'- 7 -'!G37</f>
        <v>691.340255117176</v>
      </c>
      <c r="F37" s="14">
        <f>SUM('- 33 -'!C37,'- 33 -'!E37,'- 33 -'!G37)</f>
        <v>366500</v>
      </c>
      <c r="G37" s="374">
        <f>F37/'- 3 -'!E37</f>
        <v>0.03536626812629801</v>
      </c>
      <c r="H37" s="14">
        <f>F37/'- 7 -'!G37</f>
        <v>217.44289528329872</v>
      </c>
    </row>
    <row r="38" spans="1:8" ht="12.75">
      <c r="A38" s="15">
        <v>32</v>
      </c>
      <c r="B38" s="16" t="s">
        <v>162</v>
      </c>
      <c r="C38" s="16">
        <f>SUM('- 32 -'!E38,'- 32 -'!C38,'- 31 -'!G38,'- 31 -'!E38,'- 31 -'!C38)</f>
        <v>789888</v>
      </c>
      <c r="D38" s="375">
        <f>C38/'- 3 -'!E38</f>
        <v>0.12362307020892288</v>
      </c>
      <c r="E38" s="16">
        <f>C38/'- 7 -'!G38</f>
        <v>927.0985915492957</v>
      </c>
      <c r="F38" s="16">
        <f>SUM('- 33 -'!C38,'- 33 -'!E38,'- 33 -'!G38)</f>
        <v>248116</v>
      </c>
      <c r="G38" s="375">
        <f>F38/'- 3 -'!E38</f>
        <v>0.03883191248374087</v>
      </c>
      <c r="H38" s="16">
        <f>F38/'- 7 -'!G38</f>
        <v>291.21596244131456</v>
      </c>
    </row>
    <row r="39" spans="1:8" ht="12.75">
      <c r="A39" s="13">
        <v>33</v>
      </c>
      <c r="B39" s="14" t="s">
        <v>163</v>
      </c>
      <c r="C39" s="14">
        <f>SUM('- 32 -'!E39,'- 32 -'!C39,'- 31 -'!G39,'- 31 -'!E39,'- 31 -'!C39)</f>
        <v>1423542</v>
      </c>
      <c r="D39" s="374">
        <f>C39/'- 3 -'!E39</f>
        <v>0.11616026853405415</v>
      </c>
      <c r="E39" s="14">
        <f>C39/'- 7 -'!G39</f>
        <v>769.8983234180638</v>
      </c>
      <c r="F39" s="14">
        <f>SUM('- 33 -'!C39,'- 33 -'!E39,'- 33 -'!G39)</f>
        <v>329570</v>
      </c>
      <c r="G39" s="374">
        <f>F39/'- 3 -'!E39</f>
        <v>0.026892736358160297</v>
      </c>
      <c r="H39" s="14">
        <f>F39/'- 7 -'!G39</f>
        <v>178.2422931314224</v>
      </c>
    </row>
    <row r="40" spans="1:8" ht="12.75">
      <c r="A40" s="15">
        <v>34</v>
      </c>
      <c r="B40" s="16" t="s">
        <v>164</v>
      </c>
      <c r="C40" s="16">
        <f>SUM('- 32 -'!E40,'- 32 -'!C40,'- 31 -'!G40,'- 31 -'!E40,'- 31 -'!C40)</f>
        <v>787492</v>
      </c>
      <c r="D40" s="375">
        <f>C40/'- 3 -'!E40</f>
        <v>0.14684434360098061</v>
      </c>
      <c r="E40" s="16">
        <f>C40/'- 7 -'!G40</f>
        <v>1040.2800528401585</v>
      </c>
      <c r="F40" s="16">
        <f>SUM('- 33 -'!C40,'- 33 -'!E40,'- 33 -'!G40)</f>
        <v>98000</v>
      </c>
      <c r="G40" s="375">
        <f>F40/'- 3 -'!E40</f>
        <v>0.018274148401375635</v>
      </c>
      <c r="H40" s="16">
        <f>F40/'- 7 -'!G40</f>
        <v>129.45838837516513</v>
      </c>
    </row>
    <row r="41" spans="1:8" ht="12.75">
      <c r="A41" s="13">
        <v>35</v>
      </c>
      <c r="B41" s="14" t="s">
        <v>165</v>
      </c>
      <c r="C41" s="14">
        <f>SUM('- 32 -'!E41,'- 32 -'!C41,'- 31 -'!G41,'- 31 -'!E41,'- 31 -'!C41)</f>
        <v>1545057</v>
      </c>
      <c r="D41" s="374">
        <f>C41/'- 3 -'!E41</f>
        <v>0.11373277361697216</v>
      </c>
      <c r="E41" s="14">
        <f>C41/'- 7 -'!G41</f>
        <v>773.6890335503255</v>
      </c>
      <c r="F41" s="14">
        <f>SUM('- 33 -'!C41,'- 33 -'!E41,'- 33 -'!G41)</f>
        <v>436905</v>
      </c>
      <c r="G41" s="374">
        <f>F41/'- 3 -'!E41</f>
        <v>0.032160895978027494</v>
      </c>
      <c r="H41" s="14">
        <f>F41/'- 7 -'!G41</f>
        <v>218.78067100650978</v>
      </c>
    </row>
    <row r="42" spans="1:8" ht="12.75">
      <c r="A42" s="15">
        <v>36</v>
      </c>
      <c r="B42" s="16" t="s">
        <v>166</v>
      </c>
      <c r="C42" s="16">
        <f>SUM('- 32 -'!E42,'- 32 -'!C42,'- 31 -'!G42,'- 31 -'!E42,'- 31 -'!C42)</f>
        <v>919711</v>
      </c>
      <c r="D42" s="375">
        <f>C42/'- 3 -'!E42</f>
        <v>0.1276095508022711</v>
      </c>
      <c r="E42" s="16">
        <f>C42/'- 7 -'!G42</f>
        <v>885.6148290804044</v>
      </c>
      <c r="F42" s="16">
        <f>SUM('- 33 -'!C42,'- 33 -'!E42,'- 33 -'!G42)</f>
        <v>270580</v>
      </c>
      <c r="G42" s="375">
        <f>F42/'- 3 -'!E42</f>
        <v>0.03754287189788805</v>
      </c>
      <c r="H42" s="16">
        <f>F42/'- 7 -'!G42</f>
        <v>260.54886856042367</v>
      </c>
    </row>
    <row r="43" spans="1:8" ht="12.75">
      <c r="A43" s="13">
        <v>37</v>
      </c>
      <c r="B43" s="14" t="s">
        <v>167</v>
      </c>
      <c r="C43" s="14">
        <f>SUM('- 32 -'!E43,'- 32 -'!C43,'- 31 -'!G43,'- 31 -'!E43,'- 31 -'!C43)</f>
        <v>724338</v>
      </c>
      <c r="D43" s="374">
        <f>C43/'- 3 -'!E43</f>
        <v>0.10710161965882169</v>
      </c>
      <c r="E43" s="14">
        <f>C43/'- 7 -'!G43</f>
        <v>738.3669724770642</v>
      </c>
      <c r="F43" s="14">
        <f>SUM('- 33 -'!C43,'- 33 -'!E43,'- 33 -'!G43)</f>
        <v>100000</v>
      </c>
      <c r="G43" s="374">
        <f>F43/'- 3 -'!E43</f>
        <v>0.01478613846834236</v>
      </c>
      <c r="H43" s="14">
        <f>F43/'- 7 -'!G43</f>
        <v>101.9367991845056</v>
      </c>
    </row>
    <row r="44" spans="1:8" ht="12.75">
      <c r="A44" s="15">
        <v>38</v>
      </c>
      <c r="B44" s="16" t="s">
        <v>168</v>
      </c>
      <c r="C44" s="16">
        <f>SUM('- 32 -'!E44,'- 32 -'!C44,'- 31 -'!G44,'- 31 -'!E44,'- 31 -'!C44)</f>
        <v>984741</v>
      </c>
      <c r="D44" s="375">
        <f>C44/'- 3 -'!E44</f>
        <v>0.11118259592310384</v>
      </c>
      <c r="E44" s="16">
        <f>C44/'- 7 -'!G44</f>
        <v>794.7869249394673</v>
      </c>
      <c r="F44" s="16">
        <f>SUM('- 33 -'!C44,'- 33 -'!E44,'- 33 -'!G44)</f>
        <v>350278</v>
      </c>
      <c r="G44" s="375">
        <f>F44/'- 3 -'!E44</f>
        <v>0.039548284609611024</v>
      </c>
      <c r="H44" s="16">
        <f>F44/'- 7 -'!G44</f>
        <v>282.71025020177564</v>
      </c>
    </row>
    <row r="45" spans="1:8" ht="12.75">
      <c r="A45" s="13">
        <v>39</v>
      </c>
      <c r="B45" s="14" t="s">
        <v>169</v>
      </c>
      <c r="C45" s="14">
        <f>SUM('- 32 -'!E45,'- 32 -'!C45,'- 31 -'!G45,'- 31 -'!E45,'- 31 -'!C45)</f>
        <v>1521500</v>
      </c>
      <c r="D45" s="374">
        <f>C45/'- 3 -'!E45</f>
        <v>0.10350255644171612</v>
      </c>
      <c r="E45" s="14">
        <f>C45/'- 7 -'!G45</f>
        <v>700.5064456721915</v>
      </c>
      <c r="F45" s="14">
        <f>SUM('- 33 -'!C45,'- 33 -'!E45,'- 33 -'!G45)</f>
        <v>313000</v>
      </c>
      <c r="G45" s="374">
        <f>F45/'- 3 -'!E45</f>
        <v>0.02129234319175626</v>
      </c>
      <c r="H45" s="14">
        <f>F45/'- 7 -'!G45</f>
        <v>144.10681399631676</v>
      </c>
    </row>
    <row r="46" spans="1:8" ht="12.75">
      <c r="A46" s="15">
        <v>40</v>
      </c>
      <c r="B46" s="16" t="s">
        <v>170</v>
      </c>
      <c r="C46" s="16">
        <f>SUM('- 32 -'!E46,'- 32 -'!C46,'- 31 -'!G46,'- 31 -'!E46,'- 31 -'!C46)</f>
        <v>4384800</v>
      </c>
      <c r="D46" s="375">
        <f>C46/'- 3 -'!E46</f>
        <v>0.10067502410800386</v>
      </c>
      <c r="E46" s="16">
        <f>C46/'- 7 -'!G46</f>
        <v>577.0992366412214</v>
      </c>
      <c r="F46" s="16">
        <f>SUM('- 33 -'!C46,'- 33 -'!E46,'- 33 -'!G46)</f>
        <v>1032700</v>
      </c>
      <c r="G46" s="375">
        <f>F46/'- 3 -'!E46</f>
        <v>0.023710795793727327</v>
      </c>
      <c r="H46" s="16">
        <f>F46/'- 7 -'!G46</f>
        <v>135.91734667017636</v>
      </c>
    </row>
    <row r="47" spans="1:8" ht="12.75">
      <c r="A47" s="13">
        <v>41</v>
      </c>
      <c r="B47" s="14" t="s">
        <v>171</v>
      </c>
      <c r="C47" s="14">
        <f>SUM('- 32 -'!E47,'- 32 -'!C47,'- 31 -'!G47,'- 31 -'!E47,'- 31 -'!C47)</f>
        <v>1249221</v>
      </c>
      <c r="D47" s="374">
        <f>C47/'- 3 -'!E47</f>
        <v>0.10414578630997808</v>
      </c>
      <c r="E47" s="14">
        <f>C47/'- 7 -'!G47</f>
        <v>733.9723854289072</v>
      </c>
      <c r="F47" s="14">
        <f>SUM('- 33 -'!C47,'- 33 -'!E47,'- 33 -'!G47)</f>
        <v>528500</v>
      </c>
      <c r="G47" s="374">
        <f>F47/'- 3 -'!E47</f>
        <v>0.044060296828842466</v>
      </c>
      <c r="H47" s="14">
        <f>F47/'- 7 -'!G47</f>
        <v>310.51703877790834</v>
      </c>
    </row>
    <row r="48" spans="1:8" ht="12.75">
      <c r="A48" s="15">
        <v>42</v>
      </c>
      <c r="B48" s="16" t="s">
        <v>172</v>
      </c>
      <c r="C48" s="16">
        <f>SUM('- 32 -'!E48,'- 32 -'!C48,'- 31 -'!G48,'- 31 -'!E48,'- 31 -'!C48)</f>
        <v>743266</v>
      </c>
      <c r="D48" s="375">
        <f>C48/'- 3 -'!E48</f>
        <v>0.09587799911405863</v>
      </c>
      <c r="E48" s="16">
        <f>C48/'- 7 -'!G48</f>
        <v>668.4046762589928</v>
      </c>
      <c r="F48" s="16">
        <f>SUM('- 33 -'!C48,'- 33 -'!E48,'- 33 -'!G48)</f>
        <v>291369</v>
      </c>
      <c r="G48" s="375">
        <f>F48/'- 3 -'!E48</f>
        <v>0.03758530152578505</v>
      </c>
      <c r="H48" s="16">
        <f>F48/'- 7 -'!G48</f>
        <v>262.0224820143885</v>
      </c>
    </row>
    <row r="49" spans="1:8" ht="12.75">
      <c r="A49" s="13">
        <v>43</v>
      </c>
      <c r="B49" s="14" t="s">
        <v>173</v>
      </c>
      <c r="C49" s="14">
        <f>SUM('- 32 -'!E49,'- 32 -'!C49,'- 31 -'!G49,'- 31 -'!E49,'- 31 -'!C49)</f>
        <v>633733</v>
      </c>
      <c r="D49" s="374">
        <f>C49/'- 3 -'!E49</f>
        <v>0.10399895103885226</v>
      </c>
      <c r="E49" s="14">
        <f>C49/'- 7 -'!G49</f>
        <v>753.995240928019</v>
      </c>
      <c r="F49" s="14">
        <f>SUM('- 33 -'!C49,'- 33 -'!E49,'- 33 -'!G49)</f>
        <v>194000</v>
      </c>
      <c r="G49" s="374">
        <f>F49/'- 3 -'!E49</f>
        <v>0.031836430328762017</v>
      </c>
      <c r="H49" s="14">
        <f>F49/'- 7 -'!G49</f>
        <v>230.81499107674003</v>
      </c>
    </row>
    <row r="50" spans="1:8" ht="12.75">
      <c r="A50" s="15">
        <v>44</v>
      </c>
      <c r="B50" s="16" t="s">
        <v>174</v>
      </c>
      <c r="C50" s="16">
        <f>SUM('- 32 -'!E50,'- 32 -'!C50,'- 31 -'!G50,'- 31 -'!E50,'- 31 -'!C50)</f>
        <v>923167</v>
      </c>
      <c r="D50" s="375">
        <f>C50/'- 3 -'!E50</f>
        <v>0.10211538610442203</v>
      </c>
      <c r="E50" s="16">
        <f>C50/'- 7 -'!G50</f>
        <v>668.4771904417089</v>
      </c>
      <c r="F50" s="16">
        <f>SUM('- 33 -'!C50,'- 33 -'!E50,'- 33 -'!G50)</f>
        <v>333500</v>
      </c>
      <c r="G50" s="375">
        <f>F50/'- 3 -'!E50</f>
        <v>0.03688983820459867</v>
      </c>
      <c r="H50" s="16">
        <f>F50/'- 7 -'!G50</f>
        <v>241.49167270094134</v>
      </c>
    </row>
    <row r="51" spans="1:8" ht="12.75">
      <c r="A51" s="13">
        <v>45</v>
      </c>
      <c r="B51" s="14" t="s">
        <v>175</v>
      </c>
      <c r="C51" s="14">
        <f>SUM('- 32 -'!E51,'- 32 -'!C51,'- 31 -'!G51,'- 31 -'!E51,'- 31 -'!C51)</f>
        <v>1438100</v>
      </c>
      <c r="D51" s="374">
        <f>C51/'- 3 -'!E51</f>
        <v>0.12666144613532862</v>
      </c>
      <c r="E51" s="14">
        <f>C51/'- 7 -'!G51</f>
        <v>721.937751004016</v>
      </c>
      <c r="F51" s="14">
        <f>SUM('- 33 -'!C51,'- 33 -'!E51,'- 33 -'!G51)</f>
        <v>225000</v>
      </c>
      <c r="G51" s="374">
        <f>F51/'- 3 -'!E51</f>
        <v>0.019816998387072484</v>
      </c>
      <c r="H51" s="14">
        <f>F51/'- 7 -'!G51</f>
        <v>112.95180722891567</v>
      </c>
    </row>
    <row r="52" spans="1:8" ht="12.75">
      <c r="A52" s="15">
        <v>46</v>
      </c>
      <c r="B52" s="16" t="s">
        <v>176</v>
      </c>
      <c r="C52" s="16">
        <f>SUM('- 32 -'!E52,'- 32 -'!C52,'- 31 -'!G52,'- 31 -'!E52,'- 31 -'!C52)</f>
        <v>1540098</v>
      </c>
      <c r="D52" s="375">
        <f>C52/'- 3 -'!E52</f>
        <v>0.1489909360262989</v>
      </c>
      <c r="E52" s="16">
        <f>C52/'- 7 -'!G52</f>
        <v>1007.2583387835186</v>
      </c>
      <c r="F52" s="16">
        <f>SUM('- 33 -'!C52,'- 33 -'!E52,'- 33 -'!G52)</f>
        <v>250000</v>
      </c>
      <c r="G52" s="375">
        <f>F52/'- 3 -'!E52</f>
        <v>0.024185301199387783</v>
      </c>
      <c r="H52" s="16">
        <f>F52/'- 7 -'!G52</f>
        <v>163.50555918901242</v>
      </c>
    </row>
    <row r="53" spans="1:8" ht="12.75">
      <c r="A53" s="13">
        <v>47</v>
      </c>
      <c r="B53" s="14" t="s">
        <v>177</v>
      </c>
      <c r="C53" s="14">
        <f>SUM('- 32 -'!E53,'- 32 -'!C53,'- 31 -'!G53,'- 31 -'!E53,'- 31 -'!C53)</f>
        <v>1012040</v>
      </c>
      <c r="D53" s="374">
        <f>C53/'- 3 -'!E53</f>
        <v>0.11617630227970911</v>
      </c>
      <c r="E53" s="14">
        <f>C53/'- 7 -'!G53</f>
        <v>685.1069591118331</v>
      </c>
      <c r="F53" s="14">
        <f>SUM('- 33 -'!C53,'- 33 -'!E53,'- 33 -'!G53)</f>
        <v>245838</v>
      </c>
      <c r="G53" s="374">
        <f>F53/'- 3 -'!E53</f>
        <v>0.02822077170846916</v>
      </c>
      <c r="H53" s="14">
        <f>F53/'- 7 -'!G53</f>
        <v>166.42160844841592</v>
      </c>
    </row>
    <row r="54" spans="1:8" ht="12.75">
      <c r="A54" s="15">
        <v>48</v>
      </c>
      <c r="B54" s="16" t="s">
        <v>178</v>
      </c>
      <c r="C54" s="16">
        <f>SUM('- 32 -'!E54,'- 32 -'!C54,'- 31 -'!G54,'- 31 -'!E54,'- 31 -'!C54)</f>
        <v>9665723</v>
      </c>
      <c r="D54" s="375">
        <f>C54/'- 3 -'!E54</f>
        <v>0.17839078301900668</v>
      </c>
      <c r="E54" s="16">
        <f>C54/'- 7 -'!G54</f>
        <v>1775.9711529627928</v>
      </c>
      <c r="F54" s="16">
        <f>SUM('- 33 -'!C54,'- 33 -'!E54,'- 33 -'!G54)</f>
        <v>1113027</v>
      </c>
      <c r="G54" s="375">
        <f>F54/'- 3 -'!E54</f>
        <v>0.020542049265357177</v>
      </c>
      <c r="H54" s="16">
        <f>F54/'- 7 -'!G54</f>
        <v>204.50656867248506</v>
      </c>
    </row>
    <row r="55" spans="1:8" ht="12.75">
      <c r="A55" s="13">
        <v>49</v>
      </c>
      <c r="B55" s="14" t="s">
        <v>179</v>
      </c>
      <c r="C55" s="14">
        <f>SUM('- 32 -'!E55,'- 32 -'!C55,'- 31 -'!G55,'- 31 -'!E55,'- 31 -'!C55)</f>
        <v>3393874</v>
      </c>
      <c r="D55" s="374">
        <f>C55/'- 3 -'!E55</f>
        <v>0.09888905934335984</v>
      </c>
      <c r="E55" s="14">
        <f>C55/'- 7 -'!G55</f>
        <v>783.0812182741116</v>
      </c>
      <c r="F55" s="14">
        <f>SUM('- 33 -'!C55,'- 33 -'!E55,'- 33 -'!G55)</f>
        <v>751202</v>
      </c>
      <c r="G55" s="374">
        <f>F55/'- 3 -'!E55</f>
        <v>0.021888160596666408</v>
      </c>
      <c r="H55" s="14">
        <f>F55/'- 7 -'!G55</f>
        <v>173.32764190124595</v>
      </c>
    </row>
    <row r="56" spans="1:8" ht="12.75">
      <c r="A56" s="15">
        <v>50</v>
      </c>
      <c r="B56" s="16" t="s">
        <v>429</v>
      </c>
      <c r="C56" s="16">
        <f>SUM('- 32 -'!E56,'- 32 -'!C56,'- 31 -'!G56,'- 31 -'!E56,'- 31 -'!C56)</f>
        <v>1706100</v>
      </c>
      <c r="D56" s="375">
        <f>C56/'- 3 -'!E56</f>
        <v>0.12013401269149197</v>
      </c>
      <c r="E56" s="16">
        <f>C56/'- 7 -'!G56</f>
        <v>925.7189365165491</v>
      </c>
      <c r="F56" s="16">
        <f>SUM('- 33 -'!C56,'- 33 -'!E56,'- 33 -'!G56)</f>
        <v>543740</v>
      </c>
      <c r="G56" s="375">
        <f>F56/'- 3 -'!E56</f>
        <v>0.03828712740218735</v>
      </c>
      <c r="H56" s="16">
        <f>F56/'- 7 -'!G56</f>
        <v>295.02984264785675</v>
      </c>
    </row>
    <row r="57" spans="1:8" ht="12.75">
      <c r="A57" s="13">
        <v>2264</v>
      </c>
      <c r="B57" s="14" t="s">
        <v>180</v>
      </c>
      <c r="C57" s="14">
        <f>SUM('- 32 -'!E57,'- 32 -'!C57,'- 31 -'!G57,'- 31 -'!E57,'- 31 -'!C57)</f>
        <v>302638</v>
      </c>
      <c r="D57" s="374">
        <f>C57/'- 3 -'!E57</f>
        <v>0.15691335332958295</v>
      </c>
      <c r="E57" s="14">
        <f>C57/'- 7 -'!G57</f>
        <v>1494.5086419753086</v>
      </c>
      <c r="F57" s="14">
        <f>SUM('- 33 -'!C57,'- 33 -'!E57,'- 33 -'!G57)</f>
        <v>13343</v>
      </c>
      <c r="G57" s="374">
        <f>F57/'- 3 -'!E57</f>
        <v>0.0069181493185806985</v>
      </c>
      <c r="H57" s="14">
        <f>F57/'- 7 -'!G57</f>
        <v>65.89135802469136</v>
      </c>
    </row>
    <row r="58" spans="1:8" ht="12.75">
      <c r="A58" s="15">
        <v>2309</v>
      </c>
      <c r="B58" s="16" t="s">
        <v>181</v>
      </c>
      <c r="C58" s="16">
        <f>SUM('- 32 -'!E58,'- 32 -'!C58,'- 31 -'!G58,'- 31 -'!E58,'- 31 -'!C58)</f>
        <v>281592</v>
      </c>
      <c r="D58" s="375">
        <f>C58/'- 3 -'!E58</f>
        <v>0.14311663625690574</v>
      </c>
      <c r="E58" s="16">
        <f>C58/'- 7 -'!G58</f>
        <v>1074.7786259541986</v>
      </c>
      <c r="F58" s="16">
        <f>SUM('- 33 -'!C58,'- 33 -'!E58,'- 33 -'!G58)</f>
        <v>21600</v>
      </c>
      <c r="G58" s="375">
        <f>F58/'- 3 -'!E58</f>
        <v>0.010978008406308288</v>
      </c>
      <c r="H58" s="16">
        <f>F58/'- 7 -'!G58</f>
        <v>82.44274809160305</v>
      </c>
    </row>
    <row r="59" spans="1:8" ht="12.75">
      <c r="A59" s="13">
        <v>2312</v>
      </c>
      <c r="B59" s="14" t="s">
        <v>182</v>
      </c>
      <c r="C59" s="14">
        <f>SUM('- 32 -'!E59,'- 32 -'!C59,'- 31 -'!G59,'- 31 -'!E59,'- 31 -'!C59)</f>
        <v>266005</v>
      </c>
      <c r="D59" s="374">
        <f>C59/'- 3 -'!E59</f>
        <v>0.15863630210224933</v>
      </c>
      <c r="E59" s="14">
        <f>C59/'- 7 -'!G59</f>
        <v>1206.3718820861677</v>
      </c>
      <c r="F59" s="14">
        <f>SUM('- 33 -'!C59,'- 33 -'!E59,'- 33 -'!G59)</f>
        <v>15900</v>
      </c>
      <c r="G59" s="374">
        <f>F59/'- 3 -'!E59</f>
        <v>0.009482217264433991</v>
      </c>
      <c r="H59" s="14">
        <f>F59/'- 7 -'!G59</f>
        <v>72.10884353741497</v>
      </c>
    </row>
    <row r="60" spans="1:8" ht="12.75">
      <c r="A60" s="15">
        <v>2355</v>
      </c>
      <c r="B60" s="16" t="s">
        <v>183</v>
      </c>
      <c r="C60" s="16">
        <f>SUM('- 32 -'!E60,'- 32 -'!C60,'- 31 -'!G60,'- 31 -'!E60,'- 31 -'!C60)</f>
        <v>2941172</v>
      </c>
      <c r="D60" s="375">
        <f>C60/'- 3 -'!E60</f>
        <v>0.12658356854579264</v>
      </c>
      <c r="E60" s="16">
        <f>C60/'- 7 -'!G60</f>
        <v>886.0286187678868</v>
      </c>
      <c r="F60" s="16">
        <f>SUM('- 33 -'!C60,'- 33 -'!E60,'- 33 -'!G60)</f>
        <v>614500</v>
      </c>
      <c r="G60" s="375">
        <f>F60/'- 3 -'!E60</f>
        <v>0.026447145175933124</v>
      </c>
      <c r="H60" s="16">
        <f>F60/'- 7 -'!G60</f>
        <v>185.11824069890045</v>
      </c>
    </row>
    <row r="61" spans="1:8" ht="12.75">
      <c r="A61" s="13">
        <v>2439</v>
      </c>
      <c r="B61" s="14" t="s">
        <v>184</v>
      </c>
      <c r="C61" s="14">
        <f>SUM('- 32 -'!E61,'- 32 -'!C61,'- 31 -'!G61,'- 31 -'!E61,'- 31 -'!C61)</f>
        <v>160766</v>
      </c>
      <c r="D61" s="374">
        <f>C61/'- 3 -'!E61</f>
        <v>0.13014223150464255</v>
      </c>
      <c r="E61" s="14">
        <f>C61/'- 7 -'!G61</f>
        <v>1173.4744525547446</v>
      </c>
      <c r="F61" s="14">
        <f>SUM('- 33 -'!C61,'- 33 -'!E61,'- 33 -'!G61)</f>
        <v>0</v>
      </c>
      <c r="G61" s="374">
        <f>F61/'- 3 -'!E61</f>
        <v>0</v>
      </c>
      <c r="H61" s="14">
        <f>F61/'- 7 -'!G61</f>
        <v>0</v>
      </c>
    </row>
    <row r="62" spans="1:8" ht="12.75">
      <c r="A62" s="15">
        <v>2460</v>
      </c>
      <c r="B62" s="16" t="s">
        <v>185</v>
      </c>
      <c r="C62" s="16">
        <f>SUM('- 32 -'!E62,'- 32 -'!C62,'- 31 -'!G62,'- 31 -'!E62,'- 31 -'!C62)</f>
        <v>519300</v>
      </c>
      <c r="D62" s="375">
        <f>C62/'- 3 -'!E62</f>
        <v>0.18094978251529606</v>
      </c>
      <c r="E62" s="16">
        <f>C62/'- 7 -'!G62</f>
        <v>1675.1612903225807</v>
      </c>
      <c r="F62" s="16">
        <f>SUM('- 33 -'!C62,'- 33 -'!E62,'- 33 -'!G62)</f>
        <v>43300</v>
      </c>
      <c r="G62" s="375">
        <f>F62/'- 3 -'!E62</f>
        <v>0.015087859778379202</v>
      </c>
      <c r="H62" s="16">
        <f>F62/'- 7 -'!G62</f>
        <v>139.67741935483872</v>
      </c>
    </row>
    <row r="63" spans="1:8" ht="12.75">
      <c r="A63" s="13">
        <v>3000</v>
      </c>
      <c r="B63" s="14" t="s">
        <v>491</v>
      </c>
      <c r="C63" s="14">
        <f>SUM('- 32 -'!E63,'- 32 -'!C63,'- 31 -'!G63,'- 31 -'!E63,'- 31 -'!C63)</f>
        <v>492432</v>
      </c>
      <c r="D63" s="374">
        <f>C63/'- 3 -'!E63</f>
        <v>0.09455197870376202</v>
      </c>
      <c r="E63" s="14">
        <f>C63/'- 7 -'!G63</f>
        <v>730.6112759643917</v>
      </c>
      <c r="F63" s="14">
        <f>SUM('- 33 -'!C63,'- 33 -'!E63,'- 33 -'!G63)</f>
        <v>160796</v>
      </c>
      <c r="G63" s="374">
        <f>F63/'- 3 -'!E63</f>
        <v>0.030874476004098265</v>
      </c>
      <c r="H63" s="14">
        <f>F63/'- 7 -'!G63</f>
        <v>238.56973293768547</v>
      </c>
    </row>
    <row r="64" spans="1:8" ht="4.5" customHeight="1">
      <c r="A64" s="17"/>
      <c r="B64" s="17"/>
      <c r="C64" s="17"/>
      <c r="D64" s="198"/>
      <c r="E64" s="17"/>
      <c r="F64" s="17"/>
      <c r="G64" s="198"/>
      <c r="H64" s="17"/>
    </row>
    <row r="65" spans="1:8" ht="12.75">
      <c r="A65" s="19"/>
      <c r="B65" s="20" t="s">
        <v>186</v>
      </c>
      <c r="C65" s="20">
        <f>SUM(C11:C63)</f>
        <v>144254133</v>
      </c>
      <c r="D65" s="103">
        <f>C65/'- 3 -'!E65</f>
        <v>0.11623070863969796</v>
      </c>
      <c r="E65" s="20">
        <f>C65/'- 7 -'!G65</f>
        <v>773.4428668627964</v>
      </c>
      <c r="F65" s="20">
        <f>SUM(F11:F63)</f>
        <v>32551049</v>
      </c>
      <c r="G65" s="103">
        <f>F65/'- 3 -'!E65</f>
        <v>0.026227543111264146</v>
      </c>
      <c r="H65" s="20">
        <f>F65/'- 7 -'!G65</f>
        <v>174.52793992357476</v>
      </c>
    </row>
    <row r="66" spans="1:8" ht="4.5" customHeight="1">
      <c r="A66" s="17"/>
      <c r="B66" s="17"/>
      <c r="C66" s="17"/>
      <c r="D66" s="198"/>
      <c r="E66" s="17"/>
      <c r="F66" s="17"/>
      <c r="G66" s="198"/>
      <c r="H66" s="17"/>
    </row>
    <row r="67" spans="1:8" ht="12.75">
      <c r="A67" s="15">
        <v>2155</v>
      </c>
      <c r="B67" s="16" t="s">
        <v>187</v>
      </c>
      <c r="C67" s="16">
        <f>SUM('- 32 -'!E67,'- 32 -'!C67,'- 31 -'!G67,'- 31 -'!E67,'- 31 -'!C67)</f>
        <v>141843</v>
      </c>
      <c r="D67" s="375">
        <f>C67/'- 3 -'!E67</f>
        <v>0.11877479656143183</v>
      </c>
      <c r="E67" s="16">
        <f>C67/'- 7 -'!G67</f>
        <v>945.62</v>
      </c>
      <c r="F67" s="16">
        <f>SUM('- 33 -'!C67,'- 33 -'!E67,'- 33 -'!G67)</f>
        <v>0</v>
      </c>
      <c r="G67" s="375">
        <f>F67/'- 3 -'!E67</f>
        <v>0</v>
      </c>
      <c r="H67" s="16">
        <f>F67/'- 7 -'!G67</f>
        <v>0</v>
      </c>
    </row>
    <row r="68" spans="1:8" ht="12.75">
      <c r="A68" s="13">
        <v>2408</v>
      </c>
      <c r="B68" s="14" t="s">
        <v>189</v>
      </c>
      <c r="C68" s="14">
        <f>SUM('- 32 -'!E68,'- 32 -'!C68,'- 31 -'!G68,'- 31 -'!E68,'- 31 -'!C68)</f>
        <v>332660</v>
      </c>
      <c r="D68" s="374">
        <f>C68/'- 3 -'!E68</f>
        <v>0.14070275242939168</v>
      </c>
      <c r="E68" s="14">
        <f>C68/'- 7 -'!G68</f>
        <v>1243.588785046729</v>
      </c>
      <c r="F68" s="14">
        <f>SUM('- 33 -'!C68,'- 33 -'!E68,'- 33 -'!G68)</f>
        <v>20000</v>
      </c>
      <c r="G68" s="374">
        <f>F68/'- 3 -'!E68</f>
        <v>0.008459252836493217</v>
      </c>
      <c r="H68" s="14">
        <f>F68/'- 7 -'!G68</f>
        <v>74.76635514018692</v>
      </c>
    </row>
    <row r="69" ht="6.75" customHeight="1"/>
    <row r="70" spans="1:11" ht="12" customHeight="1">
      <c r="A70" s="6"/>
      <c r="B70" s="6"/>
      <c r="C70" s="17"/>
      <c r="D70" s="17"/>
      <c r="E70" s="17"/>
      <c r="F70" s="17"/>
      <c r="G70" s="17"/>
      <c r="H70" s="17"/>
      <c r="I70" s="17"/>
      <c r="J70" s="17"/>
      <c r="K70" s="17"/>
    </row>
    <row r="71" spans="1:11" ht="12" customHeight="1">
      <c r="A71" s="6"/>
      <c r="B71" s="6"/>
      <c r="C71" s="151"/>
      <c r="D71" s="151"/>
      <c r="F71" s="151"/>
      <c r="G71" s="151"/>
      <c r="I71" s="151"/>
      <c r="J71" s="17"/>
      <c r="K71" s="17"/>
    </row>
    <row r="72" spans="1:11" ht="12" customHeight="1">
      <c r="A72" s="6"/>
      <c r="B72" s="6"/>
      <c r="C72" s="17"/>
      <c r="D72" s="17"/>
      <c r="E72" s="17"/>
      <c r="F72" s="17"/>
      <c r="G72" s="17"/>
      <c r="H72" s="17"/>
      <c r="I72" s="17"/>
      <c r="J72" s="17"/>
      <c r="K72" s="17"/>
    </row>
    <row r="73" spans="1:11" ht="12" customHeight="1">
      <c r="A73" s="6"/>
      <c r="B73" s="6"/>
      <c r="C73" s="17"/>
      <c r="D73" s="17"/>
      <c r="E73" s="17"/>
      <c r="F73" s="17"/>
      <c r="G73" s="17"/>
      <c r="H73" s="17"/>
      <c r="I73" s="17"/>
      <c r="J73" s="17"/>
      <c r="K73" s="17"/>
    </row>
    <row r="74" spans="1:11" ht="12" customHeight="1">
      <c r="A74" s="6"/>
      <c r="B74" s="6"/>
      <c r="C74" s="17"/>
      <c r="D74" s="17"/>
      <c r="E74" s="17"/>
      <c r="F74" s="17"/>
      <c r="G74" s="17"/>
      <c r="H74" s="17"/>
      <c r="I74" s="17"/>
      <c r="J74" s="17"/>
      <c r="K74" s="17"/>
    </row>
    <row r="75" spans="3:11" ht="12" customHeight="1">
      <c r="C75" s="17"/>
      <c r="D75" s="17"/>
      <c r="E75" s="17"/>
      <c r="F75" s="17"/>
      <c r="G75" s="17"/>
      <c r="H75" s="17"/>
      <c r="I75" s="17"/>
      <c r="J75" s="17"/>
      <c r="K75" s="17"/>
    </row>
  </sheetData>
  <printOptions horizontalCentered="1"/>
  <pageMargins left="0.6" right="0.6" top="0.6" bottom="0" header="0.3" footer="0"/>
  <pageSetup fitToHeight="1" fitToWidth="1" horizontalDpi="600" verticalDpi="600" orientation="portrait" scale="81" r:id="rId1"/>
  <headerFooter alignWithMargins="0">
    <oddHeader>&amp;C&amp;"Times New Roman,Bold"&amp;12&amp;A</oddHeader>
  </headerFooter>
</worksheet>
</file>

<file path=xl/worksheets/sheet14.xml><?xml version="1.0" encoding="utf-8"?>
<worksheet xmlns="http://schemas.openxmlformats.org/spreadsheetml/2006/main" xmlns:r="http://schemas.openxmlformats.org/officeDocument/2006/relationships">
  <sheetPr codeName="Sheet13">
    <pageSetUpPr fitToPage="1"/>
  </sheetPr>
  <dimension ref="A1:H74"/>
  <sheetViews>
    <sheetView showGridLines="0" showZeros="0" workbookViewId="0" topLeftCell="A1">
      <selection activeCell="A1" sqref="A1"/>
    </sheetView>
  </sheetViews>
  <sheetFormatPr defaultColWidth="15.83203125" defaultRowHeight="12"/>
  <cols>
    <col min="1" max="1" width="6.83203125" style="82" customWidth="1"/>
    <col min="2" max="2" width="35.83203125" style="82" customWidth="1"/>
    <col min="3" max="3" width="20.83203125" style="82" customWidth="1"/>
    <col min="4" max="4" width="12.83203125" style="82" customWidth="1"/>
    <col min="5" max="5" width="15.33203125" style="82" customWidth="1"/>
    <col min="6" max="6" width="20.83203125" style="82" customWidth="1"/>
    <col min="7" max="7" width="12.83203125" style="82" customWidth="1"/>
    <col min="8" max="8" width="15.33203125" style="82" customWidth="1"/>
    <col min="9" max="16384" width="15.83203125" style="82" customWidth="1"/>
  </cols>
  <sheetData>
    <row r="1" spans="1:8" ht="6.75" customHeight="1">
      <c r="A1" s="17"/>
      <c r="B1" s="21"/>
      <c r="C1" s="22"/>
      <c r="D1" s="22"/>
      <c r="E1" s="22"/>
      <c r="F1" s="22"/>
      <c r="G1" s="22"/>
      <c r="H1" s="22"/>
    </row>
    <row r="2" spans="1:8" ht="12.75">
      <c r="A2" s="8"/>
      <c r="B2" s="23"/>
      <c r="C2" s="24" t="s">
        <v>0</v>
      </c>
      <c r="D2" s="25"/>
      <c r="E2" s="24"/>
      <c r="F2" s="24"/>
      <c r="G2" s="24"/>
      <c r="H2" s="26" t="s">
        <v>463</v>
      </c>
    </row>
    <row r="3" spans="1:8" ht="12.75">
      <c r="A3" s="9"/>
      <c r="B3" s="27"/>
      <c r="C3" s="7" t="str">
        <f>YEAR</f>
        <v>OPERATING FUND BUDGET 2000/2001</v>
      </c>
      <c r="D3" s="28"/>
      <c r="E3" s="7"/>
      <c r="F3" s="28"/>
      <c r="G3" s="28"/>
      <c r="H3" s="29"/>
    </row>
    <row r="4" spans="1:8" ht="12.75">
      <c r="A4" s="10"/>
      <c r="B4" s="17"/>
      <c r="C4" s="22"/>
      <c r="D4" s="22"/>
      <c r="E4" s="22"/>
      <c r="F4" s="22"/>
      <c r="G4" s="22"/>
      <c r="H4" s="22"/>
    </row>
    <row r="5" spans="1:8" ht="16.5">
      <c r="A5" s="10"/>
      <c r="B5" s="17"/>
      <c r="C5" s="346" t="s">
        <v>14</v>
      </c>
      <c r="D5" s="30"/>
      <c r="E5" s="31"/>
      <c r="F5" s="31"/>
      <c r="G5" s="31"/>
      <c r="H5" s="32"/>
    </row>
    <row r="6" spans="1:8" ht="12.75">
      <c r="A6" s="10"/>
      <c r="B6" s="17"/>
      <c r="C6" s="33"/>
      <c r="D6" s="34"/>
      <c r="E6" s="35"/>
      <c r="F6" s="404" t="s">
        <v>452</v>
      </c>
      <c r="G6" s="405"/>
      <c r="H6" s="406"/>
    </row>
    <row r="7" spans="1:8" ht="12.75">
      <c r="A7" s="17"/>
      <c r="B7" s="17"/>
      <c r="C7" s="38" t="s">
        <v>39</v>
      </c>
      <c r="D7" s="39"/>
      <c r="E7" s="40"/>
      <c r="F7" s="38" t="s">
        <v>499</v>
      </c>
      <c r="G7" s="39"/>
      <c r="H7" s="40"/>
    </row>
    <row r="8" spans="1:8" ht="12.75">
      <c r="A8" s="44"/>
      <c r="B8" s="45"/>
      <c r="C8" s="46"/>
      <c r="D8" s="47"/>
      <c r="E8" s="48" t="s">
        <v>83</v>
      </c>
      <c r="F8" s="95"/>
      <c r="G8" s="47"/>
      <c r="H8" s="48" t="s">
        <v>83</v>
      </c>
    </row>
    <row r="9" spans="1:8" ht="12.75">
      <c r="A9" s="51" t="s">
        <v>112</v>
      </c>
      <c r="B9" s="52" t="s">
        <v>113</v>
      </c>
      <c r="C9" s="53" t="s">
        <v>114</v>
      </c>
      <c r="D9" s="53" t="s">
        <v>115</v>
      </c>
      <c r="E9" s="53" t="s">
        <v>116</v>
      </c>
      <c r="F9" s="96" t="s">
        <v>114</v>
      </c>
      <c r="G9" s="53" t="s">
        <v>115</v>
      </c>
      <c r="H9" s="53" t="s">
        <v>116</v>
      </c>
    </row>
    <row r="10" spans="1:8" ht="4.5" customHeight="1">
      <c r="A10" s="77"/>
      <c r="B10" s="77"/>
      <c r="C10" s="90"/>
      <c r="D10" s="90"/>
      <c r="E10" s="90"/>
      <c r="F10" s="90"/>
      <c r="G10" s="90"/>
      <c r="H10" s="90"/>
    </row>
    <row r="11" spans="1:8" ht="12.75">
      <c r="A11" s="13">
        <v>1</v>
      </c>
      <c r="B11" s="14" t="s">
        <v>135</v>
      </c>
      <c r="C11" s="14">
        <v>15983900</v>
      </c>
      <c r="D11" s="374">
        <f>C11/'- 3 -'!E11</f>
        <v>0.07011254309136664</v>
      </c>
      <c r="E11" s="14">
        <f>C11/'- 7 -'!D11</f>
        <v>544.5405921030218</v>
      </c>
      <c r="F11" s="14">
        <v>3917700</v>
      </c>
      <c r="G11" s="374">
        <f>F11/'- 3 -'!E11</f>
        <v>0.017184786570802312</v>
      </c>
      <c r="H11" s="14">
        <f>IF('- 7 -'!C11=0,"",F11/'- 7 -'!C11)</f>
        <v>7175.274725274725</v>
      </c>
    </row>
    <row r="12" spans="1:8" ht="12.75">
      <c r="A12" s="15">
        <v>2</v>
      </c>
      <c r="B12" s="16" t="s">
        <v>136</v>
      </c>
      <c r="C12" s="16">
        <v>2943715</v>
      </c>
      <c r="D12" s="375">
        <f>C12/'- 3 -'!E12</f>
        <v>0.051425736649789916</v>
      </c>
      <c r="E12" s="16">
        <f>C12/'- 7 -'!D12</f>
        <v>323.18683852268236</v>
      </c>
      <c r="F12" s="16">
        <v>2437922</v>
      </c>
      <c r="G12" s="375">
        <f>F12/'- 3 -'!E12</f>
        <v>0.042589698644308005</v>
      </c>
      <c r="H12" s="16">
        <f>IF('- 7 -'!C12=0,"",F12/'- 7 -'!C12)</f>
        <v>3505.78372159908</v>
      </c>
    </row>
    <row r="13" spans="1:8" ht="12.75">
      <c r="A13" s="13">
        <v>3</v>
      </c>
      <c r="B13" s="14" t="s">
        <v>137</v>
      </c>
      <c r="C13" s="14">
        <v>2811960</v>
      </c>
      <c r="D13" s="374">
        <f>C13/'- 3 -'!E13</f>
        <v>0.06968499850963178</v>
      </c>
      <c r="E13" s="14">
        <f>C13/'- 7 -'!D13</f>
        <v>477.0885646420088</v>
      </c>
      <c r="F13" s="14">
        <v>0</v>
      </c>
      <c r="G13" s="374">
        <f>F13/'- 3 -'!E13</f>
        <v>0</v>
      </c>
      <c r="H13" s="14">
        <f>IF('- 7 -'!C13=0,"",F13/'- 7 -'!C13)</f>
      </c>
    </row>
    <row r="14" spans="1:8" ht="12.75">
      <c r="A14" s="15">
        <v>4</v>
      </c>
      <c r="B14" s="16" t="s">
        <v>138</v>
      </c>
      <c r="C14" s="16">
        <v>3126770</v>
      </c>
      <c r="D14" s="375">
        <f>C14/'- 3 -'!E14</f>
        <v>0.08061624527807883</v>
      </c>
      <c r="E14" s="16">
        <f>C14/'- 7 -'!D14</f>
        <v>541.9012131715771</v>
      </c>
      <c r="F14" s="16">
        <v>467396</v>
      </c>
      <c r="G14" s="375">
        <f>F14/'- 3 -'!E14</f>
        <v>0.012050681878741618</v>
      </c>
      <c r="H14" s="16">
        <f>IF('- 7 -'!C14=0,"",F14/'- 7 -'!C14)</f>
        <v>3595.353846153846</v>
      </c>
    </row>
    <row r="15" spans="1:8" ht="12.75">
      <c r="A15" s="13">
        <v>5</v>
      </c>
      <c r="B15" s="14" t="s">
        <v>139</v>
      </c>
      <c r="C15" s="14">
        <v>3222119</v>
      </c>
      <c r="D15" s="374">
        <f>C15/'- 3 -'!E15</f>
        <v>0.06958043746771199</v>
      </c>
      <c r="E15" s="14">
        <f>C15/'- 7 -'!D15</f>
        <v>458.1754710273729</v>
      </c>
      <c r="F15" s="14">
        <v>0</v>
      </c>
      <c r="G15" s="374">
        <f>F15/'- 3 -'!E15</f>
        <v>0</v>
      </c>
      <c r="H15" s="14">
        <f>IF('- 7 -'!C15=0,"",F15/'- 7 -'!C15)</f>
      </c>
    </row>
    <row r="16" spans="1:8" ht="12.75">
      <c r="A16" s="15">
        <v>6</v>
      </c>
      <c r="B16" s="16" t="s">
        <v>140</v>
      </c>
      <c r="C16" s="16">
        <v>3865462</v>
      </c>
      <c r="D16" s="375">
        <f>C16/'- 3 -'!E16</f>
        <v>0.069163917483513</v>
      </c>
      <c r="E16" s="16">
        <f>C16/'- 7 -'!D16</f>
        <v>435.3242862773805</v>
      </c>
      <c r="F16" s="16">
        <v>0</v>
      </c>
      <c r="G16" s="375">
        <f>F16/'- 3 -'!E16</f>
        <v>0</v>
      </c>
      <c r="H16" s="16">
        <f>IF('- 7 -'!C16=0,"",F16/'- 7 -'!C16)</f>
      </c>
    </row>
    <row r="17" spans="1:8" ht="12.75">
      <c r="A17" s="13">
        <v>9</v>
      </c>
      <c r="B17" s="14" t="s">
        <v>141</v>
      </c>
      <c r="C17" s="14">
        <v>5304000</v>
      </c>
      <c r="D17" s="374">
        <f>C17/'- 3 -'!E17</f>
        <v>0.06821361618628861</v>
      </c>
      <c r="E17" s="14">
        <f>C17/'- 7 -'!D17</f>
        <v>418.8084803979628</v>
      </c>
      <c r="F17" s="14">
        <v>1842050</v>
      </c>
      <c r="G17" s="374">
        <f>F17/'- 3 -'!E17</f>
        <v>0.023690213366506962</v>
      </c>
      <c r="H17" s="14">
        <f>IF('- 7 -'!C17=0,"",F17/'- 7 -'!C17)</f>
        <v>5829.272151898735</v>
      </c>
    </row>
    <row r="18" spans="1:8" ht="12.75">
      <c r="A18" s="15">
        <v>10</v>
      </c>
      <c r="B18" s="16" t="s">
        <v>142</v>
      </c>
      <c r="C18" s="16">
        <v>4527630</v>
      </c>
      <c r="D18" s="375">
        <f>C18/'- 3 -'!E18</f>
        <v>0.07823120682914722</v>
      </c>
      <c r="E18" s="16">
        <f>C18/'- 7 -'!D18</f>
        <v>520.5369050356404</v>
      </c>
      <c r="F18" s="16">
        <v>434777</v>
      </c>
      <c r="G18" s="375">
        <f>F18/'- 3 -'!E18</f>
        <v>0.007512347389595913</v>
      </c>
      <c r="H18" s="16">
        <f>IF('- 7 -'!C18=0,"",F18/'- 7 -'!C18)</f>
        <v>3105.55</v>
      </c>
    </row>
    <row r="19" spans="1:8" ht="12.75">
      <c r="A19" s="13">
        <v>11</v>
      </c>
      <c r="B19" s="14" t="s">
        <v>143</v>
      </c>
      <c r="C19" s="14">
        <v>2122915</v>
      </c>
      <c r="D19" s="374">
        <f>C19/'- 3 -'!E19</f>
        <v>0.06918634094184338</v>
      </c>
      <c r="E19" s="14">
        <f>C19/'- 7 -'!D19</f>
        <v>447.44757087153545</v>
      </c>
      <c r="F19" s="14">
        <v>1312195</v>
      </c>
      <c r="G19" s="374">
        <f>F19/'- 3 -'!E19</f>
        <v>0.042764769504281694</v>
      </c>
      <c r="H19" s="14">
        <f>IF('- 7 -'!C19=0,"",F19/'- 7 -'!C19)</f>
        <v>5467.479166666667</v>
      </c>
    </row>
    <row r="20" spans="1:8" ht="12.75">
      <c r="A20" s="15">
        <v>12</v>
      </c>
      <c r="B20" s="16" t="s">
        <v>144</v>
      </c>
      <c r="C20" s="16">
        <v>3414197</v>
      </c>
      <c r="D20" s="375">
        <f>C20/'- 3 -'!E20</f>
        <v>0.06770773364513319</v>
      </c>
      <c r="E20" s="16">
        <f>C20/'- 7 -'!D20</f>
        <v>432.176835443038</v>
      </c>
      <c r="F20" s="16">
        <v>561116</v>
      </c>
      <c r="G20" s="375">
        <f>F20/'- 3 -'!E20</f>
        <v>0.011127621713692137</v>
      </c>
      <c r="H20" s="16">
        <f>IF('- 7 -'!C20=0,"",F20/'- 7 -'!C20)</f>
        <v>5166.813996316759</v>
      </c>
    </row>
    <row r="21" spans="1:8" ht="12.75">
      <c r="A21" s="13">
        <v>13</v>
      </c>
      <c r="B21" s="14" t="s">
        <v>145</v>
      </c>
      <c r="C21" s="14">
        <v>1150951</v>
      </c>
      <c r="D21" s="374">
        <f>C21/'- 3 -'!E21</f>
        <v>0.05968153180339185</v>
      </c>
      <c r="E21" s="14">
        <f>C21/'- 7 -'!D21</f>
        <v>365.99707444271314</v>
      </c>
      <c r="F21" s="14">
        <v>0</v>
      </c>
      <c r="G21" s="374">
        <f>F21/'- 3 -'!E21</f>
        <v>0</v>
      </c>
      <c r="H21" s="14">
        <f>IF('- 7 -'!C21=0,"",F21/'- 7 -'!C21)</f>
      </c>
    </row>
    <row r="22" spans="1:8" ht="12.75">
      <c r="A22" s="15">
        <v>14</v>
      </c>
      <c r="B22" s="16" t="s">
        <v>146</v>
      </c>
      <c r="C22" s="16">
        <v>1750995</v>
      </c>
      <c r="D22" s="375">
        <f>C22/'- 3 -'!E22</f>
        <v>0.08017585256685487</v>
      </c>
      <c r="E22" s="16">
        <f>C22/'- 7 -'!D22</f>
        <v>506.9470179502027</v>
      </c>
      <c r="F22" s="16">
        <v>0</v>
      </c>
      <c r="G22" s="375">
        <f>F22/'- 3 -'!E22</f>
        <v>0</v>
      </c>
      <c r="H22" s="16">
        <f>IF('- 7 -'!C22=0,"",F22/'- 7 -'!C22)</f>
      </c>
    </row>
    <row r="23" spans="1:8" ht="12.75">
      <c r="A23" s="13">
        <v>15</v>
      </c>
      <c r="B23" s="14" t="s">
        <v>147</v>
      </c>
      <c r="C23" s="14">
        <v>1874080</v>
      </c>
      <c r="D23" s="374">
        <f>C23/'- 3 -'!E23</f>
        <v>0.06076534346970993</v>
      </c>
      <c r="E23" s="14">
        <f>C23/'- 7 -'!D23</f>
        <v>323.1729608553199</v>
      </c>
      <c r="F23" s="14">
        <v>1248141</v>
      </c>
      <c r="G23" s="374">
        <f>F23/'- 3 -'!E23</f>
        <v>0.040469839368451305</v>
      </c>
      <c r="H23" s="14">
        <f>IF('- 7 -'!C23=0,"",F23/'- 7 -'!C23)</f>
        <v>5136.382716049383</v>
      </c>
    </row>
    <row r="24" spans="1:8" ht="12.75">
      <c r="A24" s="15">
        <v>16</v>
      </c>
      <c r="B24" s="16" t="s">
        <v>148</v>
      </c>
      <c r="C24" s="16">
        <v>283335</v>
      </c>
      <c r="D24" s="375">
        <f>C24/'- 3 -'!E24</f>
        <v>0.048829882057571126</v>
      </c>
      <c r="E24" s="16">
        <f>C24/'- 7 -'!D24</f>
        <v>368.6857514638907</v>
      </c>
      <c r="F24" s="16">
        <v>175206</v>
      </c>
      <c r="G24" s="375">
        <f>F24/'- 3 -'!E24</f>
        <v>0.03019495761476276</v>
      </c>
      <c r="H24" s="16">
        <f>IF('- 7 -'!C24=0,"",F24/'- 7 -'!C24)</f>
        <v>4380.15</v>
      </c>
    </row>
    <row r="25" spans="1:8" ht="12.75">
      <c r="A25" s="13">
        <v>17</v>
      </c>
      <c r="B25" s="14" t="s">
        <v>149</v>
      </c>
      <c r="C25" s="14">
        <v>285668</v>
      </c>
      <c r="D25" s="374">
        <f>C25/'- 3 -'!E25</f>
        <v>0.07396375706514563</v>
      </c>
      <c r="E25" s="14">
        <f>C25/'- 7 -'!D25</f>
        <v>543.6117982873454</v>
      </c>
      <c r="F25" s="14">
        <v>102700</v>
      </c>
      <c r="G25" s="374">
        <f>F25/'- 3 -'!E25</f>
        <v>0.026590580151051067</v>
      </c>
      <c r="H25" s="14">
        <f>IF('- 7 -'!C25=0,"",F25/'- 7 -'!C25)</f>
        <v>6846.666666666667</v>
      </c>
    </row>
    <row r="26" spans="1:8" ht="12.75">
      <c r="A26" s="15">
        <v>18</v>
      </c>
      <c r="B26" s="16" t="s">
        <v>150</v>
      </c>
      <c r="C26" s="16">
        <v>593597.5</v>
      </c>
      <c r="D26" s="375">
        <f>C26/'- 3 -'!E26</f>
        <v>0.06698041050460234</v>
      </c>
      <c r="E26" s="16">
        <f>C26/'- 7 -'!D26</f>
        <v>382.96612903225804</v>
      </c>
      <c r="F26" s="16">
        <v>443115.85</v>
      </c>
      <c r="G26" s="375">
        <f>F26/'- 3 -'!E26</f>
        <v>0.05000034793626285</v>
      </c>
      <c r="H26" s="16">
        <f>IF('- 7 -'!C26=0,"",F26/'- 7 -'!C26)</f>
        <v>5538.948125</v>
      </c>
    </row>
    <row r="27" spans="1:8" ht="12.75">
      <c r="A27" s="13">
        <v>19</v>
      </c>
      <c r="B27" s="14" t="s">
        <v>151</v>
      </c>
      <c r="C27" s="14">
        <v>347500</v>
      </c>
      <c r="D27" s="374">
        <f>C27/'- 3 -'!E27</f>
        <v>0.017650775719846887</v>
      </c>
      <c r="E27" s="14">
        <f>C27/'- 7 -'!D27</f>
        <v>73.22109610400557</v>
      </c>
      <c r="F27" s="14">
        <v>74300</v>
      </c>
      <c r="G27" s="374">
        <f>F27/'- 3 -'!E27</f>
        <v>0.003773964420099637</v>
      </c>
      <c r="H27" s="14">
        <f>IF('- 7 -'!C27=0,"",F27/'- 7 -'!C27)</f>
        <v>4643.75</v>
      </c>
    </row>
    <row r="28" spans="1:8" ht="12.75">
      <c r="A28" s="15">
        <v>20</v>
      </c>
      <c r="B28" s="16" t="s">
        <v>152</v>
      </c>
      <c r="C28" s="16">
        <v>504502</v>
      </c>
      <c r="D28" s="375">
        <f>C28/'- 3 -'!E28</f>
        <v>0.06776632597824232</v>
      </c>
      <c r="E28" s="16">
        <f>C28/'- 7 -'!D28</f>
        <v>522.8</v>
      </c>
      <c r="F28" s="16">
        <v>0</v>
      </c>
      <c r="G28" s="375">
        <f>F28/'- 3 -'!E28</f>
        <v>0</v>
      </c>
      <c r="H28" s="16">
        <f>IF('- 7 -'!C28=0,"",F28/'- 7 -'!C28)</f>
      </c>
    </row>
    <row r="29" spans="1:8" ht="12.75">
      <c r="A29" s="13">
        <v>21</v>
      </c>
      <c r="B29" s="14" t="s">
        <v>153</v>
      </c>
      <c r="C29" s="14">
        <v>1475000</v>
      </c>
      <c r="D29" s="374">
        <f>C29/'- 3 -'!E29</f>
        <v>0.06868451688009314</v>
      </c>
      <c r="E29" s="14">
        <f>C29/'- 7 -'!D29</f>
        <v>427.8462654097172</v>
      </c>
      <c r="F29" s="14">
        <v>0</v>
      </c>
      <c r="G29" s="374">
        <f>F29/'- 3 -'!E29</f>
        <v>0</v>
      </c>
      <c r="H29" s="14">
        <f>IF('- 7 -'!C29=0,"",F29/'- 7 -'!C29)</f>
      </c>
    </row>
    <row r="30" spans="1:8" ht="12.75">
      <c r="A30" s="15">
        <v>22</v>
      </c>
      <c r="B30" s="16" t="s">
        <v>154</v>
      </c>
      <c r="C30" s="16">
        <v>717750</v>
      </c>
      <c r="D30" s="375">
        <f>C30/'- 3 -'!E30</f>
        <v>0.06067437443261746</v>
      </c>
      <c r="E30" s="16">
        <f>C30/'- 7 -'!D30</f>
        <v>414.0467262763196</v>
      </c>
      <c r="F30" s="16">
        <v>75550</v>
      </c>
      <c r="G30" s="375">
        <f>F30/'- 3 -'!E30</f>
        <v>0.006386553797818529</v>
      </c>
      <c r="H30" s="16">
        <f>IF('- 7 -'!C30=0,"",F30/'- 7 -'!C30)</f>
        <v>3777.5</v>
      </c>
    </row>
    <row r="31" spans="1:8" ht="12.75">
      <c r="A31" s="13">
        <v>23</v>
      </c>
      <c r="B31" s="14" t="s">
        <v>155</v>
      </c>
      <c r="C31" s="14">
        <v>545750</v>
      </c>
      <c r="D31" s="374">
        <f>C31/'- 3 -'!E31</f>
        <v>0.057158232000315036</v>
      </c>
      <c r="E31" s="14">
        <f>C31/'- 7 -'!D31</f>
        <v>386.6454126815444</v>
      </c>
      <c r="F31" s="14">
        <v>154100</v>
      </c>
      <c r="G31" s="374">
        <f>F31/'- 3 -'!E31</f>
        <v>0.016139410996332655</v>
      </c>
      <c r="H31" s="14">
        <f>IF('- 7 -'!C31=0,"",F31/'- 7 -'!C31)</f>
        <v>4402.857142857143</v>
      </c>
    </row>
    <row r="32" spans="1:8" ht="12.75">
      <c r="A32" s="15">
        <v>24</v>
      </c>
      <c r="B32" s="16" t="s">
        <v>156</v>
      </c>
      <c r="C32" s="16">
        <v>1550503</v>
      </c>
      <c r="D32" s="375">
        <f>C32/'- 3 -'!E32</f>
        <v>0.0694592563676387</v>
      </c>
      <c r="E32" s="16">
        <f>C32/'- 7 -'!D32</f>
        <v>425.9623626373626</v>
      </c>
      <c r="F32" s="16">
        <v>357118</v>
      </c>
      <c r="G32" s="375">
        <f>F32/'- 3 -'!E32</f>
        <v>0.015998131390586406</v>
      </c>
      <c r="H32" s="16">
        <f>IF('- 7 -'!C32=0,"",F32/'- 7 -'!C32)</f>
        <v>7935.955555555555</v>
      </c>
    </row>
    <row r="33" spans="1:8" ht="12.75">
      <c r="A33" s="13">
        <v>25</v>
      </c>
      <c r="B33" s="14" t="s">
        <v>157</v>
      </c>
      <c r="C33" s="14">
        <v>561375</v>
      </c>
      <c r="D33" s="374">
        <f>C33/'- 3 -'!E33</f>
        <v>0.05595900755360626</v>
      </c>
      <c r="E33" s="14">
        <f>C33/'- 7 -'!D33</f>
        <v>360.1096927320546</v>
      </c>
      <c r="F33" s="14">
        <v>0</v>
      </c>
      <c r="G33" s="374">
        <f>F33/'- 3 -'!E33</f>
        <v>0</v>
      </c>
      <c r="H33" s="14">
        <f>IF('- 7 -'!C33=0,"",F33/'- 7 -'!C33)</f>
      </c>
    </row>
    <row r="34" spans="1:8" ht="12.75">
      <c r="A34" s="15">
        <v>26</v>
      </c>
      <c r="B34" s="16" t="s">
        <v>158</v>
      </c>
      <c r="C34" s="16">
        <v>831300</v>
      </c>
      <c r="D34" s="375">
        <f>C34/'- 3 -'!E34</f>
        <v>0.05585511131716068</v>
      </c>
      <c r="E34" s="16">
        <f>C34/'- 7 -'!D34</f>
        <v>308.4028937117418</v>
      </c>
      <c r="F34" s="16">
        <v>306600</v>
      </c>
      <c r="G34" s="375">
        <f>F34/'- 3 -'!E34</f>
        <v>0.020600477721450097</v>
      </c>
      <c r="H34" s="16">
        <f>IF('- 7 -'!C34=0,"",F34/'- 7 -'!C34)</f>
        <v>4542.222222222223</v>
      </c>
    </row>
    <row r="35" spans="1:8" ht="12.75">
      <c r="A35" s="13">
        <v>28</v>
      </c>
      <c r="B35" s="14" t="s">
        <v>159</v>
      </c>
      <c r="C35" s="14">
        <v>342677</v>
      </c>
      <c r="D35" s="374">
        <f>C35/'- 3 -'!E35</f>
        <v>0.057328148303670536</v>
      </c>
      <c r="E35" s="14">
        <f>C35/'- 7 -'!D35</f>
        <v>365.3272921108742</v>
      </c>
      <c r="F35" s="14">
        <v>0</v>
      </c>
      <c r="G35" s="374">
        <f>F35/'- 3 -'!E35</f>
        <v>0</v>
      </c>
      <c r="H35" s="14">
        <f>IF('- 7 -'!C35=0,"",F35/'- 7 -'!C35)</f>
      </c>
    </row>
    <row r="36" spans="1:8" ht="12.75">
      <c r="A36" s="15">
        <v>30</v>
      </c>
      <c r="B36" s="16" t="s">
        <v>160</v>
      </c>
      <c r="C36" s="16">
        <v>442419</v>
      </c>
      <c r="D36" s="375">
        <f>C36/'- 3 -'!E36</f>
        <v>0.049311699980171396</v>
      </c>
      <c r="E36" s="16">
        <f>C36/'- 7 -'!D36</f>
        <v>333.5235582359593</v>
      </c>
      <c r="F36" s="16">
        <v>0</v>
      </c>
      <c r="G36" s="375">
        <f>F36/'- 3 -'!E36</f>
        <v>0</v>
      </c>
      <c r="H36" s="16">
        <f>IF('- 7 -'!C36=0,"",F36/'- 7 -'!C36)</f>
      </c>
    </row>
    <row r="37" spans="1:8" ht="12.75">
      <c r="A37" s="13">
        <v>31</v>
      </c>
      <c r="B37" s="14" t="s">
        <v>161</v>
      </c>
      <c r="C37" s="14">
        <v>553585</v>
      </c>
      <c r="D37" s="374">
        <f>C37/'- 3 -'!E37</f>
        <v>0.05341946941527062</v>
      </c>
      <c r="E37" s="14">
        <f>C37/'- 7 -'!D37</f>
        <v>337.6547727965843</v>
      </c>
      <c r="F37" s="14">
        <v>0</v>
      </c>
      <c r="G37" s="374">
        <f>F37/'- 3 -'!E37</f>
        <v>0</v>
      </c>
      <c r="H37" s="14">
        <f>IF('- 7 -'!C37=0,"",F37/'- 7 -'!C37)</f>
      </c>
    </row>
    <row r="38" spans="1:8" ht="12.75">
      <c r="A38" s="15">
        <v>32</v>
      </c>
      <c r="B38" s="16" t="s">
        <v>162</v>
      </c>
      <c r="C38" s="16">
        <v>233056</v>
      </c>
      <c r="D38" s="375">
        <f>C38/'- 3 -'!E38</f>
        <v>0.036474915748322206</v>
      </c>
      <c r="E38" s="16">
        <f>C38/'- 7 -'!D38</f>
        <v>273.5399061032864</v>
      </c>
      <c r="F38" s="16">
        <v>0</v>
      </c>
      <c r="G38" s="375">
        <f>F38/'- 3 -'!E38</f>
        <v>0</v>
      </c>
      <c r="H38" s="16">
        <f>IF('- 7 -'!C38=0,"",F38/'- 7 -'!C38)</f>
      </c>
    </row>
    <row r="39" spans="1:8" ht="12.75">
      <c r="A39" s="13">
        <v>33</v>
      </c>
      <c r="B39" s="14" t="s">
        <v>163</v>
      </c>
      <c r="C39" s="14">
        <v>811626</v>
      </c>
      <c r="D39" s="374">
        <f>C39/'- 3 -'!E39</f>
        <v>0.0662282490500598</v>
      </c>
      <c r="E39" s="14">
        <f>C39/'- 7 -'!D39</f>
        <v>440.86148832156437</v>
      </c>
      <c r="F39" s="14">
        <v>679321</v>
      </c>
      <c r="G39" s="374">
        <f>F39/'- 3 -'!E39</f>
        <v>0.05543223156100923</v>
      </c>
      <c r="H39" s="14">
        <f>IF('- 7 -'!C39=0,"",F39/'- 7 -'!C39)</f>
        <v>5781.455319148936</v>
      </c>
    </row>
    <row r="40" spans="1:8" ht="12.75">
      <c r="A40" s="15">
        <v>34</v>
      </c>
      <c r="B40" s="16" t="s">
        <v>164</v>
      </c>
      <c r="C40" s="16">
        <v>304000</v>
      </c>
      <c r="D40" s="375">
        <f>C40/'- 3 -'!E40</f>
        <v>0.056687154224675435</v>
      </c>
      <c r="E40" s="16">
        <f>C40/'- 7 -'!D40</f>
        <v>401.58520475561426</v>
      </c>
      <c r="F40" s="16">
        <v>0</v>
      </c>
      <c r="G40" s="375">
        <f>F40/'- 3 -'!E40</f>
        <v>0</v>
      </c>
      <c r="H40" s="16">
        <f>IF('- 7 -'!C40=0,"",F40/'- 7 -'!C40)</f>
      </c>
    </row>
    <row r="41" spans="1:8" ht="12.75">
      <c r="A41" s="13">
        <v>35</v>
      </c>
      <c r="B41" s="14" t="s">
        <v>165</v>
      </c>
      <c r="C41" s="14">
        <v>858828</v>
      </c>
      <c r="D41" s="374">
        <f>C41/'- 3 -'!E41</f>
        <v>0.06321895599962782</v>
      </c>
      <c r="E41" s="14">
        <f>C41/'- 7 -'!D41</f>
        <v>430.0590886329494</v>
      </c>
      <c r="F41" s="14">
        <v>586478</v>
      </c>
      <c r="G41" s="374">
        <f>F41/'- 3 -'!E41</f>
        <v>0.043171073691996215</v>
      </c>
      <c r="H41" s="14">
        <f>IF('- 7 -'!C41=0,"",F41/'- 7 -'!C41)</f>
        <v>3883.9602649006624</v>
      </c>
    </row>
    <row r="42" spans="1:8" ht="12.75">
      <c r="A42" s="15">
        <v>36</v>
      </c>
      <c r="B42" s="16" t="s">
        <v>166</v>
      </c>
      <c r="C42" s="16">
        <v>425438</v>
      </c>
      <c r="D42" s="375">
        <f>C42/'- 3 -'!E42</f>
        <v>0.059029360390619026</v>
      </c>
      <c r="E42" s="16">
        <f>C42/'- 7 -'!D42</f>
        <v>409.66586422725084</v>
      </c>
      <c r="F42" s="16">
        <v>0</v>
      </c>
      <c r="G42" s="375">
        <f>F42/'- 3 -'!E42</f>
        <v>0</v>
      </c>
      <c r="H42" s="16">
        <f>IF('- 7 -'!C42=0,"",F42/'- 7 -'!C42)</f>
      </c>
    </row>
    <row r="43" spans="1:8" ht="12.75">
      <c r="A43" s="13">
        <v>37</v>
      </c>
      <c r="B43" s="14" t="s">
        <v>167</v>
      </c>
      <c r="C43" s="14">
        <v>357540</v>
      </c>
      <c r="D43" s="374">
        <f>C43/'- 3 -'!E43</f>
        <v>0.05286635947971127</v>
      </c>
      <c r="E43" s="14">
        <f>C43/'- 7 -'!D43</f>
        <v>364.46483180428135</v>
      </c>
      <c r="F43" s="14">
        <v>329020</v>
      </c>
      <c r="G43" s="374">
        <f>F43/'- 3 -'!E43</f>
        <v>0.04864935278854003</v>
      </c>
      <c r="H43" s="14">
        <f>IF('- 7 -'!C43=0,"",F43/'- 7 -'!C43)</f>
        <v>5061.846153846154</v>
      </c>
    </row>
    <row r="44" spans="1:8" ht="12.75">
      <c r="A44" s="15">
        <v>38</v>
      </c>
      <c r="B44" s="16" t="s">
        <v>168</v>
      </c>
      <c r="C44" s="16">
        <v>487327</v>
      </c>
      <c r="D44" s="375">
        <f>C44/'- 3 -'!E44</f>
        <v>0.055021859477180725</v>
      </c>
      <c r="E44" s="16">
        <f>C44/'- 7 -'!D44</f>
        <v>393.3228410008071</v>
      </c>
      <c r="F44" s="16">
        <v>0</v>
      </c>
      <c r="G44" s="375">
        <f>F44/'- 3 -'!E44</f>
        <v>0</v>
      </c>
      <c r="H44" s="16">
        <f>IF('- 7 -'!C44=0,"",F44/'- 7 -'!C44)</f>
      </c>
    </row>
    <row r="45" spans="1:8" ht="12.75">
      <c r="A45" s="13">
        <v>39</v>
      </c>
      <c r="B45" s="14" t="s">
        <v>169</v>
      </c>
      <c r="C45" s="14">
        <v>897100</v>
      </c>
      <c r="D45" s="374">
        <f>C45/'- 3 -'!E45</f>
        <v>0.061026712707107154</v>
      </c>
      <c r="E45" s="14">
        <f>C45/'- 7 -'!D45</f>
        <v>413.02946593001843</v>
      </c>
      <c r="F45" s="14">
        <v>67750</v>
      </c>
      <c r="G45" s="374">
        <f>F45/'- 3 -'!E45</f>
        <v>0.0046088059145095416</v>
      </c>
      <c r="H45" s="14">
        <f>IF('- 7 -'!C45=0,"",F45/'- 7 -'!C45)</f>
        <v>3985.294117647059</v>
      </c>
    </row>
    <row r="46" spans="1:8" ht="12.75">
      <c r="A46" s="15">
        <v>40</v>
      </c>
      <c r="B46" s="16" t="s">
        <v>170</v>
      </c>
      <c r="C46" s="16">
        <v>2632500</v>
      </c>
      <c r="D46" s="375">
        <f>C46/'- 3 -'!E46</f>
        <v>0.06044220967075355</v>
      </c>
      <c r="E46" s="16">
        <f>C46/'- 7 -'!D46</f>
        <v>354.8321876263647</v>
      </c>
      <c r="F46" s="16">
        <v>1617600</v>
      </c>
      <c r="G46" s="375">
        <f>F46/'- 3 -'!E46</f>
        <v>0.03714010194241631</v>
      </c>
      <c r="H46" s="16">
        <f>IF('- 7 -'!C46=0,"",F46/'- 7 -'!C46)</f>
        <v>5135.238095238095</v>
      </c>
    </row>
    <row r="47" spans="1:8" ht="12.75">
      <c r="A47" s="13">
        <v>41</v>
      </c>
      <c r="B47" s="14" t="s">
        <v>171</v>
      </c>
      <c r="C47" s="14">
        <v>741260</v>
      </c>
      <c r="D47" s="374">
        <f>C47/'- 3 -'!E47</f>
        <v>0.061797796835095106</v>
      </c>
      <c r="E47" s="14">
        <f>C47/'- 7 -'!D47</f>
        <v>435.52291421856637</v>
      </c>
      <c r="F47" s="14">
        <v>112230</v>
      </c>
      <c r="G47" s="374">
        <f>F47/'- 3 -'!E47</f>
        <v>0.009356456221572355</v>
      </c>
      <c r="H47" s="14">
        <f>IF('- 7 -'!C47=0,"",F47/'- 7 -'!C47)</f>
        <v>3741</v>
      </c>
    </row>
    <row r="48" spans="1:8" ht="12.75">
      <c r="A48" s="15">
        <v>42</v>
      </c>
      <c r="B48" s="16" t="s">
        <v>172</v>
      </c>
      <c r="C48" s="16">
        <v>365982</v>
      </c>
      <c r="D48" s="375">
        <f>C48/'- 3 -'!E48</f>
        <v>0.047210045759877896</v>
      </c>
      <c r="E48" s="16">
        <f>C48/'- 7 -'!D48</f>
        <v>329.1205035971223</v>
      </c>
      <c r="F48" s="16">
        <v>0</v>
      </c>
      <c r="G48" s="375">
        <f>F48/'- 3 -'!E48</f>
        <v>0</v>
      </c>
      <c r="H48" s="16">
        <f>IF('- 7 -'!C48=0,"",F48/'- 7 -'!C48)</f>
      </c>
    </row>
    <row r="49" spans="1:8" ht="12.75">
      <c r="A49" s="13">
        <v>43</v>
      </c>
      <c r="B49" s="14" t="s">
        <v>173</v>
      </c>
      <c r="C49" s="14">
        <v>300300</v>
      </c>
      <c r="D49" s="374">
        <f>C49/'- 3 -'!E49</f>
        <v>0.04928082488519193</v>
      </c>
      <c r="E49" s="14">
        <f>C49/'- 7 -'!D49</f>
        <v>357.2873289708507</v>
      </c>
      <c r="F49" s="14">
        <v>0</v>
      </c>
      <c r="G49" s="374">
        <f>F49/'- 3 -'!E49</f>
        <v>0</v>
      </c>
      <c r="H49" s="14">
        <f>IF('- 7 -'!C49=0,"",F49/'- 7 -'!C49)</f>
      </c>
    </row>
    <row r="50" spans="1:8" ht="12.75">
      <c r="A50" s="15">
        <v>44</v>
      </c>
      <c r="B50" s="16" t="s">
        <v>174</v>
      </c>
      <c r="C50" s="16">
        <v>433022</v>
      </c>
      <c r="D50" s="375">
        <f>C50/'- 3 -'!E50</f>
        <v>0.047898385364412974</v>
      </c>
      <c r="E50" s="16">
        <f>C50/'- 7 -'!D50</f>
        <v>313.5568428674873</v>
      </c>
      <c r="F50" s="16">
        <v>0</v>
      </c>
      <c r="G50" s="375">
        <f>F50/'- 3 -'!E50</f>
        <v>0</v>
      </c>
      <c r="H50" s="16">
        <f>IF('- 7 -'!C50=0,"",F50/'- 7 -'!C50)</f>
      </c>
    </row>
    <row r="51" spans="1:8" ht="12.75">
      <c r="A51" s="13">
        <v>45</v>
      </c>
      <c r="B51" s="14" t="s">
        <v>175</v>
      </c>
      <c r="C51" s="14">
        <v>806075</v>
      </c>
      <c r="D51" s="374">
        <f>C51/'- 3 -'!E51</f>
        <v>0.070995497666042</v>
      </c>
      <c r="E51" s="14">
        <f>C51/'- 7 -'!D51</f>
        <v>408.7601419878296</v>
      </c>
      <c r="F51" s="14">
        <v>105486</v>
      </c>
      <c r="G51" s="374">
        <f>F51/'- 3 -'!E51</f>
        <v>0.009290737297149902</v>
      </c>
      <c r="H51" s="14">
        <f>IF('- 7 -'!C51=0,"",F51/'- 7 -'!C51)</f>
        <v>3296.4375</v>
      </c>
    </row>
    <row r="52" spans="1:8" ht="12.75">
      <c r="A52" s="15">
        <v>46</v>
      </c>
      <c r="B52" s="16" t="s">
        <v>176</v>
      </c>
      <c r="C52" s="16">
        <v>785581</v>
      </c>
      <c r="D52" s="375">
        <f>C52/'- 3 -'!E52</f>
        <v>0.07599805240606501</v>
      </c>
      <c r="E52" s="16">
        <f>C52/'- 7 -'!D52</f>
        <v>534.7726344452008</v>
      </c>
      <c r="F52" s="16">
        <v>0</v>
      </c>
      <c r="G52" s="375">
        <f>F52/'- 3 -'!E52</f>
        <v>0</v>
      </c>
      <c r="H52" s="16">
        <f>IF('- 7 -'!C52=0,"",F52/'- 7 -'!C52)</f>
      </c>
    </row>
    <row r="53" spans="1:8" ht="12.75">
      <c r="A53" s="13">
        <v>47</v>
      </c>
      <c r="B53" s="14" t="s">
        <v>177</v>
      </c>
      <c r="C53" s="14">
        <v>571151</v>
      </c>
      <c r="D53" s="374">
        <f>C53/'- 3 -'!E53</f>
        <v>0.06556481090012069</v>
      </c>
      <c r="E53" s="14">
        <f>C53/'- 7 -'!D53</f>
        <v>389.27958015267177</v>
      </c>
      <c r="F53" s="14">
        <v>0</v>
      </c>
      <c r="G53" s="374">
        <f>F53/'- 3 -'!E53</f>
        <v>0</v>
      </c>
      <c r="H53" s="14">
        <f>IF('- 7 -'!C53=0,"",F53/'- 7 -'!C53)</f>
      </c>
    </row>
    <row r="54" spans="1:8" ht="12.75">
      <c r="A54" s="15">
        <v>48</v>
      </c>
      <c r="B54" s="16" t="s">
        <v>178</v>
      </c>
      <c r="C54" s="16">
        <v>2557103</v>
      </c>
      <c r="D54" s="375">
        <f>C54/'- 3 -'!E54</f>
        <v>0.047193945701759825</v>
      </c>
      <c r="E54" s="16">
        <f>C54/'- 7 -'!D54</f>
        <v>472.09507984861074</v>
      </c>
      <c r="F54" s="16">
        <v>264679</v>
      </c>
      <c r="G54" s="375">
        <f>F54/'- 3 -'!E54</f>
        <v>0.0048849210823326585</v>
      </c>
      <c r="H54" s="16">
        <f>IF('- 7 -'!C54=0,"",F54/'- 7 -'!C54)</f>
        <v>7002.089947089948</v>
      </c>
    </row>
    <row r="55" spans="1:8" ht="12.75">
      <c r="A55" s="13">
        <v>49</v>
      </c>
      <c r="B55" s="14" t="s">
        <v>179</v>
      </c>
      <c r="C55" s="14">
        <v>2133614</v>
      </c>
      <c r="D55" s="374">
        <f>C55/'- 3 -'!E55</f>
        <v>0.06216821292181836</v>
      </c>
      <c r="E55" s="14">
        <f>C55/'- 7 -'!D55</f>
        <v>498.0424836601307</v>
      </c>
      <c r="F55" s="14">
        <v>122320</v>
      </c>
      <c r="G55" s="374">
        <f>F55/'- 3 -'!E55</f>
        <v>0.0035641010063661104</v>
      </c>
      <c r="H55" s="14">
        <f>IF('- 7 -'!C55=0,"",F55/'- 7 -'!C55)</f>
        <v>4077.3333333333335</v>
      </c>
    </row>
    <row r="56" spans="1:8" ht="12.75">
      <c r="A56" s="15">
        <v>50</v>
      </c>
      <c r="B56" s="16" t="s">
        <v>429</v>
      </c>
      <c r="C56" s="16">
        <v>855400</v>
      </c>
      <c r="D56" s="375">
        <f>C56/'- 3 -'!E56</f>
        <v>0.06023248019242848</v>
      </c>
      <c r="E56" s="16">
        <f>C56/'- 7 -'!D56</f>
        <v>464.1345632121541</v>
      </c>
      <c r="F56" s="16">
        <v>0</v>
      </c>
      <c r="G56" s="375">
        <f>F56/'- 3 -'!E56</f>
        <v>0</v>
      </c>
      <c r="H56" s="16">
        <f>IF('- 7 -'!C56=0,"",F56/'- 7 -'!C56)</f>
      </c>
    </row>
    <row r="57" spans="1:8" ht="12.75">
      <c r="A57" s="13">
        <v>2264</v>
      </c>
      <c r="B57" s="14" t="s">
        <v>180</v>
      </c>
      <c r="C57" s="14">
        <v>97787</v>
      </c>
      <c r="D57" s="374">
        <f>C57/'- 3 -'!E57</f>
        <v>0.050701121742940176</v>
      </c>
      <c r="E57" s="14">
        <f>C57/'- 7 -'!D57</f>
        <v>482.89876543209874</v>
      </c>
      <c r="F57" s="14">
        <v>0</v>
      </c>
      <c r="G57" s="374">
        <f>F57/'- 3 -'!E57</f>
        <v>0</v>
      </c>
      <c r="H57" s="14">
        <f>IF('- 7 -'!C57=0,"",F57/'- 7 -'!C57)</f>
      </c>
    </row>
    <row r="58" spans="1:8" ht="12.75">
      <c r="A58" s="15">
        <v>2309</v>
      </c>
      <c r="B58" s="16" t="s">
        <v>181</v>
      </c>
      <c r="C58" s="16">
        <v>154280</v>
      </c>
      <c r="D58" s="375">
        <f>C58/'- 3 -'!E58</f>
        <v>0.0784114415243168</v>
      </c>
      <c r="E58" s="16">
        <f>C58/'- 7 -'!D58</f>
        <v>588.8549618320611</v>
      </c>
      <c r="F58" s="16">
        <v>0</v>
      </c>
      <c r="G58" s="375">
        <f>F58/'- 3 -'!E58</f>
        <v>0</v>
      </c>
      <c r="H58" s="16">
        <f>IF('- 7 -'!C58=0,"",F58/'- 7 -'!C58)</f>
      </c>
    </row>
    <row r="59" spans="1:8" ht="12.75">
      <c r="A59" s="13">
        <v>2312</v>
      </c>
      <c r="B59" s="14" t="s">
        <v>182</v>
      </c>
      <c r="C59" s="14">
        <v>127524</v>
      </c>
      <c r="D59" s="374">
        <f>C59/'- 3 -'!E59</f>
        <v>0.07605096065595475</v>
      </c>
      <c r="E59" s="14">
        <f>C59/'- 7 -'!D59</f>
        <v>578.3401360544218</v>
      </c>
      <c r="F59" s="14">
        <v>0</v>
      </c>
      <c r="G59" s="374">
        <f>F59/'- 3 -'!E59</f>
        <v>0</v>
      </c>
      <c r="H59" s="14">
        <f>IF('- 7 -'!C59=0,"",F59/'- 7 -'!C59)</f>
      </c>
    </row>
    <row r="60" spans="1:8" ht="12.75">
      <c r="A60" s="15">
        <v>2355</v>
      </c>
      <c r="B60" s="16" t="s">
        <v>183</v>
      </c>
      <c r="C60" s="16">
        <v>1542337</v>
      </c>
      <c r="D60" s="375">
        <f>C60/'- 3 -'!E60</f>
        <v>0.06637983815982615</v>
      </c>
      <c r="E60" s="16">
        <f>C60/'- 7 -'!D60</f>
        <v>475.80965602344594</v>
      </c>
      <c r="F60" s="16">
        <v>572675</v>
      </c>
      <c r="G60" s="375">
        <f>F60/'- 3 -'!E60</f>
        <v>0.024647060803299432</v>
      </c>
      <c r="H60" s="16">
        <f>IF('- 7 -'!C60=0,"",F60/'- 7 -'!C60)</f>
        <v>5522.420443587271</v>
      </c>
    </row>
    <row r="61" spans="1:8" ht="12.75">
      <c r="A61" s="13">
        <v>2439</v>
      </c>
      <c r="B61" s="14" t="s">
        <v>184</v>
      </c>
      <c r="C61" s="14">
        <v>43974</v>
      </c>
      <c r="D61" s="374">
        <f>C61/'- 3 -'!E61</f>
        <v>0.03559754231731306</v>
      </c>
      <c r="E61" s="14">
        <f>C61/'- 7 -'!D61</f>
        <v>343.546875</v>
      </c>
      <c r="F61" s="14">
        <v>0</v>
      </c>
      <c r="G61" s="374">
        <f>F61/'- 3 -'!E61</f>
        <v>0</v>
      </c>
      <c r="H61" s="14">
        <f>IF('- 7 -'!C61=0,"",F61/'- 7 -'!C61)</f>
      </c>
    </row>
    <row r="62" spans="1:8" ht="12.75">
      <c r="A62" s="15">
        <v>2460</v>
      </c>
      <c r="B62" s="16" t="s">
        <v>185</v>
      </c>
      <c r="C62" s="16">
        <v>187915</v>
      </c>
      <c r="D62" s="375">
        <f>C62/'- 3 -'!E62</f>
        <v>0.06547887229224313</v>
      </c>
      <c r="E62" s="16">
        <f>C62/'- 7 -'!D62</f>
        <v>606.1774193548387</v>
      </c>
      <c r="F62" s="16">
        <v>0</v>
      </c>
      <c r="G62" s="375">
        <f>F62/'- 3 -'!E62</f>
        <v>0</v>
      </c>
      <c r="H62" s="16">
        <f>IF('- 7 -'!C62=0,"",F62/'- 7 -'!C62)</f>
      </c>
    </row>
    <row r="63" spans="1:8" ht="12.75">
      <c r="A63" s="13">
        <v>3000</v>
      </c>
      <c r="B63" s="14" t="s">
        <v>491</v>
      </c>
      <c r="C63" s="14">
        <v>0</v>
      </c>
      <c r="D63" s="374">
        <f>C63/'- 3 -'!E63</f>
        <v>0</v>
      </c>
      <c r="E63" s="14">
        <f>C63/'- 7 -'!D63</f>
        <v>0</v>
      </c>
      <c r="F63" s="14">
        <v>2733669</v>
      </c>
      <c r="G63" s="374">
        <f>F63/'- 3 -'!E63</f>
        <v>0.5248923974703805</v>
      </c>
      <c r="H63" s="14">
        <f>IF('- 7 -'!C63=0,"",F63/'- 7 -'!C63)</f>
        <v>4294.845247446976</v>
      </c>
    </row>
    <row r="64" spans="1:8" ht="4.5" customHeight="1">
      <c r="A64" s="17"/>
      <c r="B64" s="17"/>
      <c r="C64" s="17"/>
      <c r="D64" s="198"/>
      <c r="E64" s="17"/>
      <c r="F64" s="17"/>
      <c r="G64" s="198"/>
      <c r="H64" s="17"/>
    </row>
    <row r="65" spans="1:8" ht="12.75">
      <c r="A65" s="19"/>
      <c r="B65" s="20" t="s">
        <v>186</v>
      </c>
      <c r="C65" s="20">
        <f>SUM(C11:C63)</f>
        <v>79844375.5</v>
      </c>
      <c r="D65" s="103">
        <f>C65/'- 3 -'!E65</f>
        <v>0.06433346589285686</v>
      </c>
      <c r="E65" s="20">
        <f>C65/'- 7 -'!D65</f>
        <v>433.44189867982266</v>
      </c>
      <c r="F65" s="20">
        <f>SUM(F11:F63)</f>
        <v>21101214.85</v>
      </c>
      <c r="G65" s="103">
        <f>F65/'- 3 -'!E65</f>
        <v>0.017002002675195575</v>
      </c>
      <c r="H65" s="20">
        <f>F65/'- 7 -'!C65</f>
        <v>4938.266990404868</v>
      </c>
    </row>
    <row r="66" spans="1:8" ht="4.5" customHeight="1">
      <c r="A66" s="17"/>
      <c r="B66" s="17"/>
      <c r="C66" s="17"/>
      <c r="D66" s="198"/>
      <c r="E66" s="17"/>
      <c r="F66" s="17"/>
      <c r="G66" s="198"/>
      <c r="H66" s="17"/>
    </row>
    <row r="67" spans="1:8" ht="12.75">
      <c r="A67" s="15">
        <v>2155</v>
      </c>
      <c r="B67" s="16" t="s">
        <v>187</v>
      </c>
      <c r="C67" s="16">
        <v>41015</v>
      </c>
      <c r="D67" s="375">
        <f>C67/'- 3 -'!E67</f>
        <v>0.03434465064167514</v>
      </c>
      <c r="E67" s="16">
        <f>C67/'- 7 -'!D67</f>
        <v>273.43333333333334</v>
      </c>
      <c r="F67" s="16">
        <v>0</v>
      </c>
      <c r="G67" s="375">
        <f>F67/'- 3 -'!E67</f>
        <v>0</v>
      </c>
      <c r="H67" s="16">
        <f>IF('- 7 -'!C67=0,"",F67/'- 7 -'!C67)</f>
      </c>
    </row>
    <row r="68" spans="1:8" ht="12.75">
      <c r="A68" s="13">
        <v>2408</v>
      </c>
      <c r="B68" s="14" t="s">
        <v>189</v>
      </c>
      <c r="C68" s="14">
        <v>166175</v>
      </c>
      <c r="D68" s="374">
        <f>C68/'- 3 -'!E68</f>
        <v>0.07028581700521301</v>
      </c>
      <c r="E68" s="14">
        <f>C68/'- 7 -'!D68</f>
        <v>621.2149532710281</v>
      </c>
      <c r="F68" s="14">
        <v>0</v>
      </c>
      <c r="G68" s="374">
        <f>F68/'- 3 -'!E68</f>
        <v>0</v>
      </c>
      <c r="H68" s="14">
        <f>IF('- 7 -'!C68=0,"",F68/'- 7 -'!C68)</f>
      </c>
    </row>
    <row r="69" spans="3:8" ht="6.75" customHeight="1">
      <c r="C69" s="90"/>
      <c r="D69" s="90"/>
      <c r="E69" s="90"/>
      <c r="F69" s="90"/>
      <c r="G69" s="90"/>
      <c r="H69" s="90"/>
    </row>
    <row r="70" spans="1:8" ht="12" customHeight="1">
      <c r="A70" s="54" t="s">
        <v>297</v>
      </c>
      <c r="B70" s="55" t="s">
        <v>500</v>
      </c>
      <c r="D70" s="90"/>
      <c r="E70" s="90"/>
      <c r="F70" s="90"/>
      <c r="G70" s="90"/>
      <c r="H70" s="90"/>
    </row>
    <row r="71" spans="1:2" ht="12" customHeight="1">
      <c r="A71" s="6"/>
      <c r="B71" s="6"/>
    </row>
    <row r="72" spans="1:2" ht="12" customHeight="1">
      <c r="A72" s="6"/>
      <c r="B72" s="6"/>
    </row>
    <row r="73" spans="1:2" ht="12" customHeight="1">
      <c r="A73" s="6"/>
      <c r="B73" s="6"/>
    </row>
    <row r="74" spans="1:2" ht="12" customHeight="1">
      <c r="A74" s="6"/>
      <c r="B74" s="6"/>
    </row>
    <row r="75" ht="12" customHeight="1"/>
  </sheetData>
  <printOptions horizontalCentered="1"/>
  <pageMargins left="0.6" right="0.6" top="0.6" bottom="0" header="0.3" footer="0"/>
  <pageSetup fitToHeight="1" fitToWidth="1" orientation="portrait" scale="81" r:id="rId1"/>
  <headerFooter alignWithMargins="0">
    <oddHeader>&amp;C&amp;"Times New Roman,Bold"&amp;12&amp;A</oddHeader>
  </headerFooter>
</worksheet>
</file>

<file path=xl/worksheets/sheet15.xml><?xml version="1.0" encoding="utf-8"?>
<worksheet xmlns="http://schemas.openxmlformats.org/spreadsheetml/2006/main" xmlns:r="http://schemas.openxmlformats.org/officeDocument/2006/relationships">
  <sheetPr codeName="Sheet14">
    <pageSetUpPr fitToPage="1"/>
  </sheetPr>
  <dimension ref="A1:K74"/>
  <sheetViews>
    <sheetView showGridLines="0" showZeros="0" workbookViewId="0" topLeftCell="A1">
      <selection activeCell="A1" sqref="A1"/>
    </sheetView>
  </sheetViews>
  <sheetFormatPr defaultColWidth="15.83203125" defaultRowHeight="12"/>
  <cols>
    <col min="1" max="1" width="6.83203125" style="82" customWidth="1"/>
    <col min="2" max="2" width="33.83203125" style="82" customWidth="1"/>
    <col min="3" max="3" width="15.83203125" style="82" customWidth="1"/>
    <col min="4" max="4" width="7.83203125" style="82" customWidth="1"/>
    <col min="5" max="5" width="9.83203125" style="82" customWidth="1"/>
    <col min="6" max="6" width="15.83203125" style="82" customWidth="1"/>
    <col min="7" max="7" width="7.83203125" style="82" customWidth="1"/>
    <col min="8" max="8" width="9.83203125" style="82" customWidth="1"/>
    <col min="9" max="9" width="15.83203125" style="82" customWidth="1"/>
    <col min="10" max="10" width="7.83203125" style="82" customWidth="1"/>
    <col min="11" max="11" width="9.83203125" style="82" customWidth="1"/>
    <col min="12" max="16384" width="15.83203125" style="82" customWidth="1"/>
  </cols>
  <sheetData>
    <row r="1" spans="1:11" ht="6.75" customHeight="1">
      <c r="A1" s="17"/>
      <c r="B1" s="80"/>
      <c r="C1" s="80"/>
      <c r="D1" s="80"/>
      <c r="E1" s="80"/>
      <c r="F1" s="80"/>
      <c r="G1" s="80"/>
      <c r="H1" s="80"/>
      <c r="I1" s="81"/>
      <c r="J1" s="81"/>
      <c r="K1" s="81"/>
    </row>
    <row r="2" spans="1:11" ht="12.75">
      <c r="A2" s="8"/>
      <c r="B2" s="83"/>
      <c r="C2" s="84" t="s">
        <v>0</v>
      </c>
      <c r="D2" s="84"/>
      <c r="E2" s="84"/>
      <c r="F2" s="199"/>
      <c r="G2" s="199"/>
      <c r="H2" s="199"/>
      <c r="I2" s="199"/>
      <c r="J2" s="83"/>
      <c r="K2" s="85" t="s">
        <v>464</v>
      </c>
    </row>
    <row r="3" spans="1:11" ht="12.75">
      <c r="A3" s="9"/>
      <c r="B3" s="86"/>
      <c r="C3" s="87" t="str">
        <f>YEAR</f>
        <v>OPERATING FUND BUDGET 2000/2001</v>
      </c>
      <c r="D3" s="87"/>
      <c r="E3" s="87"/>
      <c r="F3" s="202"/>
      <c r="G3" s="202"/>
      <c r="H3" s="202"/>
      <c r="I3" s="202"/>
      <c r="J3" s="86"/>
      <c r="K3" s="88"/>
    </row>
    <row r="4" spans="1:11" ht="12.75">
      <c r="A4" s="10"/>
      <c r="I4" s="81"/>
      <c r="J4" s="81"/>
      <c r="K4" s="81"/>
    </row>
    <row r="5" spans="1:11" ht="16.5">
      <c r="A5" s="10"/>
      <c r="C5" s="346" t="s">
        <v>413</v>
      </c>
      <c r="D5" s="175"/>
      <c r="E5" s="175"/>
      <c r="F5" s="175"/>
      <c r="G5" s="175"/>
      <c r="H5" s="175"/>
      <c r="I5" s="175"/>
      <c r="J5" s="347"/>
      <c r="K5" s="348"/>
    </row>
    <row r="6" spans="1:11" ht="12.75">
      <c r="A6" s="10"/>
      <c r="C6" s="415" t="s">
        <v>351</v>
      </c>
      <c r="D6" s="36"/>
      <c r="E6" s="36"/>
      <c r="F6" s="36"/>
      <c r="G6" s="36"/>
      <c r="H6" s="37"/>
      <c r="I6" s="91"/>
      <c r="J6" s="92"/>
      <c r="K6" s="93"/>
    </row>
    <row r="7" spans="3:11" ht="12.75">
      <c r="C7" s="41" t="s">
        <v>40</v>
      </c>
      <c r="D7" s="42"/>
      <c r="E7" s="43"/>
      <c r="F7" s="41" t="s">
        <v>41</v>
      </c>
      <c r="G7" s="42"/>
      <c r="H7" s="43"/>
      <c r="I7" s="41" t="s">
        <v>42</v>
      </c>
      <c r="J7" s="42"/>
      <c r="K7" s="43"/>
    </row>
    <row r="8" spans="1:11" ht="12.75">
      <c r="A8" s="94"/>
      <c r="B8" s="45"/>
      <c r="C8" s="49"/>
      <c r="D8" s="50"/>
      <c r="E8" s="48" t="s">
        <v>83</v>
      </c>
      <c r="F8" s="49"/>
      <c r="G8" s="50"/>
      <c r="H8" s="48" t="s">
        <v>83</v>
      </c>
      <c r="I8" s="95"/>
      <c r="J8" s="47"/>
      <c r="K8" s="48" t="s">
        <v>83</v>
      </c>
    </row>
    <row r="9" spans="1:11" ht="12.75">
      <c r="A9" s="51" t="s">
        <v>112</v>
      </c>
      <c r="B9" s="52" t="s">
        <v>113</v>
      </c>
      <c r="C9" s="53" t="s">
        <v>114</v>
      </c>
      <c r="D9" s="53" t="s">
        <v>115</v>
      </c>
      <c r="E9" s="53" t="s">
        <v>116</v>
      </c>
      <c r="F9" s="53" t="s">
        <v>114</v>
      </c>
      <c r="G9" s="53" t="s">
        <v>115</v>
      </c>
      <c r="H9" s="53" t="s">
        <v>116</v>
      </c>
      <c r="I9" s="96" t="s">
        <v>114</v>
      </c>
      <c r="J9" s="53" t="s">
        <v>115</v>
      </c>
      <c r="K9" s="53" t="s">
        <v>116</v>
      </c>
    </row>
    <row r="10" spans="1:11" ht="4.5" customHeight="1">
      <c r="A10" s="77"/>
      <c r="B10" s="77"/>
      <c r="C10" s="90"/>
      <c r="D10" s="90"/>
      <c r="E10" s="90"/>
      <c r="F10" s="90"/>
      <c r="G10" s="90"/>
      <c r="H10" s="90"/>
      <c r="I10" s="90"/>
      <c r="J10" s="90"/>
      <c r="K10" s="90"/>
    </row>
    <row r="11" spans="1:11" ht="12.75">
      <c r="A11" s="13">
        <v>1</v>
      </c>
      <c r="B11" s="14" t="s">
        <v>135</v>
      </c>
      <c r="C11" s="14">
        <v>81442700</v>
      </c>
      <c r="D11" s="374">
        <f>C11/'- 3 -'!E11</f>
        <v>0.357244152755413</v>
      </c>
      <c r="E11" s="14">
        <f>C11/'- 6 -'!C11</f>
        <v>3507.513081677039</v>
      </c>
      <c r="F11" s="14">
        <v>0</v>
      </c>
      <c r="G11" s="374">
        <f>F11/'- 3 -'!E11</f>
        <v>0</v>
      </c>
      <c r="H11" s="14">
        <f>IF('- 6 -'!D11=0,"",F11/'- 6 -'!D11)</f>
      </c>
      <c r="I11" s="14">
        <v>2864900</v>
      </c>
      <c r="J11" s="374">
        <f>I11/'- 3 -'!E11</f>
        <v>0.012566734320313333</v>
      </c>
      <c r="K11" s="14">
        <f>IF('- 6 -'!E11=0,"",I11/'- 6 -'!E11)</f>
        <v>3366.5099882491186</v>
      </c>
    </row>
    <row r="12" spans="1:11" ht="12.75">
      <c r="A12" s="15">
        <v>2</v>
      </c>
      <c r="B12" s="16" t="s">
        <v>136</v>
      </c>
      <c r="C12" s="16">
        <v>24992055</v>
      </c>
      <c r="D12" s="375">
        <f>C12/'- 3 -'!E12</f>
        <v>0.4366030131201782</v>
      </c>
      <c r="E12" s="16">
        <f>C12/'- 6 -'!C12</f>
        <v>3945.636317708909</v>
      </c>
      <c r="F12" s="16">
        <v>0</v>
      </c>
      <c r="G12" s="375">
        <f>F12/'- 3 -'!E12</f>
        <v>0</v>
      </c>
      <c r="H12" s="16">
        <f>IF('- 6 -'!D12=0,"",F12/'- 6 -'!D12)</f>
      </c>
      <c r="I12" s="16">
        <v>2334844</v>
      </c>
      <c r="J12" s="375">
        <f>I12/'- 3 -'!E12</f>
        <v>0.0407889597540326</v>
      </c>
      <c r="K12" s="16">
        <f>IF('- 6 -'!E12=0,"",I12/'- 6 -'!E12)</f>
        <v>3516.3313253012047</v>
      </c>
    </row>
    <row r="13" spans="1:11" ht="12.75">
      <c r="A13" s="13">
        <v>3</v>
      </c>
      <c r="B13" s="14" t="s">
        <v>137</v>
      </c>
      <c r="C13" s="14">
        <v>12012596</v>
      </c>
      <c r="D13" s="374">
        <f>C13/'- 3 -'!E13</f>
        <v>0.2976919068396452</v>
      </c>
      <c r="E13" s="14">
        <f>C13/'- 6 -'!C13</f>
        <v>3697.321021852878</v>
      </c>
      <c r="F13" s="14">
        <v>0</v>
      </c>
      <c r="G13" s="374">
        <f>F13/'- 3 -'!E13</f>
        <v>0</v>
      </c>
      <c r="H13" s="14">
        <f>IF('- 6 -'!D13=0,"",F13/'- 6 -'!D13)</f>
      </c>
      <c r="I13" s="14">
        <v>589202</v>
      </c>
      <c r="J13" s="374">
        <f>I13/'- 3 -'!E13</f>
        <v>0.014601395642851274</v>
      </c>
      <c r="K13" s="14">
        <f>IF('- 6 -'!E13=0,"",I13/'- 6 -'!E13)</f>
        <v>3789.08038585209</v>
      </c>
    </row>
    <row r="14" spans="1:11" ht="12.75">
      <c r="A14" s="15">
        <v>4</v>
      </c>
      <c r="B14" s="16" t="s">
        <v>138</v>
      </c>
      <c r="C14" s="16">
        <v>12865581</v>
      </c>
      <c r="D14" s="375">
        <f>C14/'- 3 -'!E14</f>
        <v>0.3317080672838075</v>
      </c>
      <c r="E14" s="16">
        <f>C14/'- 6 -'!C14</f>
        <v>3413.0736171906087</v>
      </c>
      <c r="F14" s="16">
        <v>1376878</v>
      </c>
      <c r="G14" s="375">
        <f>F14/'- 3 -'!E14</f>
        <v>0.035499488151028255</v>
      </c>
      <c r="H14" s="16">
        <f>IF('- 6 -'!D14=0,"",F14/'- 6 -'!D14)</f>
        <v>2895.6424815983178</v>
      </c>
      <c r="I14" s="16">
        <v>4981235</v>
      </c>
      <c r="J14" s="375">
        <f>I14/'- 3 -'!E14</f>
        <v>0.12842916573580754</v>
      </c>
      <c r="K14" s="16">
        <f>IF('- 6 -'!E14=0,"",I14/'- 6 -'!E14)</f>
        <v>3570.777777777778</v>
      </c>
    </row>
    <row r="15" spans="1:11" ht="12.75">
      <c r="A15" s="13">
        <v>5</v>
      </c>
      <c r="B15" s="14" t="s">
        <v>139</v>
      </c>
      <c r="C15" s="14">
        <v>19686530</v>
      </c>
      <c r="D15" s="374">
        <f>C15/'- 3 -'!E15</f>
        <v>0.42512314710326843</v>
      </c>
      <c r="E15" s="14">
        <f>C15/'- 6 -'!C15</f>
        <v>3737.002657555049</v>
      </c>
      <c r="F15" s="14">
        <v>0</v>
      </c>
      <c r="G15" s="374">
        <f>F15/'- 3 -'!E15</f>
        <v>0</v>
      </c>
      <c r="H15" s="14">
        <f>IF('- 6 -'!D15=0,"",F15/'- 6 -'!D15)</f>
      </c>
      <c r="I15" s="14">
        <v>2842179</v>
      </c>
      <c r="J15" s="374">
        <f>I15/'- 3 -'!E15</f>
        <v>0.06137577730106933</v>
      </c>
      <c r="K15" s="14">
        <f>IF('- 6 -'!E15=0,"",I15/'- 6 -'!E15)</f>
        <v>3586.345741324921</v>
      </c>
    </row>
    <row r="16" spans="1:11" ht="12.75">
      <c r="A16" s="15">
        <v>6</v>
      </c>
      <c r="B16" s="16" t="s">
        <v>140</v>
      </c>
      <c r="C16" s="16">
        <v>25168489</v>
      </c>
      <c r="D16" s="375">
        <f>C16/'- 3 -'!E16</f>
        <v>0.4503346033102135</v>
      </c>
      <c r="E16" s="16">
        <f>C16/'- 6 -'!C16</f>
        <v>3612.0104764638345</v>
      </c>
      <c r="F16" s="16">
        <v>0</v>
      </c>
      <c r="G16" s="375">
        <f>F16/'- 3 -'!E16</f>
        <v>0</v>
      </c>
      <c r="H16" s="16">
        <f>IF('- 6 -'!D16=0,"",F16/'- 6 -'!D16)</f>
      </c>
      <c r="I16" s="16">
        <v>5976503</v>
      </c>
      <c r="J16" s="375">
        <f>I16/'- 3 -'!E16</f>
        <v>0.1069363404250172</v>
      </c>
      <c r="K16" s="16">
        <f>IF('- 6 -'!E16=0,"",I16/'- 6 -'!E16)</f>
        <v>3126.60371436045</v>
      </c>
    </row>
    <row r="17" spans="1:11" ht="12.75">
      <c r="A17" s="13">
        <v>9</v>
      </c>
      <c r="B17" s="14" t="s">
        <v>141</v>
      </c>
      <c r="C17" s="14">
        <v>23737955</v>
      </c>
      <c r="D17" s="374">
        <f>C17/'- 3 -'!E17</f>
        <v>0.3052887917453602</v>
      </c>
      <c r="E17" s="14">
        <f>C17/'- 6 -'!C17</f>
        <v>3227.0194399129964</v>
      </c>
      <c r="F17" s="14">
        <v>0</v>
      </c>
      <c r="G17" s="374">
        <f>F17/'- 3 -'!E17</f>
        <v>0</v>
      </c>
      <c r="H17" s="14">
        <f>IF('- 6 -'!D17=0,"",F17/'- 6 -'!D17)</f>
      </c>
      <c r="I17" s="14">
        <v>0</v>
      </c>
      <c r="J17" s="374">
        <f>I17/'- 3 -'!E17</f>
        <v>0</v>
      </c>
      <c r="K17" s="14">
        <f>IF('- 6 -'!E17=0,"",I17/'- 6 -'!E17)</f>
      </c>
    </row>
    <row r="18" spans="1:11" ht="12.75">
      <c r="A18" s="15">
        <v>10</v>
      </c>
      <c r="B18" s="16" t="s">
        <v>142</v>
      </c>
      <c r="C18" s="16">
        <v>17728519</v>
      </c>
      <c r="D18" s="375">
        <f>C18/'- 3 -'!E18</f>
        <v>0.30632437647587507</v>
      </c>
      <c r="E18" s="16">
        <f>C18/'- 6 -'!C18</f>
        <v>3631.0330773169485</v>
      </c>
      <c r="F18" s="16">
        <v>0</v>
      </c>
      <c r="G18" s="375">
        <f>F18/'- 3 -'!E18</f>
        <v>0</v>
      </c>
      <c r="H18" s="16">
        <f>IF('- 6 -'!D18=0,"",F18/'- 6 -'!D18)</f>
      </c>
      <c r="I18" s="16">
        <v>688290</v>
      </c>
      <c r="J18" s="375">
        <f>I18/'- 3 -'!E18</f>
        <v>0.011892702660869758</v>
      </c>
      <c r="K18" s="16">
        <f>IF('- 6 -'!E18=0,"",I18/'- 6 -'!E18)</f>
        <v>3845.195530726257</v>
      </c>
    </row>
    <row r="19" spans="1:11" ht="12.75">
      <c r="A19" s="13">
        <v>11</v>
      </c>
      <c r="B19" s="14" t="s">
        <v>143</v>
      </c>
      <c r="C19" s="14">
        <v>12001510</v>
      </c>
      <c r="D19" s="374">
        <f>C19/'- 3 -'!E19</f>
        <v>0.3911322698633448</v>
      </c>
      <c r="E19" s="14">
        <f>C19/'- 6 -'!C19</f>
        <v>3722.552729528536</v>
      </c>
      <c r="F19" s="14">
        <v>0</v>
      </c>
      <c r="G19" s="374">
        <f>F19/'- 3 -'!E19</f>
        <v>0</v>
      </c>
      <c r="H19" s="14">
        <f>IF('- 6 -'!D19=0,"",F19/'- 6 -'!D19)</f>
      </c>
      <c r="I19" s="14">
        <v>540760</v>
      </c>
      <c r="J19" s="374">
        <f>I19/'- 3 -'!E19</f>
        <v>0.017623506229741286</v>
      </c>
      <c r="K19" s="14">
        <f>IF('- 6 -'!E19=0,"",I19/'- 6 -'!E19)</f>
        <v>3153.1195335276966</v>
      </c>
    </row>
    <row r="20" spans="1:11" ht="12.75">
      <c r="A20" s="15">
        <v>12</v>
      </c>
      <c r="B20" s="16" t="s">
        <v>144</v>
      </c>
      <c r="C20" s="16">
        <v>20287322</v>
      </c>
      <c r="D20" s="375">
        <f>C20/'- 3 -'!E20</f>
        <v>0.40232259425834266</v>
      </c>
      <c r="E20" s="16">
        <f>C20/'- 6 -'!C20</f>
        <v>3842.732507481911</v>
      </c>
      <c r="F20" s="16">
        <v>0</v>
      </c>
      <c r="G20" s="375">
        <f>F20/'- 3 -'!E20</f>
        <v>0</v>
      </c>
      <c r="H20" s="16">
        <f>IF('- 6 -'!D20=0,"",F20/'- 6 -'!D20)</f>
      </c>
      <c r="I20" s="16">
        <v>2935095</v>
      </c>
      <c r="J20" s="375">
        <f>I20/'- 3 -'!E20</f>
        <v>0.05820655061297347</v>
      </c>
      <c r="K20" s="16">
        <f>IF('- 6 -'!E20=0,"",I20/'- 6 -'!E20)</f>
        <v>2611.294483985765</v>
      </c>
    </row>
    <row r="21" spans="1:11" ht="12.75">
      <c r="A21" s="13">
        <v>13</v>
      </c>
      <c r="B21" s="14" t="s">
        <v>145</v>
      </c>
      <c r="C21" s="14">
        <v>7938359</v>
      </c>
      <c r="D21" s="374">
        <f>C21/'- 3 -'!E21</f>
        <v>0.4116364859366228</v>
      </c>
      <c r="E21" s="14">
        <f>C21/'- 6 -'!C21</f>
        <v>3538.066140749655</v>
      </c>
      <c r="F21" s="14">
        <v>0</v>
      </c>
      <c r="G21" s="374">
        <f>F21/'- 3 -'!E21</f>
        <v>0</v>
      </c>
      <c r="H21" s="14">
        <f>IF('- 6 -'!D21=0,"",F21/'- 6 -'!D21)</f>
      </c>
      <c r="I21" s="14">
        <v>0</v>
      </c>
      <c r="J21" s="374">
        <f>I21/'- 3 -'!E21</f>
        <v>0</v>
      </c>
      <c r="K21" s="14">
        <f>IF('- 6 -'!E21=0,"",I21/'- 6 -'!E21)</f>
      </c>
    </row>
    <row r="22" spans="1:11" ht="12.75">
      <c r="A22" s="15">
        <v>14</v>
      </c>
      <c r="B22" s="16" t="s">
        <v>146</v>
      </c>
      <c r="C22" s="16">
        <v>5193914</v>
      </c>
      <c r="D22" s="375">
        <f>C22/'- 3 -'!E22</f>
        <v>0.23782277111523648</v>
      </c>
      <c r="E22" s="16">
        <f>C22/'- 6 -'!C22</f>
        <v>3329.4320512820514</v>
      </c>
      <c r="F22" s="16">
        <v>0</v>
      </c>
      <c r="G22" s="375">
        <f>F22/'- 3 -'!E22</f>
        <v>0</v>
      </c>
      <c r="H22" s="16">
        <f>IF('- 6 -'!D22=0,"",F22/'- 6 -'!D22)</f>
      </c>
      <c r="I22" s="16">
        <v>1948828</v>
      </c>
      <c r="J22" s="375">
        <f>I22/'- 3 -'!E22</f>
        <v>0.08923437611538505</v>
      </c>
      <c r="K22" s="16">
        <f>IF('- 6 -'!E22=0,"",I22/'- 6 -'!E22)</f>
        <v>3030.836702954899</v>
      </c>
    </row>
    <row r="23" spans="1:11" ht="12.75">
      <c r="A23" s="13">
        <v>15</v>
      </c>
      <c r="B23" s="14" t="s">
        <v>147</v>
      </c>
      <c r="C23" s="14">
        <v>16819249</v>
      </c>
      <c r="D23" s="374">
        <f>C23/'- 3 -'!E23</f>
        <v>0.545348887127324</v>
      </c>
      <c r="E23" s="14">
        <f>C23/'- 6 -'!C23</f>
        <v>3027.222642188625</v>
      </c>
      <c r="F23" s="14">
        <v>0</v>
      </c>
      <c r="G23" s="374">
        <f>F23/'- 3 -'!E23</f>
        <v>0</v>
      </c>
      <c r="H23" s="14">
        <f>IF('- 6 -'!D23=0,"",F23/'- 6 -'!D23)</f>
      </c>
      <c r="I23" s="14">
        <v>0</v>
      </c>
      <c r="J23" s="374">
        <f>I23/'- 3 -'!E23</f>
        <v>0</v>
      </c>
      <c r="K23" s="14">
        <f>IF('- 6 -'!E23=0,"",I23/'- 6 -'!E23)</f>
      </c>
    </row>
    <row r="24" spans="1:11" ht="12.75">
      <c r="A24" s="15">
        <v>16</v>
      </c>
      <c r="B24" s="16" t="s">
        <v>148</v>
      </c>
      <c r="C24" s="16">
        <v>2975574</v>
      </c>
      <c r="D24" s="375">
        <f>C24/'- 3 -'!E24</f>
        <v>0.5128096686733907</v>
      </c>
      <c r="E24" s="16">
        <f>C24/'- 6 -'!C24</f>
        <v>4084.5216197666437</v>
      </c>
      <c r="F24" s="16">
        <v>0</v>
      </c>
      <c r="G24" s="375">
        <f>F24/'- 3 -'!E24</f>
        <v>0</v>
      </c>
      <c r="H24" s="16">
        <f>IF('- 6 -'!D24=0,"",F24/'- 6 -'!D24)</f>
      </c>
      <c r="I24" s="16">
        <v>0</v>
      </c>
      <c r="J24" s="375">
        <f>I24/'- 3 -'!E24</f>
        <v>0</v>
      </c>
      <c r="K24" s="16">
        <f>IF('- 6 -'!E24=0,"",I24/'- 6 -'!E24)</f>
      </c>
    </row>
    <row r="25" spans="1:11" ht="12.75">
      <c r="A25" s="13">
        <v>17</v>
      </c>
      <c r="B25" s="14" t="s">
        <v>149</v>
      </c>
      <c r="C25" s="14">
        <v>135109</v>
      </c>
      <c r="D25" s="374">
        <f>C25/'- 3 -'!E25</f>
        <v>0.03498175943162959</v>
      </c>
      <c r="E25" s="14">
        <f>C25/'- 6 -'!C25</f>
        <v>4289.174603174603</v>
      </c>
      <c r="F25" s="14">
        <v>513832</v>
      </c>
      <c r="G25" s="374">
        <f>F25/'- 3 -'!E25</f>
        <v>0.13303886056645445</v>
      </c>
      <c r="H25" s="14">
        <f>IF('- 6 -'!D25=0,"",F25/'- 6 -'!D25)</f>
        <v>3315.0451612903225</v>
      </c>
      <c r="I25" s="14">
        <v>1059165</v>
      </c>
      <c r="J25" s="374">
        <f>I25/'- 3 -'!E25</f>
        <v>0.27423380550815973</v>
      </c>
      <c r="K25" s="14">
        <f>IF('- 6 -'!E25=0,"",I25/'- 6 -'!E25)</f>
        <v>3269.027777777778</v>
      </c>
    </row>
    <row r="26" spans="1:11" ht="12.75">
      <c r="A26" s="15">
        <v>18</v>
      </c>
      <c r="B26" s="16" t="s">
        <v>150</v>
      </c>
      <c r="C26" s="16">
        <v>4151391</v>
      </c>
      <c r="D26" s="375">
        <f>C26/'- 3 -'!E26</f>
        <v>0.46843504789880613</v>
      </c>
      <c r="E26" s="16">
        <f>C26/'- 6 -'!C26</f>
        <v>2824.0755102040816</v>
      </c>
      <c r="F26" s="16">
        <v>0</v>
      </c>
      <c r="G26" s="375">
        <f>F26/'- 3 -'!E26</f>
        <v>0</v>
      </c>
      <c r="H26" s="16">
        <f>IF('- 6 -'!D26=0,"",F26/'- 6 -'!D26)</f>
      </c>
      <c r="I26" s="16">
        <v>0</v>
      </c>
      <c r="J26" s="375">
        <f>I26/'- 3 -'!E26</f>
        <v>0</v>
      </c>
      <c r="K26" s="16">
        <f>IF('- 6 -'!E26=0,"",I26/'- 6 -'!E26)</f>
      </c>
    </row>
    <row r="27" spans="1:11" ht="12.75">
      <c r="A27" s="13">
        <v>19</v>
      </c>
      <c r="B27" s="14" t="s">
        <v>151</v>
      </c>
      <c r="C27" s="14">
        <v>13994920</v>
      </c>
      <c r="D27" s="374">
        <f>C27/'- 3 -'!E27</f>
        <v>0.7108523572293514</v>
      </c>
      <c r="E27" s="14">
        <f>C27/'- 6 -'!C27</f>
        <v>2958.8194253578304</v>
      </c>
      <c r="F27" s="14">
        <v>0</v>
      </c>
      <c r="G27" s="374">
        <f>F27/'- 3 -'!E27</f>
        <v>0</v>
      </c>
      <c r="H27" s="14">
        <f>IF('- 6 -'!D27=0,"",F27/'- 6 -'!D27)</f>
      </c>
      <c r="I27" s="14">
        <v>0</v>
      </c>
      <c r="J27" s="374">
        <f>I27/'- 3 -'!E27</f>
        <v>0</v>
      </c>
      <c r="K27" s="14">
        <f>IF('- 6 -'!E27=0,"",I27/'- 6 -'!E27)</f>
      </c>
    </row>
    <row r="28" spans="1:11" ht="12.75">
      <c r="A28" s="15">
        <v>20</v>
      </c>
      <c r="B28" s="16" t="s">
        <v>152</v>
      </c>
      <c r="C28" s="16">
        <v>1952731</v>
      </c>
      <c r="D28" s="375">
        <f>C28/'- 3 -'!E28</f>
        <v>0.26229708800722124</v>
      </c>
      <c r="E28" s="16">
        <f>C28/'- 6 -'!C28</f>
        <v>4017.965020576132</v>
      </c>
      <c r="F28" s="16">
        <v>0</v>
      </c>
      <c r="G28" s="375">
        <f>F28/'- 3 -'!E28</f>
        <v>0</v>
      </c>
      <c r="H28" s="16">
        <f>IF('- 6 -'!D28=0,"",F28/'- 6 -'!D28)</f>
      </c>
      <c r="I28" s="16">
        <v>445246</v>
      </c>
      <c r="J28" s="375">
        <f>I28/'- 3 -'!E28</f>
        <v>0.059806870094684425</v>
      </c>
      <c r="K28" s="16">
        <f>IF('- 6 -'!E28=0,"",I28/'- 6 -'!E28)</f>
        <v>3533.6984126984125</v>
      </c>
    </row>
    <row r="29" spans="1:11" ht="12.75">
      <c r="A29" s="13">
        <v>21</v>
      </c>
      <c r="B29" s="14" t="s">
        <v>153</v>
      </c>
      <c r="C29" s="14">
        <v>11358000</v>
      </c>
      <c r="D29" s="374">
        <f>C29/'- 3 -'!E29</f>
        <v>0.5288940628637951</v>
      </c>
      <c r="E29" s="14">
        <f>C29/'- 6 -'!C29</f>
        <v>3294.5612762871647</v>
      </c>
      <c r="F29" s="14">
        <v>0</v>
      </c>
      <c r="G29" s="374">
        <f>F29/'- 3 -'!E29</f>
        <v>0</v>
      </c>
      <c r="H29" s="14">
        <f>IF('- 6 -'!D29=0,"",F29/'- 6 -'!D29)</f>
      </c>
      <c r="I29" s="14">
        <v>0</v>
      </c>
      <c r="J29" s="374">
        <f>I29/'- 3 -'!E29</f>
        <v>0</v>
      </c>
      <c r="K29" s="14">
        <f>IF('- 6 -'!E29=0,"",I29/'- 6 -'!E29)</f>
      </c>
    </row>
    <row r="30" spans="1:11" ht="12.75">
      <c r="A30" s="15">
        <v>22</v>
      </c>
      <c r="B30" s="16" t="s">
        <v>154</v>
      </c>
      <c r="C30" s="16">
        <v>5820914</v>
      </c>
      <c r="D30" s="375">
        <f>C30/'- 3 -'!E30</f>
        <v>0.4920659220843818</v>
      </c>
      <c r="E30" s="16">
        <f>C30/'- 6 -'!C30</f>
        <v>3397.090166326233</v>
      </c>
      <c r="F30" s="16">
        <v>0</v>
      </c>
      <c r="G30" s="375">
        <f>F30/'- 3 -'!E30</f>
        <v>0</v>
      </c>
      <c r="H30" s="16">
        <f>IF('- 6 -'!D30=0,"",F30/'- 6 -'!D30)</f>
      </c>
      <c r="I30" s="16">
        <v>0</v>
      </c>
      <c r="J30" s="375">
        <f>I30/'- 3 -'!E30</f>
        <v>0</v>
      </c>
      <c r="K30" s="16">
        <f>IF('- 6 -'!E30=0,"",I30/'- 6 -'!E30)</f>
      </c>
    </row>
    <row r="31" spans="1:11" ht="12.75">
      <c r="A31" s="13">
        <v>23</v>
      </c>
      <c r="B31" s="14" t="s">
        <v>155</v>
      </c>
      <c r="C31" s="14">
        <v>4793121</v>
      </c>
      <c r="D31" s="374">
        <f>C31/'- 3 -'!E31</f>
        <v>0.5019996740697792</v>
      </c>
      <c r="E31" s="14">
        <f>C31/'- 6 -'!C31</f>
        <v>3482.1075190701054</v>
      </c>
      <c r="F31" s="14">
        <v>0</v>
      </c>
      <c r="G31" s="374">
        <f>F31/'- 3 -'!E31</f>
        <v>0</v>
      </c>
      <c r="H31" s="14">
        <f>IF('- 6 -'!D31=0,"",F31/'- 6 -'!D31)</f>
      </c>
      <c r="I31" s="14">
        <v>0</v>
      </c>
      <c r="J31" s="374">
        <f>I31/'- 3 -'!E31</f>
        <v>0</v>
      </c>
      <c r="K31" s="14">
        <f>IF('- 6 -'!E31=0,"",I31/'- 6 -'!E31)</f>
      </c>
    </row>
    <row r="32" spans="1:11" ht="12.75">
      <c r="A32" s="15">
        <v>24</v>
      </c>
      <c r="B32" s="16" t="s">
        <v>156</v>
      </c>
      <c r="C32" s="16">
        <v>10017571</v>
      </c>
      <c r="D32" s="375">
        <f>C32/'- 3 -'!E32</f>
        <v>0.44876600191681193</v>
      </c>
      <c r="E32" s="16">
        <f>C32/'- 6 -'!C32</f>
        <v>3267.842440058718</v>
      </c>
      <c r="F32" s="16">
        <v>0</v>
      </c>
      <c r="G32" s="375">
        <f>F32/'- 3 -'!E32</f>
        <v>0</v>
      </c>
      <c r="H32" s="16">
        <f>IF('- 6 -'!D32=0,"",F32/'- 6 -'!D32)</f>
      </c>
      <c r="I32" s="16">
        <v>0</v>
      </c>
      <c r="J32" s="375">
        <f>I32/'- 3 -'!E32</f>
        <v>0</v>
      </c>
      <c r="K32" s="16">
        <f>IF('- 6 -'!E32=0,"",I32/'- 6 -'!E32)</f>
      </c>
    </row>
    <row r="33" spans="1:11" ht="12.75">
      <c r="A33" s="13">
        <v>25</v>
      </c>
      <c r="B33" s="14" t="s">
        <v>157</v>
      </c>
      <c r="C33" s="14">
        <v>5590129</v>
      </c>
      <c r="D33" s="374">
        <f>C33/'- 3 -'!E33</f>
        <v>0.5572354859704002</v>
      </c>
      <c r="E33" s="14">
        <f>C33/'- 6 -'!C33</f>
        <v>3585.944576303804</v>
      </c>
      <c r="F33" s="14">
        <v>0</v>
      </c>
      <c r="G33" s="374">
        <f>F33/'- 3 -'!E33</f>
        <v>0</v>
      </c>
      <c r="H33" s="14">
        <f>IF('- 6 -'!D33=0,"",F33/'- 6 -'!D33)</f>
      </c>
      <c r="I33" s="14">
        <v>0</v>
      </c>
      <c r="J33" s="374">
        <f>I33/'- 3 -'!E33</f>
        <v>0</v>
      </c>
      <c r="K33" s="14">
        <f>IF('- 6 -'!E33=0,"",I33/'- 6 -'!E33)</f>
      </c>
    </row>
    <row r="34" spans="1:11" ht="12.75">
      <c r="A34" s="15">
        <v>26</v>
      </c>
      <c r="B34" s="16" t="s">
        <v>158</v>
      </c>
      <c r="C34" s="16">
        <v>8486000</v>
      </c>
      <c r="D34" s="375">
        <f>C34/'- 3 -'!E34</f>
        <v>0.5701749965565085</v>
      </c>
      <c r="E34" s="16">
        <f>C34/'- 6 -'!C34</f>
        <v>3229.0715372907152</v>
      </c>
      <c r="F34" s="16">
        <v>0</v>
      </c>
      <c r="G34" s="375">
        <f>F34/'- 3 -'!E34</f>
        <v>0</v>
      </c>
      <c r="H34" s="16">
        <f>IF('- 6 -'!D34=0,"",F34/'- 6 -'!D34)</f>
      </c>
      <c r="I34" s="16">
        <v>0</v>
      </c>
      <c r="J34" s="375">
        <f>I34/'- 3 -'!E34</f>
        <v>0</v>
      </c>
      <c r="K34" s="16">
        <f>IF('- 6 -'!E34=0,"",I34/'- 6 -'!E34)</f>
      </c>
    </row>
    <row r="35" spans="1:11" ht="12.75">
      <c r="A35" s="13">
        <v>28</v>
      </c>
      <c r="B35" s="14" t="s">
        <v>159</v>
      </c>
      <c r="C35" s="14">
        <v>1683264</v>
      </c>
      <c r="D35" s="374">
        <f>C35/'- 3 -'!E35</f>
        <v>0.28160164885950817</v>
      </c>
      <c r="E35" s="14">
        <f>C35/'- 6 -'!C35</f>
        <v>4065.855072463768</v>
      </c>
      <c r="F35" s="14">
        <v>0</v>
      </c>
      <c r="G35" s="374">
        <f>F35/'- 3 -'!E35</f>
        <v>0</v>
      </c>
      <c r="H35" s="14">
        <f>IF('- 6 -'!D35=0,"",F35/'- 6 -'!D35)</f>
      </c>
      <c r="I35" s="14">
        <v>276636</v>
      </c>
      <c r="J35" s="374">
        <f>I35/'- 3 -'!E35</f>
        <v>0.046279819287942295</v>
      </c>
      <c r="K35" s="14">
        <f>IF('- 6 -'!E35=0,"",I35/'- 6 -'!E35)</f>
        <v>4223.4503816793895</v>
      </c>
    </row>
    <row r="36" spans="1:11" ht="12.75">
      <c r="A36" s="15">
        <v>30</v>
      </c>
      <c r="B36" s="16" t="s">
        <v>160</v>
      </c>
      <c r="C36" s="16">
        <v>4813692</v>
      </c>
      <c r="D36" s="375">
        <f>C36/'- 3 -'!E36</f>
        <v>0.5365306094470428</v>
      </c>
      <c r="E36" s="16">
        <f>C36/'- 6 -'!C36</f>
        <v>3628.866943083302</v>
      </c>
      <c r="F36" s="16">
        <v>0</v>
      </c>
      <c r="G36" s="375">
        <f>F36/'- 3 -'!E36</f>
        <v>0</v>
      </c>
      <c r="H36" s="16">
        <f>IF('- 6 -'!D36=0,"",F36/'- 6 -'!D36)</f>
      </c>
      <c r="I36" s="16">
        <v>0</v>
      </c>
      <c r="J36" s="375">
        <f>I36/'- 3 -'!E36</f>
        <v>0</v>
      </c>
      <c r="K36" s="16">
        <f>IF('- 6 -'!E36=0,"",I36/'- 6 -'!E36)</f>
      </c>
    </row>
    <row r="37" spans="1:11" ht="12.75">
      <c r="A37" s="13">
        <v>31</v>
      </c>
      <c r="B37" s="14" t="s">
        <v>161</v>
      </c>
      <c r="C37" s="14">
        <v>5634503</v>
      </c>
      <c r="D37" s="374">
        <f>C37/'- 3 -'!E37</f>
        <v>0.5437144443558813</v>
      </c>
      <c r="E37" s="14">
        <f>C37/'- 6 -'!C37</f>
        <v>3436.7203415675513</v>
      </c>
      <c r="F37" s="14">
        <v>0</v>
      </c>
      <c r="G37" s="374">
        <f>F37/'- 3 -'!E37</f>
        <v>0</v>
      </c>
      <c r="H37" s="14">
        <f>IF('- 6 -'!D37=0,"",F37/'- 6 -'!D37)</f>
      </c>
      <c r="I37" s="14">
        <v>0</v>
      </c>
      <c r="J37" s="374">
        <f>I37/'- 3 -'!E37</f>
        <v>0</v>
      </c>
      <c r="K37" s="14">
        <f>IF('- 6 -'!E37=0,"",I37/'- 6 -'!E37)</f>
      </c>
    </row>
    <row r="38" spans="1:11" ht="12.75">
      <c r="A38" s="15">
        <v>32</v>
      </c>
      <c r="B38" s="16" t="s">
        <v>162</v>
      </c>
      <c r="C38" s="16">
        <v>2959089</v>
      </c>
      <c r="D38" s="375">
        <f>C38/'- 3 -'!E38</f>
        <v>0.4631184005852113</v>
      </c>
      <c r="E38" s="16">
        <f>C38/'- 6 -'!C38</f>
        <v>3671.3263027295284</v>
      </c>
      <c r="F38" s="16">
        <v>196645</v>
      </c>
      <c r="G38" s="375">
        <f>F38/'- 3 -'!E38</f>
        <v>0.03077633619099624</v>
      </c>
      <c r="H38" s="16">
        <f>IF('- 6 -'!D38=0,"",F38/'- 6 -'!D38)</f>
        <v>4274.891304347826</v>
      </c>
      <c r="I38" s="16">
        <v>0</v>
      </c>
      <c r="J38" s="375">
        <f>I38/'- 3 -'!E38</f>
        <v>0</v>
      </c>
      <c r="K38" s="16">
        <f>IF('- 6 -'!E38=0,"",I38/'- 6 -'!E38)</f>
      </c>
    </row>
    <row r="39" spans="1:11" ht="12.75">
      <c r="A39" s="13">
        <v>33</v>
      </c>
      <c r="B39" s="14" t="s">
        <v>163</v>
      </c>
      <c r="C39" s="14">
        <v>3930542</v>
      </c>
      <c r="D39" s="374">
        <f>C39/'- 3 -'!E39</f>
        <v>0.320730132447359</v>
      </c>
      <c r="E39" s="14">
        <f>C39/'- 6 -'!C39</f>
        <v>3209.9158840343</v>
      </c>
      <c r="F39" s="14">
        <v>0</v>
      </c>
      <c r="G39" s="374">
        <f>F39/'- 3 -'!E39</f>
        <v>0</v>
      </c>
      <c r="H39" s="14">
        <f>IF('- 6 -'!D39=0,"",F39/'- 6 -'!D39)</f>
      </c>
      <c r="I39" s="14">
        <v>331314</v>
      </c>
      <c r="J39" s="374">
        <f>I39/'- 3 -'!E39</f>
        <v>0.027035045828708682</v>
      </c>
      <c r="K39" s="14">
        <f>IF('- 6 -'!E39=0,"",I39/'- 6 -'!E39)</f>
        <v>3067.722222222222</v>
      </c>
    </row>
    <row r="40" spans="1:11" ht="12.75">
      <c r="A40" s="15">
        <v>34</v>
      </c>
      <c r="B40" s="16" t="s">
        <v>164</v>
      </c>
      <c r="C40" s="16">
        <v>2876695</v>
      </c>
      <c r="D40" s="375">
        <f>C40/'- 3 -'!E40</f>
        <v>0.5364199115866864</v>
      </c>
      <c r="E40" s="16">
        <f>C40/'- 6 -'!C40</f>
        <v>3800.125495376486</v>
      </c>
      <c r="F40" s="16">
        <v>0</v>
      </c>
      <c r="G40" s="375">
        <f>F40/'- 3 -'!E40</f>
        <v>0</v>
      </c>
      <c r="H40" s="16">
        <f>IF('- 6 -'!D40=0,"",F40/'- 6 -'!D40)</f>
      </c>
      <c r="I40" s="16">
        <v>0</v>
      </c>
      <c r="J40" s="375">
        <f>I40/'- 3 -'!E40</f>
        <v>0</v>
      </c>
      <c r="K40" s="16">
        <f>IF('- 6 -'!E40=0,"",I40/'- 6 -'!E40)</f>
      </c>
    </row>
    <row r="41" spans="1:11" ht="12.75">
      <c r="A41" s="13">
        <v>35</v>
      </c>
      <c r="B41" s="14" t="s">
        <v>165</v>
      </c>
      <c r="C41" s="14">
        <v>5533603</v>
      </c>
      <c r="D41" s="374">
        <f>C41/'- 3 -'!E41</f>
        <v>0.4073325562003201</v>
      </c>
      <c r="E41" s="14">
        <f>C41/'- 6 -'!C41</f>
        <v>3552.8751203852325</v>
      </c>
      <c r="F41" s="14">
        <v>0</v>
      </c>
      <c r="G41" s="374">
        <f>F41/'- 3 -'!E41</f>
        <v>0</v>
      </c>
      <c r="H41" s="14">
        <f>IF('- 6 -'!D41=0,"",F41/'- 6 -'!D41)</f>
      </c>
      <c r="I41" s="14">
        <v>0</v>
      </c>
      <c r="J41" s="374">
        <f>I41/'- 3 -'!E41</f>
        <v>0</v>
      </c>
      <c r="K41" s="14">
        <f>IF('- 6 -'!E41=0,"",I41/'- 6 -'!E41)</f>
      </c>
    </row>
    <row r="42" spans="1:11" ht="12.75">
      <c r="A42" s="15">
        <v>36</v>
      </c>
      <c r="B42" s="16" t="s">
        <v>166</v>
      </c>
      <c r="C42" s="16">
        <v>3574763</v>
      </c>
      <c r="D42" s="375">
        <f>C42/'- 3 -'!E42</f>
        <v>0.49599700411822745</v>
      </c>
      <c r="E42" s="16">
        <f>C42/'- 6 -'!C42</f>
        <v>3442.2368801155512</v>
      </c>
      <c r="F42" s="16">
        <v>0</v>
      </c>
      <c r="G42" s="375">
        <f>F42/'- 3 -'!E42</f>
        <v>0</v>
      </c>
      <c r="H42" s="16">
        <f>IF('- 6 -'!D42=0,"",F42/'- 6 -'!D42)</f>
      </c>
      <c r="I42" s="16">
        <v>0</v>
      </c>
      <c r="J42" s="375">
        <f>I42/'- 3 -'!E42</f>
        <v>0</v>
      </c>
      <c r="K42" s="16">
        <f>IF('- 6 -'!E42=0,"",I42/'- 6 -'!E42)</f>
      </c>
    </row>
    <row r="43" spans="1:11" ht="12.75">
      <c r="A43" s="13">
        <v>37</v>
      </c>
      <c r="B43" s="14" t="s">
        <v>167</v>
      </c>
      <c r="C43" s="14">
        <v>3349948</v>
      </c>
      <c r="D43" s="374">
        <f>C43/'- 3 -'!E43</f>
        <v>0.49532794989746554</v>
      </c>
      <c r="E43" s="14">
        <f>C43/'- 6 -'!C43</f>
        <v>3657.1484716157206</v>
      </c>
      <c r="F43" s="14">
        <v>0</v>
      </c>
      <c r="G43" s="374">
        <f>F43/'- 3 -'!E43</f>
        <v>0</v>
      </c>
      <c r="H43" s="14">
        <f>IF('- 6 -'!D43=0,"",F43/'- 6 -'!D43)</f>
      </c>
      <c r="I43" s="14">
        <v>0</v>
      </c>
      <c r="J43" s="374">
        <f>I43/'- 3 -'!E43</f>
        <v>0</v>
      </c>
      <c r="K43" s="14">
        <f>IF('- 6 -'!E43=0,"",I43/'- 6 -'!E43)</f>
      </c>
    </row>
    <row r="44" spans="1:11" ht="12.75">
      <c r="A44" s="15">
        <v>38</v>
      </c>
      <c r="B44" s="16" t="s">
        <v>168</v>
      </c>
      <c r="C44" s="16">
        <v>4379887</v>
      </c>
      <c r="D44" s="375">
        <f>C44/'- 3 -'!E44</f>
        <v>0.49451298007278616</v>
      </c>
      <c r="E44" s="16">
        <f>C44/'- 6 -'!C44</f>
        <v>3535.0177562550443</v>
      </c>
      <c r="F44" s="16">
        <v>0</v>
      </c>
      <c r="G44" s="375">
        <f>F44/'- 3 -'!E44</f>
        <v>0</v>
      </c>
      <c r="H44" s="16">
        <f>IF('- 6 -'!D44=0,"",F44/'- 6 -'!D44)</f>
      </c>
      <c r="I44" s="16">
        <v>0</v>
      </c>
      <c r="J44" s="375">
        <f>I44/'- 3 -'!E44</f>
        <v>0</v>
      </c>
      <c r="K44" s="16">
        <f>IF('- 6 -'!E44=0,"",I44/'- 6 -'!E44)</f>
      </c>
    </row>
    <row r="45" spans="1:11" ht="12.75">
      <c r="A45" s="13">
        <v>39</v>
      </c>
      <c r="B45" s="14" t="s">
        <v>169</v>
      </c>
      <c r="C45" s="14">
        <v>8369710</v>
      </c>
      <c r="D45" s="374">
        <f>C45/'- 3 -'!E45</f>
        <v>0.5693633793465631</v>
      </c>
      <c r="E45" s="14">
        <f>C45/'- 6 -'!C45</f>
        <v>3883.856148491879</v>
      </c>
      <c r="F45" s="14">
        <v>0</v>
      </c>
      <c r="G45" s="374">
        <f>F45/'- 3 -'!E45</f>
        <v>0</v>
      </c>
      <c r="H45" s="14">
        <f>IF('- 6 -'!D45=0,"",F45/'- 6 -'!D45)</f>
      </c>
      <c r="I45" s="14">
        <v>0</v>
      </c>
      <c r="J45" s="374">
        <f>I45/'- 3 -'!E45</f>
        <v>0</v>
      </c>
      <c r="K45" s="14">
        <f>IF('- 6 -'!E45=0,"",I45/'- 6 -'!E45)</f>
      </c>
    </row>
    <row r="46" spans="1:11" ht="12.75">
      <c r="A46" s="15">
        <v>40</v>
      </c>
      <c r="B46" s="16" t="s">
        <v>170</v>
      </c>
      <c r="C46" s="16">
        <v>19392300</v>
      </c>
      <c r="D46" s="375">
        <f>C46/'- 3 -'!E46</f>
        <v>0.4452472792395647</v>
      </c>
      <c r="E46" s="16">
        <f>C46/'- 6 -'!C46</f>
        <v>3260.580075662043</v>
      </c>
      <c r="F46" s="16">
        <v>0</v>
      </c>
      <c r="G46" s="375">
        <f>F46/'- 3 -'!E46</f>
        <v>0</v>
      </c>
      <c r="H46" s="16">
        <f>IF('- 6 -'!D46=0,"",F46/'- 6 -'!D46)</f>
      </c>
      <c r="I46" s="16">
        <v>0</v>
      </c>
      <c r="J46" s="375">
        <f>I46/'- 3 -'!E46</f>
        <v>0</v>
      </c>
      <c r="K46" s="16">
        <f>IF('- 6 -'!E46=0,"",I46/'- 6 -'!E46)</f>
      </c>
    </row>
    <row r="47" spans="1:11" ht="12.75">
      <c r="A47" s="13">
        <v>41</v>
      </c>
      <c r="B47" s="14" t="s">
        <v>171</v>
      </c>
      <c r="C47" s="14">
        <v>6074773</v>
      </c>
      <c r="D47" s="374">
        <f>C47/'- 3 -'!E47</f>
        <v>0.5064452252560792</v>
      </c>
      <c r="E47" s="14">
        <f>C47/'- 6 -'!C47</f>
        <v>3633.2374401913876</v>
      </c>
      <c r="F47" s="14">
        <v>0</v>
      </c>
      <c r="G47" s="374">
        <f>F47/'- 3 -'!E47</f>
        <v>0</v>
      </c>
      <c r="H47" s="14">
        <f>IF('- 6 -'!D47=0,"",F47/'- 6 -'!D47)</f>
      </c>
      <c r="I47" s="14">
        <v>0</v>
      </c>
      <c r="J47" s="374">
        <f>I47/'- 3 -'!E47</f>
        <v>0</v>
      </c>
      <c r="K47" s="14">
        <f>IF('- 6 -'!E47=0,"",I47/'- 6 -'!E47)</f>
      </c>
    </row>
    <row r="48" spans="1:11" ht="12.75">
      <c r="A48" s="15">
        <v>42</v>
      </c>
      <c r="B48" s="16" t="s">
        <v>172</v>
      </c>
      <c r="C48" s="16">
        <v>4226780</v>
      </c>
      <c r="D48" s="375">
        <f>C48/'- 3 -'!E48</f>
        <v>0.545235769018522</v>
      </c>
      <c r="E48" s="16">
        <f>C48/'- 6 -'!C48</f>
        <v>3801.061151079137</v>
      </c>
      <c r="F48" s="16">
        <v>0</v>
      </c>
      <c r="G48" s="375">
        <f>F48/'- 3 -'!E48</f>
        <v>0</v>
      </c>
      <c r="H48" s="16">
        <f>IF('- 6 -'!D48=0,"",F48/'- 6 -'!D48)</f>
      </c>
      <c r="I48" s="16">
        <v>0</v>
      </c>
      <c r="J48" s="375">
        <f>I48/'- 3 -'!E48</f>
        <v>0</v>
      </c>
      <c r="K48" s="16">
        <f>IF('- 6 -'!E48=0,"",I48/'- 6 -'!E48)</f>
      </c>
    </row>
    <row r="49" spans="1:11" ht="12.75">
      <c r="A49" s="13">
        <v>43</v>
      </c>
      <c r="B49" s="14" t="s">
        <v>173</v>
      </c>
      <c r="C49" s="14">
        <v>3385865</v>
      </c>
      <c r="D49" s="374">
        <f>C49/'- 3 -'!E49</f>
        <v>0.555638428737597</v>
      </c>
      <c r="E49" s="14">
        <f>C49/'- 6 -'!C49</f>
        <v>4028.393813206425</v>
      </c>
      <c r="F49" s="14">
        <v>0</v>
      </c>
      <c r="G49" s="374">
        <f>F49/'- 3 -'!E49</f>
        <v>0</v>
      </c>
      <c r="H49" s="14">
        <f>IF('- 6 -'!D49=0,"",F49/'- 6 -'!D49)</f>
      </c>
      <c r="I49" s="14">
        <v>0</v>
      </c>
      <c r="J49" s="374">
        <f>I49/'- 3 -'!E49</f>
        <v>0</v>
      </c>
      <c r="K49" s="14">
        <f>IF('- 6 -'!E49=0,"",I49/'- 6 -'!E49)</f>
      </c>
    </row>
    <row r="50" spans="1:11" ht="12.75">
      <c r="A50" s="15">
        <v>44</v>
      </c>
      <c r="B50" s="16" t="s">
        <v>174</v>
      </c>
      <c r="C50" s="16">
        <v>4844200</v>
      </c>
      <c r="D50" s="375">
        <f>C50/'- 3 -'!E50</f>
        <v>0.5358373440201406</v>
      </c>
      <c r="E50" s="16">
        <f>C50/'- 6 -'!C50</f>
        <v>3507.7480086893556</v>
      </c>
      <c r="F50" s="16">
        <v>0</v>
      </c>
      <c r="G50" s="375">
        <f>F50/'- 3 -'!E50</f>
        <v>0</v>
      </c>
      <c r="H50" s="16">
        <f>IF('- 6 -'!D50=0,"",F50/'- 6 -'!D50)</f>
      </c>
      <c r="I50" s="16">
        <v>0</v>
      </c>
      <c r="J50" s="375">
        <f>I50/'- 3 -'!E50</f>
        <v>0</v>
      </c>
      <c r="K50" s="16">
        <f>IF('- 6 -'!E50=0,"",I50/'- 6 -'!E50)</f>
      </c>
    </row>
    <row r="51" spans="1:11" ht="12.75">
      <c r="A51" s="13">
        <v>45</v>
      </c>
      <c r="B51" s="14" t="s">
        <v>175</v>
      </c>
      <c r="C51" s="14">
        <v>3916122</v>
      </c>
      <c r="D51" s="374">
        <f>C51/'- 3 -'!E51</f>
        <v>0.3449145927003514</v>
      </c>
      <c r="E51" s="14">
        <f>C51/'- 6 -'!C51</f>
        <v>3064.258215962441</v>
      </c>
      <c r="F51" s="14">
        <v>0</v>
      </c>
      <c r="G51" s="374">
        <f>F51/'- 3 -'!E51</f>
        <v>0</v>
      </c>
      <c r="H51" s="14">
        <f>IF('- 6 -'!D51=0,"",F51/'- 6 -'!D51)</f>
      </c>
      <c r="I51" s="14">
        <v>0</v>
      </c>
      <c r="J51" s="374">
        <f>I51/'- 3 -'!E51</f>
        <v>0</v>
      </c>
      <c r="K51" s="14">
        <f>IF('- 6 -'!E51=0,"",I51/'- 6 -'!E51)</f>
      </c>
    </row>
    <row r="52" spans="1:11" ht="12.75">
      <c r="A52" s="15">
        <v>46</v>
      </c>
      <c r="B52" s="16" t="s">
        <v>176</v>
      </c>
      <c r="C52" s="16">
        <v>4376943</v>
      </c>
      <c r="D52" s="375">
        <f>C52/'- 3 -'!E52</f>
        <v>0.42343073915020785</v>
      </c>
      <c r="E52" s="16">
        <f>C52/'- 6 -'!C52</f>
        <v>3844.482213438735</v>
      </c>
      <c r="F52" s="16">
        <v>0</v>
      </c>
      <c r="G52" s="375">
        <f>F52/'- 3 -'!E52</f>
        <v>0</v>
      </c>
      <c r="H52" s="16">
        <f>IF('- 6 -'!D52=0,"",F52/'- 6 -'!D52)</f>
      </c>
      <c r="I52" s="16">
        <v>0</v>
      </c>
      <c r="J52" s="375">
        <f>I52/'- 3 -'!E52</f>
        <v>0</v>
      </c>
      <c r="K52" s="16">
        <f>IF('- 6 -'!E52=0,"",I52/'- 6 -'!E52)</f>
      </c>
    </row>
    <row r="53" spans="1:11" ht="12.75">
      <c r="A53" s="13">
        <v>47</v>
      </c>
      <c r="B53" s="14" t="s">
        <v>177</v>
      </c>
      <c r="C53" s="14">
        <v>3124164</v>
      </c>
      <c r="D53" s="374">
        <f>C53/'- 3 -'!E53</f>
        <v>0.3586358456537144</v>
      </c>
      <c r="E53" s="14">
        <f>C53/'- 6 -'!C53</f>
        <v>3329.9552334257087</v>
      </c>
      <c r="F53" s="14">
        <v>0</v>
      </c>
      <c r="G53" s="374">
        <f>F53/'- 3 -'!E53</f>
        <v>0</v>
      </c>
      <c r="H53" s="14">
        <f>IF('- 6 -'!D53=0,"",F53/'- 6 -'!D53)</f>
      </c>
      <c r="I53" s="14">
        <v>0</v>
      </c>
      <c r="J53" s="374">
        <f>I53/'- 3 -'!E53</f>
        <v>0</v>
      </c>
      <c r="K53" s="14">
        <f>IF('- 6 -'!E53=0,"",I53/'- 6 -'!E53)</f>
      </c>
    </row>
    <row r="54" spans="1:11" ht="12.75">
      <c r="A54" s="15">
        <v>48</v>
      </c>
      <c r="B54" s="16" t="s">
        <v>178</v>
      </c>
      <c r="C54" s="16">
        <v>21695824</v>
      </c>
      <c r="D54" s="375">
        <f>C54/'- 3 -'!E54</f>
        <v>0.4004185751653092</v>
      </c>
      <c r="E54" s="16">
        <f>C54/'- 6 -'!C54</f>
        <v>4033.6557160652205</v>
      </c>
      <c r="F54" s="16">
        <v>0</v>
      </c>
      <c r="G54" s="375">
        <f>F54/'- 3 -'!E54</f>
        <v>0</v>
      </c>
      <c r="H54" s="16">
        <f>IF('- 6 -'!D54=0,"",F54/'- 6 -'!D54)</f>
      </c>
      <c r="I54" s="16">
        <v>0</v>
      </c>
      <c r="J54" s="375">
        <f>I54/'- 3 -'!E54</f>
        <v>0</v>
      </c>
      <c r="K54" s="16">
        <f>IF('- 6 -'!E54=0,"",I54/'- 6 -'!E54)</f>
      </c>
    </row>
    <row r="55" spans="1:11" ht="12.75">
      <c r="A55" s="13">
        <v>49</v>
      </c>
      <c r="B55" s="14" t="s">
        <v>179</v>
      </c>
      <c r="C55" s="14"/>
      <c r="D55" s="374"/>
      <c r="E55" s="14"/>
      <c r="F55" s="14">
        <v>18205388</v>
      </c>
      <c r="G55" s="374">
        <f>F55/'- 3 -'!E55</f>
        <v>0.5304597914657089</v>
      </c>
      <c r="H55" s="14">
        <f>IF('- 6 -'!D55=0,"",F55/'- 6 -'!D55)</f>
        <v>4279.592853784673</v>
      </c>
      <c r="I55" s="14">
        <v>0</v>
      </c>
      <c r="J55" s="374">
        <f>I55/'- 3 -'!E55</f>
        <v>0</v>
      </c>
      <c r="K55" s="14">
        <f>IF('- 6 -'!E55=0,"",I55/'- 6 -'!E55)</f>
      </c>
    </row>
    <row r="56" spans="1:11" ht="12.75">
      <c r="A56" s="15">
        <v>50</v>
      </c>
      <c r="B56" s="16" t="s">
        <v>429</v>
      </c>
      <c r="C56" s="16">
        <v>7044000</v>
      </c>
      <c r="D56" s="375">
        <f>C56/'- 3 -'!E56</f>
        <v>0.4959990536304258</v>
      </c>
      <c r="E56" s="16">
        <f>C56/'- 6 -'!C56</f>
        <v>3822.0293000542592</v>
      </c>
      <c r="F56" s="16">
        <v>0</v>
      </c>
      <c r="G56" s="375">
        <f>F56/'- 3 -'!E56</f>
        <v>0</v>
      </c>
      <c r="H56" s="16">
        <f>IF('- 6 -'!D56=0,"",F56/'- 6 -'!D56)</f>
      </c>
      <c r="I56" s="16">
        <v>0</v>
      </c>
      <c r="J56" s="375">
        <f>I56/'- 3 -'!E56</f>
        <v>0</v>
      </c>
      <c r="K56" s="16">
        <f>IF('- 6 -'!E56=0,"",I56/'- 6 -'!E56)</f>
      </c>
    </row>
    <row r="57" spans="1:11" ht="12.75">
      <c r="A57" s="13">
        <v>2264</v>
      </c>
      <c r="B57" s="14" t="s">
        <v>180</v>
      </c>
      <c r="C57" s="14">
        <v>993027</v>
      </c>
      <c r="D57" s="374">
        <f>C57/'- 3 -'!E57</f>
        <v>0.5148698990768369</v>
      </c>
      <c r="E57" s="14">
        <f>C57/'- 6 -'!C57</f>
        <v>4903.837037037037</v>
      </c>
      <c r="F57" s="14">
        <v>0</v>
      </c>
      <c r="G57" s="374">
        <f>F57/'- 3 -'!E57</f>
        <v>0</v>
      </c>
      <c r="H57" s="14">
        <f>IF('- 6 -'!D57=0,"",F57/'- 6 -'!D57)</f>
      </c>
      <c r="I57" s="14">
        <v>0</v>
      </c>
      <c r="J57" s="374">
        <f>I57/'- 3 -'!E57</f>
        <v>0</v>
      </c>
      <c r="K57" s="14">
        <f>IF('- 6 -'!E57=0,"",I57/'- 6 -'!E57)</f>
      </c>
    </row>
    <row r="58" spans="1:11" ht="12.75">
      <c r="A58" s="15">
        <v>2309</v>
      </c>
      <c r="B58" s="16" t="s">
        <v>181</v>
      </c>
      <c r="C58" s="16">
        <v>1130430</v>
      </c>
      <c r="D58" s="375">
        <f>C58/'- 3 -'!E58</f>
        <v>0.5745310204973648</v>
      </c>
      <c r="E58" s="16">
        <f>C58/'- 6 -'!C58</f>
        <v>4314.618320610687</v>
      </c>
      <c r="F58" s="16">
        <v>0</v>
      </c>
      <c r="G58" s="375">
        <f>F58/'- 3 -'!E58</f>
        <v>0</v>
      </c>
      <c r="H58" s="16">
        <f>IF('- 6 -'!D58=0,"",F58/'- 6 -'!D58)</f>
      </c>
      <c r="I58" s="16">
        <v>0</v>
      </c>
      <c r="J58" s="375">
        <f>I58/'- 3 -'!E58</f>
        <v>0</v>
      </c>
      <c r="K58" s="16">
        <f>IF('- 6 -'!E58=0,"",I58/'- 6 -'!E58)</f>
      </c>
    </row>
    <row r="59" spans="1:11" ht="12.75">
      <c r="A59" s="13">
        <v>2312</v>
      </c>
      <c r="B59" s="14" t="s">
        <v>182</v>
      </c>
      <c r="C59" s="14">
        <v>885304</v>
      </c>
      <c r="D59" s="374">
        <f>C59/'- 3 -'!E59</f>
        <v>0.5279650863567592</v>
      </c>
      <c r="E59" s="14">
        <f>C59/'- 6 -'!C59</f>
        <v>4014.9841269841268</v>
      </c>
      <c r="F59" s="14">
        <v>0</v>
      </c>
      <c r="G59" s="374">
        <f>F59/'- 3 -'!E59</f>
        <v>0</v>
      </c>
      <c r="H59" s="14">
        <f>IF('- 6 -'!D59=0,"",F59/'- 6 -'!D59)</f>
      </c>
      <c r="I59" s="14">
        <v>0</v>
      </c>
      <c r="J59" s="374">
        <f>I59/'- 3 -'!E59</f>
        <v>0</v>
      </c>
      <c r="K59" s="14">
        <f>IF('- 6 -'!E59=0,"",I59/'- 6 -'!E59)</f>
      </c>
    </row>
    <row r="60" spans="1:11" ht="12.75">
      <c r="A60" s="15">
        <v>2355</v>
      </c>
      <c r="B60" s="16" t="s">
        <v>183</v>
      </c>
      <c r="C60" s="16">
        <v>10689438</v>
      </c>
      <c r="D60" s="375">
        <f>C60/'- 3 -'!E60</f>
        <v>0.4600571499351281</v>
      </c>
      <c r="E60" s="16">
        <f>C60/'- 6 -'!C60</f>
        <v>3888.05805114029</v>
      </c>
      <c r="F60" s="16">
        <v>0</v>
      </c>
      <c r="G60" s="375">
        <f>F60/'- 3 -'!E60</f>
        <v>0</v>
      </c>
      <c r="H60" s="16">
        <f>IF('- 6 -'!D60=0,"",F60/'- 6 -'!D60)</f>
      </c>
      <c r="I60" s="16">
        <v>0</v>
      </c>
      <c r="J60" s="375">
        <f>I60/'- 3 -'!E60</f>
        <v>0</v>
      </c>
      <c r="K60" s="16">
        <f>IF('- 6 -'!E60=0,"",I60/'- 6 -'!E60)</f>
      </c>
    </row>
    <row r="61" spans="1:11" ht="12.75">
      <c r="A61" s="13">
        <v>2439</v>
      </c>
      <c r="B61" s="14" t="s">
        <v>184</v>
      </c>
      <c r="C61" s="14">
        <v>515604</v>
      </c>
      <c r="D61" s="374">
        <f>C61/'- 3 -'!E61</f>
        <v>0.4173883478640989</v>
      </c>
      <c r="E61" s="14">
        <f>C61/'- 6 -'!C61</f>
        <v>4028.15625</v>
      </c>
      <c r="F61" s="14">
        <v>0</v>
      </c>
      <c r="G61" s="374">
        <f>F61/'- 3 -'!E61</f>
        <v>0</v>
      </c>
      <c r="H61" s="14">
        <f>IF('- 6 -'!D61=0,"",F61/'- 6 -'!D61)</f>
      </c>
      <c r="I61" s="14">
        <v>0</v>
      </c>
      <c r="J61" s="374">
        <f>I61/'- 3 -'!E61</f>
        <v>0</v>
      </c>
      <c r="K61" s="14">
        <f>IF('- 6 -'!E61=0,"",I61/'- 6 -'!E61)</f>
      </c>
    </row>
    <row r="62" spans="1:11" ht="12.75">
      <c r="A62" s="15">
        <v>2460</v>
      </c>
      <c r="B62" s="16" t="s">
        <v>185</v>
      </c>
      <c r="C62" s="16">
        <v>1579500</v>
      </c>
      <c r="D62" s="375">
        <f>C62/'- 3 -'!E62</f>
        <v>0.550375854964202</v>
      </c>
      <c r="E62" s="16">
        <f>C62/'- 6 -'!C62</f>
        <v>5095.1612903225805</v>
      </c>
      <c r="F62" s="16">
        <v>0</v>
      </c>
      <c r="G62" s="375">
        <f>F62/'- 3 -'!E62</f>
        <v>0</v>
      </c>
      <c r="H62" s="16">
        <f>IF('- 6 -'!D62=0,"",F62/'- 6 -'!D62)</f>
      </c>
      <c r="I62" s="16">
        <v>0</v>
      </c>
      <c r="J62" s="375">
        <f>I62/'- 3 -'!E62</f>
        <v>0</v>
      </c>
      <c r="K62" s="16">
        <f>IF('- 6 -'!E62=0,"",I62/'- 6 -'!E62)</f>
      </c>
    </row>
    <row r="63" spans="1:11" ht="12.75">
      <c r="A63" s="13">
        <v>3000</v>
      </c>
      <c r="B63" s="14" t="s">
        <v>491</v>
      </c>
      <c r="C63" s="14">
        <v>155154</v>
      </c>
      <c r="D63" s="374">
        <f>C63/'- 3 -'!E63</f>
        <v>0.0297911543193852</v>
      </c>
      <c r="E63" s="14">
        <f>C63/'- 6 -'!C63</f>
        <v>4137.44</v>
      </c>
      <c r="F63" s="14">
        <v>0</v>
      </c>
      <c r="G63" s="374">
        <f>F63/'- 3 -'!E63</f>
        <v>0</v>
      </c>
      <c r="H63" s="14">
        <f>IF('- 6 -'!D63=0,"",F63/'- 6 -'!D63)</f>
      </c>
      <c r="I63" s="14">
        <v>0</v>
      </c>
      <c r="J63" s="374">
        <f>I63/'- 3 -'!E63</f>
        <v>0</v>
      </c>
      <c r="K63" s="14">
        <f>IF('- 6 -'!E63=0,"",I63/'- 6 -'!E63)</f>
      </c>
    </row>
    <row r="64" spans="1:11" ht="4.5" customHeight="1">
      <c r="A64" s="17"/>
      <c r="B64" s="17"/>
      <c r="C64" s="17"/>
      <c r="D64" s="198"/>
      <c r="E64" s="17"/>
      <c r="F64" s="17"/>
      <c r="G64" s="198"/>
      <c r="H64" s="17"/>
      <c r="I64" s="17"/>
      <c r="J64" s="198"/>
      <c r="K64" s="17"/>
    </row>
    <row r="65" spans="1:11" ht="12.75">
      <c r="A65" s="19"/>
      <c r="B65" s="20" t="s">
        <v>186</v>
      </c>
      <c r="C65" s="20">
        <f>SUM(C11:C63)</f>
        <v>490285363</v>
      </c>
      <c r="D65" s="103">
        <f>C65/'- 3 -'!E65</f>
        <v>0.39504043310261033</v>
      </c>
      <c r="E65" s="20">
        <f>C65/'- 6 -'!C65</f>
        <v>3535.9276479861996</v>
      </c>
      <c r="F65" s="20">
        <f>SUM(F11:F63)</f>
        <v>20292743</v>
      </c>
      <c r="G65" s="103">
        <f>F65/'- 3 -'!E65</f>
        <v>0.01635058802185772</v>
      </c>
      <c r="H65" s="20">
        <f>F65/'- 6 -'!D65</f>
        <v>4115.7576310719</v>
      </c>
      <c r="I65" s="20">
        <f>SUM(I11:I63)</f>
        <v>27814197</v>
      </c>
      <c r="J65" s="103">
        <f>I65/'- 3 -'!E65</f>
        <v>0.022410892224170528</v>
      </c>
      <c r="K65" s="20">
        <f>I65/'- 6 -'!E65</f>
        <v>3268.2212560954117</v>
      </c>
    </row>
    <row r="66" spans="1:11" ht="4.5" customHeight="1">
      <c r="A66" s="17"/>
      <c r="B66" s="17"/>
      <c r="C66" s="17"/>
      <c r="D66" s="198"/>
      <c r="E66" s="17"/>
      <c r="F66" s="17"/>
      <c r="G66" s="198"/>
      <c r="H66" s="17"/>
      <c r="I66" s="17"/>
      <c r="J66" s="198"/>
      <c r="K66" s="17"/>
    </row>
    <row r="67" spans="1:11" ht="12.75">
      <c r="A67" s="15">
        <v>2155</v>
      </c>
      <c r="B67" s="16" t="s">
        <v>187</v>
      </c>
      <c r="C67" s="16">
        <v>812382</v>
      </c>
      <c r="D67" s="375">
        <f>C67/'- 3 -'!E67</f>
        <v>0.6802627325999105</v>
      </c>
      <c r="E67" s="16">
        <f>C67/'- 6 -'!C67</f>
        <v>5415.88</v>
      </c>
      <c r="F67" s="16">
        <v>0</v>
      </c>
      <c r="G67" s="375">
        <f>F67/'- 3 -'!E67</f>
        <v>0</v>
      </c>
      <c r="H67" s="16">
        <f>IF('- 6 -'!D67=0,"",F67/'- 6 -'!D67)</f>
      </c>
      <c r="I67" s="16">
        <v>0</v>
      </c>
      <c r="J67" s="375">
        <f>I67/'- 3 -'!E67</f>
        <v>0</v>
      </c>
      <c r="K67" s="16">
        <f>IF('- 6 -'!E67=0,"",I67/'- 6 -'!E67)</f>
      </c>
    </row>
    <row r="68" spans="1:11" ht="12.75">
      <c r="A68" s="13">
        <v>2408</v>
      </c>
      <c r="B68" s="14" t="s">
        <v>189</v>
      </c>
      <c r="C68" s="14">
        <v>1370759</v>
      </c>
      <c r="D68" s="374">
        <f>C68/'- 3 -'!E68</f>
        <v>0.5797798479449303</v>
      </c>
      <c r="E68" s="14">
        <f>C68/'- 6 -'!C68</f>
        <v>5124.332710280374</v>
      </c>
      <c r="F68" s="14">
        <v>0</v>
      </c>
      <c r="G68" s="374">
        <f>F68/'- 3 -'!E68</f>
        <v>0</v>
      </c>
      <c r="H68" s="14">
        <f>IF('- 6 -'!D68=0,"",F68/'- 6 -'!D68)</f>
      </c>
      <c r="I68" s="14">
        <v>0</v>
      </c>
      <c r="J68" s="374">
        <f>I68/'- 3 -'!E68</f>
        <v>0</v>
      </c>
      <c r="K68" s="14">
        <f>IF('- 6 -'!E68=0,"",I68/'- 6 -'!E68)</f>
      </c>
    </row>
    <row r="69" spans="9:11" ht="6.75" customHeight="1">
      <c r="I69" s="90"/>
      <c r="J69" s="90"/>
      <c r="K69" s="90"/>
    </row>
    <row r="70" spans="1:11" ht="12" customHeight="1">
      <c r="A70" s="54" t="s">
        <v>297</v>
      </c>
      <c r="B70" s="55" t="s">
        <v>428</v>
      </c>
      <c r="C70" s="55"/>
      <c r="D70" s="55"/>
      <c r="E70" s="55"/>
      <c r="F70" s="55"/>
      <c r="G70" s="55"/>
      <c r="H70" s="55"/>
      <c r="I70" s="17"/>
      <c r="J70" s="90"/>
      <c r="K70" s="90"/>
    </row>
    <row r="71" spans="1:8" ht="12" customHeight="1">
      <c r="A71" s="6"/>
      <c r="B71" s="6"/>
      <c r="C71" s="6"/>
      <c r="D71" s="6"/>
      <c r="E71" s="6"/>
      <c r="F71" s="6"/>
      <c r="G71" s="6"/>
      <c r="H71" s="6"/>
    </row>
    <row r="72" spans="1:8" ht="12" customHeight="1">
      <c r="A72" s="6"/>
      <c r="B72" s="6"/>
      <c r="C72" s="6"/>
      <c r="D72" s="6"/>
      <c r="E72" s="6"/>
      <c r="F72" s="6"/>
      <c r="G72" s="6"/>
      <c r="H72" s="6"/>
    </row>
    <row r="73" spans="1:8" ht="12" customHeight="1">
      <c r="A73" s="6"/>
      <c r="B73" s="6"/>
      <c r="C73" s="6"/>
      <c r="D73" s="6"/>
      <c r="E73" s="6"/>
      <c r="F73" s="6"/>
      <c r="G73" s="6"/>
      <c r="H73" s="6"/>
    </row>
    <row r="74" spans="1:8" ht="12" customHeight="1">
      <c r="A74" s="6"/>
      <c r="B74" s="6"/>
      <c r="C74" s="6"/>
      <c r="D74" s="6"/>
      <c r="E74" s="6"/>
      <c r="F74" s="6"/>
      <c r="G74" s="6"/>
      <c r="H74" s="6"/>
    </row>
    <row r="75" ht="12" customHeight="1"/>
  </sheetData>
  <printOptions horizontalCentered="1"/>
  <pageMargins left="0.6" right="0.6" top="0.6" bottom="0" header="0.3" footer="0"/>
  <pageSetup fitToHeight="1" fitToWidth="1" orientation="portrait" scale="81" r:id="rId1"/>
  <headerFooter alignWithMargins="0">
    <oddHeader>&amp;C&amp;"Times New Roman,Bold"&amp;12&amp;A</oddHeader>
  </headerFooter>
</worksheet>
</file>

<file path=xl/worksheets/sheet16.xml><?xml version="1.0" encoding="utf-8"?>
<worksheet xmlns="http://schemas.openxmlformats.org/spreadsheetml/2006/main" xmlns:r="http://schemas.openxmlformats.org/officeDocument/2006/relationships">
  <sheetPr codeName="Sheet15">
    <pageSetUpPr fitToPage="1"/>
  </sheetPr>
  <dimension ref="A1:J74"/>
  <sheetViews>
    <sheetView showGridLines="0" showZeros="0" workbookViewId="0" topLeftCell="A1">
      <selection activeCell="A1" sqref="A1"/>
    </sheetView>
  </sheetViews>
  <sheetFormatPr defaultColWidth="15.83203125" defaultRowHeight="12"/>
  <cols>
    <col min="1" max="1" width="6.83203125" style="82" customWidth="1"/>
    <col min="2" max="2" width="33.83203125" style="82" customWidth="1"/>
    <col min="3" max="3" width="15.83203125" style="82" customWidth="1"/>
    <col min="4" max="4" width="7.83203125" style="82" customWidth="1"/>
    <col min="5" max="5" width="9.83203125" style="82" customWidth="1"/>
    <col min="6" max="6" width="10.83203125" style="82" customWidth="1"/>
    <col min="7" max="8" width="13.83203125" style="82" customWidth="1"/>
    <col min="9" max="9" width="14.83203125" style="82" customWidth="1"/>
    <col min="10" max="10" width="13.83203125" style="82" customWidth="1"/>
    <col min="11" max="16384" width="15.83203125" style="82" customWidth="1"/>
  </cols>
  <sheetData>
    <row r="1" spans="1:10" ht="6.75" customHeight="1">
      <c r="A1" s="17"/>
      <c r="B1" s="80"/>
      <c r="C1" s="81"/>
      <c r="D1" s="81"/>
      <c r="E1" s="81"/>
      <c r="F1" s="81"/>
      <c r="G1" s="81"/>
      <c r="H1" s="81"/>
      <c r="I1" s="81"/>
      <c r="J1" s="81"/>
    </row>
    <row r="2" spans="1:10" ht="12.75">
      <c r="A2" s="8"/>
      <c r="B2" s="83"/>
      <c r="C2" s="84" t="s">
        <v>0</v>
      </c>
      <c r="D2" s="84"/>
      <c r="E2" s="84"/>
      <c r="F2" s="84"/>
      <c r="G2" s="84"/>
      <c r="H2" s="84"/>
      <c r="I2" s="243"/>
      <c r="J2" s="85" t="s">
        <v>465</v>
      </c>
    </row>
    <row r="3" spans="1:10" ht="12.75">
      <c r="A3" s="9"/>
      <c r="B3" s="86"/>
      <c r="C3" s="87" t="str">
        <f>YEAR</f>
        <v>OPERATING FUND BUDGET 2000/2001</v>
      </c>
      <c r="D3" s="87"/>
      <c r="E3" s="87"/>
      <c r="F3" s="87"/>
      <c r="G3" s="87"/>
      <c r="H3" s="87"/>
      <c r="I3" s="88"/>
      <c r="J3" s="244"/>
    </row>
    <row r="4" spans="1:10" ht="12.75">
      <c r="A4" s="10"/>
      <c r="C4" s="81"/>
      <c r="D4" s="81"/>
      <c r="E4" s="81"/>
      <c r="F4" s="81"/>
      <c r="G4" s="81"/>
      <c r="H4" s="81"/>
      <c r="I4" s="81"/>
      <c r="J4" s="81"/>
    </row>
    <row r="5" spans="1:10" ht="16.5">
      <c r="A5" s="10"/>
      <c r="C5" s="346" t="s">
        <v>413</v>
      </c>
      <c r="D5" s="245"/>
      <c r="E5" s="245"/>
      <c r="F5" s="245"/>
      <c r="G5" s="245"/>
      <c r="H5" s="245"/>
      <c r="I5" s="245"/>
      <c r="J5" s="89"/>
    </row>
    <row r="6" spans="1:10" ht="12.75">
      <c r="A6" s="10"/>
      <c r="C6" s="38" t="s">
        <v>352</v>
      </c>
      <c r="D6" s="39"/>
      <c r="E6" s="39"/>
      <c r="F6" s="39"/>
      <c r="G6" s="39"/>
      <c r="H6" s="39"/>
      <c r="I6" s="39"/>
      <c r="J6" s="40"/>
    </row>
    <row r="7" spans="3:10" ht="12.75">
      <c r="C7" s="95"/>
      <c r="D7" s="50"/>
      <c r="E7" s="50"/>
      <c r="F7" s="246" t="s">
        <v>353</v>
      </c>
      <c r="G7" s="247" t="s">
        <v>354</v>
      </c>
      <c r="H7" s="247"/>
      <c r="I7" s="247"/>
      <c r="J7" s="248"/>
    </row>
    <row r="8" spans="1:10" ht="12.75">
      <c r="A8" s="94"/>
      <c r="B8" s="45"/>
      <c r="C8" s="249"/>
      <c r="D8" s="250"/>
      <c r="E8" s="48" t="s">
        <v>83</v>
      </c>
      <c r="F8" s="251" t="s">
        <v>355</v>
      </c>
      <c r="G8" s="250"/>
      <c r="H8" s="252"/>
      <c r="I8" s="253" t="s">
        <v>96</v>
      </c>
      <c r="J8" s="250"/>
    </row>
    <row r="9" spans="1:10" ht="12.75">
      <c r="A9" s="51" t="s">
        <v>112</v>
      </c>
      <c r="B9" s="52" t="s">
        <v>113</v>
      </c>
      <c r="C9" s="96" t="s">
        <v>114</v>
      </c>
      <c r="D9" s="53" t="s">
        <v>115</v>
      </c>
      <c r="E9" s="53" t="s">
        <v>116</v>
      </c>
      <c r="F9" s="254" t="s">
        <v>122</v>
      </c>
      <c r="G9" s="53" t="s">
        <v>95</v>
      </c>
      <c r="H9" s="255" t="s">
        <v>41</v>
      </c>
      <c r="I9" s="53" t="s">
        <v>118</v>
      </c>
      <c r="J9" s="53" t="s">
        <v>61</v>
      </c>
    </row>
    <row r="10" spans="1:10" ht="4.5" customHeight="1">
      <c r="A10" s="77"/>
      <c r="B10" s="77"/>
      <c r="C10" s="90"/>
      <c r="D10" s="90"/>
      <c r="E10" s="90"/>
      <c r="F10" s="90"/>
      <c r="G10" s="90"/>
      <c r="H10" s="90"/>
      <c r="I10" s="90"/>
      <c r="J10" s="90"/>
    </row>
    <row r="11" spans="1:10" ht="12.75">
      <c r="A11" s="13">
        <v>1</v>
      </c>
      <c r="B11" s="14" t="s">
        <v>135</v>
      </c>
      <c r="C11" s="14">
        <v>17180000</v>
      </c>
      <c r="D11" s="374">
        <f>C11/'- 3 -'!E11</f>
        <v>0.07535917331250062</v>
      </c>
      <c r="E11" s="376">
        <f>IF(F11=0,"",C11/F11)</f>
        <v>3627.1508497835953</v>
      </c>
      <c r="F11" s="14">
        <f>SUM('- 6 -'!F11:I11)</f>
        <v>4736.5</v>
      </c>
      <c r="G11" s="374">
        <f>IF(F11=0,"",'- 6 -'!F11/F11)</f>
        <v>0.6118441887469651</v>
      </c>
      <c r="H11" s="374">
        <f>IF(F11=0,"",'- 6 -'!G11/F11)</f>
        <v>0</v>
      </c>
      <c r="I11" s="374">
        <f>IF(F11=0,"",'- 6 -'!H11/F11)</f>
        <v>0.324395650797002</v>
      </c>
      <c r="J11" s="374">
        <f>IF(F11=0,"",'- 6 -'!I11/F11)</f>
        <v>0.06376016045603293</v>
      </c>
    </row>
    <row r="12" spans="1:10" ht="12.75">
      <c r="A12" s="15">
        <v>2</v>
      </c>
      <c r="B12" s="16" t="s">
        <v>136</v>
      </c>
      <c r="C12" s="16">
        <v>5075842</v>
      </c>
      <c r="D12" s="375">
        <f>C12/'- 3 -'!E12</f>
        <v>0.08867329682660956</v>
      </c>
      <c r="E12" s="377">
        <f aca="true" t="shared" si="0" ref="E12:E63">IF(F12=0,"",C12/F12)</f>
        <v>3587.421019153297</v>
      </c>
      <c r="F12" s="16">
        <f>SUM('- 6 -'!F12:I12)</f>
        <v>1414.9</v>
      </c>
      <c r="G12" s="375">
        <f>IF(F12=0,"",'- 6 -'!F12/F12)</f>
        <v>0.6353099158951162</v>
      </c>
      <c r="H12" s="375">
        <f>IF(F12=0,"",'- 6 -'!G12/F12)</f>
        <v>0</v>
      </c>
      <c r="I12" s="375">
        <f>IF(F12=0,"",'- 6 -'!H12/F12)</f>
        <v>0.36469008410488374</v>
      </c>
      <c r="J12" s="375">
        <f>IF(F12=0,"",'- 6 -'!I12/F12)</f>
        <v>0</v>
      </c>
    </row>
    <row r="13" spans="1:10" ht="12.75">
      <c r="A13" s="13">
        <v>3</v>
      </c>
      <c r="B13" s="14" t="s">
        <v>137</v>
      </c>
      <c r="C13" s="14">
        <v>9219601</v>
      </c>
      <c r="D13" s="374">
        <f>C13/'- 3 -'!E13</f>
        <v>0.228476892254655</v>
      </c>
      <c r="E13" s="376">
        <f t="shared" si="0"/>
        <v>3703.3946575617592</v>
      </c>
      <c r="F13" s="14">
        <f>SUM('- 6 -'!F13:I13)</f>
        <v>2489.5</v>
      </c>
      <c r="G13" s="374">
        <f>IF(F13=0,"",'- 6 -'!F13/F13)</f>
        <v>0.6268326973287809</v>
      </c>
      <c r="H13" s="374">
        <f>IF(F13=0,"",'- 6 -'!G13/F13)</f>
        <v>0</v>
      </c>
      <c r="I13" s="374">
        <f>IF(F13=0,"",'- 6 -'!H13/F13)</f>
        <v>0.3731673026712191</v>
      </c>
      <c r="J13" s="374">
        <f>IF(F13=0,"",'- 6 -'!I13/F13)</f>
        <v>0</v>
      </c>
    </row>
    <row r="14" spans="1:10" ht="12.75">
      <c r="A14" s="15">
        <v>4</v>
      </c>
      <c r="B14" s="16" t="s">
        <v>138</v>
      </c>
      <c r="C14" s="16">
        <v>0</v>
      </c>
      <c r="D14" s="375">
        <f>C14/'- 3 -'!E14</f>
        <v>0</v>
      </c>
      <c r="E14" s="377">
        <f t="shared" si="0"/>
      </c>
      <c r="F14" s="16">
        <f>SUM('- 6 -'!F14:I14)</f>
        <v>0</v>
      </c>
      <c r="G14" s="375">
        <f>IF(F14=0,"",'- 6 -'!F14/F14)</f>
      </c>
      <c r="H14" s="375">
        <f>IF(F14=0,"",'- 6 -'!G14/F14)</f>
      </c>
      <c r="I14" s="375">
        <f>IF(F14=0,"",'- 6 -'!H14/F14)</f>
      </c>
      <c r="J14" s="375">
        <f>IF(F14=0,"",'- 6 -'!I14/F14)</f>
      </c>
    </row>
    <row r="15" spans="1:10" ht="12.75">
      <c r="A15" s="13">
        <v>5</v>
      </c>
      <c r="B15" s="14" t="s">
        <v>139</v>
      </c>
      <c r="C15" s="14">
        <v>3127550</v>
      </c>
      <c r="D15" s="374">
        <f>C15/'- 3 -'!E15</f>
        <v>0.06753825578823831</v>
      </c>
      <c r="E15" s="376">
        <f t="shared" si="0"/>
        <v>3217.644032921811</v>
      </c>
      <c r="F15" s="14">
        <f>SUM('- 6 -'!F15:I15)</f>
        <v>972</v>
      </c>
      <c r="G15" s="374">
        <f>IF(F15=0,"",'- 6 -'!F15/F15)</f>
        <v>0.8199588477366255</v>
      </c>
      <c r="H15" s="374">
        <f>IF(F15=0,"",'- 6 -'!G15/F15)</f>
        <v>0</v>
      </c>
      <c r="I15" s="374">
        <f>IF(F15=0,"",'- 6 -'!H15/F15)</f>
        <v>0.1800411522633745</v>
      </c>
      <c r="J15" s="374">
        <f>IF(F15=0,"",'- 6 -'!I15/F15)</f>
        <v>0</v>
      </c>
    </row>
    <row r="16" spans="1:10" ht="12.75">
      <c r="A16" s="15">
        <v>6</v>
      </c>
      <c r="B16" s="16" t="s">
        <v>140</v>
      </c>
      <c r="C16" s="16">
        <v>0</v>
      </c>
      <c r="D16" s="375">
        <f>C16/'- 3 -'!E16</f>
        <v>0</v>
      </c>
      <c r="E16" s="377">
        <f t="shared" si="0"/>
      </c>
      <c r="F16" s="16">
        <f>SUM('- 6 -'!F16:I16)</f>
        <v>0</v>
      </c>
      <c r="G16" s="375">
        <f>IF(F16=0,"",'- 6 -'!F16/F16)</f>
      </c>
      <c r="H16" s="375">
        <f>IF(F16=0,"",'- 6 -'!G16/F16)</f>
      </c>
      <c r="I16" s="375">
        <f>IF(F16=0,"",'- 6 -'!H16/F16)</f>
      </c>
      <c r="J16" s="375">
        <f>IF(F16=0,"",'- 6 -'!I16/F16)</f>
      </c>
    </row>
    <row r="17" spans="1:10" ht="12.75">
      <c r="A17" s="13">
        <v>9</v>
      </c>
      <c r="B17" s="14" t="s">
        <v>141</v>
      </c>
      <c r="C17" s="14">
        <v>16756030</v>
      </c>
      <c r="D17" s="374">
        <f>C17/'- 3 -'!E17</f>
        <v>0.21549573891891732</v>
      </c>
      <c r="E17" s="376">
        <f t="shared" si="0"/>
        <v>3356.2403605408113</v>
      </c>
      <c r="F17" s="14">
        <f>SUM('- 6 -'!F17:I17)</f>
        <v>4992.5</v>
      </c>
      <c r="G17" s="374">
        <f>IF(F17=0,"",'- 6 -'!F17/F17)</f>
        <v>0.6489734601902855</v>
      </c>
      <c r="H17" s="374">
        <f>IF(F17=0,"",'- 6 -'!G17/F17)</f>
        <v>0</v>
      </c>
      <c r="I17" s="374">
        <f>IF(F17=0,"",'- 6 -'!H17/F17)</f>
        <v>0.22593890836254382</v>
      </c>
      <c r="J17" s="374">
        <f>IF(F17=0,"",'- 6 -'!I17/F17)</f>
        <v>0.12508763144717075</v>
      </c>
    </row>
    <row r="18" spans="1:10" ht="12.75">
      <c r="A18" s="15">
        <v>10</v>
      </c>
      <c r="B18" s="16" t="s">
        <v>142</v>
      </c>
      <c r="C18" s="16">
        <v>12417880</v>
      </c>
      <c r="D18" s="375">
        <f>C18/'- 3 -'!E18</f>
        <v>0.21456385319903146</v>
      </c>
      <c r="E18" s="377">
        <f t="shared" si="0"/>
        <v>3551.5172315172317</v>
      </c>
      <c r="F18" s="16">
        <f>SUM('- 6 -'!F18:I18)</f>
        <v>3496.5</v>
      </c>
      <c r="G18" s="375">
        <f>IF(F18=0,"",'- 6 -'!F18/F18)</f>
        <v>0.7451737451737451</v>
      </c>
      <c r="H18" s="375">
        <f>IF(F18=0,"",'- 6 -'!G18/F18)</f>
        <v>0</v>
      </c>
      <c r="I18" s="375">
        <f>IF(F18=0,"",'- 6 -'!H18/F18)</f>
        <v>0.19204919204919205</v>
      </c>
      <c r="J18" s="375">
        <f>IF(F18=0,"",'- 6 -'!I18/F18)</f>
        <v>0.06277706277706278</v>
      </c>
    </row>
    <row r="19" spans="1:10" ht="12.75">
      <c r="A19" s="13">
        <v>11</v>
      </c>
      <c r="B19" s="14" t="s">
        <v>143</v>
      </c>
      <c r="C19" s="14">
        <v>3572260</v>
      </c>
      <c r="D19" s="374">
        <f>C19/'- 3 -'!E19</f>
        <v>0.11642086390312821</v>
      </c>
      <c r="E19" s="376">
        <f t="shared" si="0"/>
        <v>3221.1541929666364</v>
      </c>
      <c r="F19" s="14">
        <f>SUM('- 6 -'!F19:I19)</f>
        <v>1109</v>
      </c>
      <c r="G19" s="374">
        <f>IF(F19=0,"",'- 6 -'!F19/F19)</f>
        <v>0.8250676284941388</v>
      </c>
      <c r="H19" s="374">
        <f>IF(F19=0,"",'- 6 -'!G19/F19)</f>
        <v>0</v>
      </c>
      <c r="I19" s="374">
        <f>IF(F19=0,"",'- 6 -'!H19/F19)</f>
        <v>0.060414788097385035</v>
      </c>
      <c r="J19" s="374">
        <f>IF(F19=0,"",'- 6 -'!I19/F19)</f>
        <v>0.1145175834084761</v>
      </c>
    </row>
    <row r="20" spans="1:10" ht="12.75">
      <c r="A20" s="15">
        <v>12</v>
      </c>
      <c r="B20" s="16" t="s">
        <v>144</v>
      </c>
      <c r="C20" s="16">
        <v>4119085</v>
      </c>
      <c r="D20" s="375">
        <f>C20/'- 3 -'!E20</f>
        <v>0.08168653128148828</v>
      </c>
      <c r="E20" s="377">
        <f t="shared" si="0"/>
        <v>2967.6404899135446</v>
      </c>
      <c r="F20" s="16">
        <f>SUM('- 6 -'!F20:I20)</f>
        <v>1388</v>
      </c>
      <c r="G20" s="375">
        <f>IF(F20=0,"",'- 6 -'!F20/F20)</f>
        <v>0.7492795389048992</v>
      </c>
      <c r="H20" s="375">
        <f>IF(F20=0,"",'- 6 -'!G20/F20)</f>
        <v>0</v>
      </c>
      <c r="I20" s="375">
        <f>IF(F20=0,"",'- 6 -'!H20/F20)</f>
        <v>0.14769452449567724</v>
      </c>
      <c r="J20" s="375">
        <f>IF(F20=0,"",'- 6 -'!I20/F20)</f>
        <v>0.10302593659942363</v>
      </c>
    </row>
    <row r="21" spans="1:10" ht="12.75">
      <c r="A21" s="13">
        <v>13</v>
      </c>
      <c r="B21" s="14" t="s">
        <v>145</v>
      </c>
      <c r="C21" s="14">
        <v>2741487</v>
      </c>
      <c r="D21" s="374">
        <f>C21/'- 3 -'!E21</f>
        <v>0.14215734951278144</v>
      </c>
      <c r="E21" s="376">
        <f t="shared" si="0"/>
        <v>3042.7158712541623</v>
      </c>
      <c r="F21" s="14">
        <f>SUM('- 6 -'!F21:I21)</f>
        <v>901</v>
      </c>
      <c r="G21" s="374">
        <f>IF(F21=0,"",'- 6 -'!F21/F21)</f>
        <v>0.7469478357380688</v>
      </c>
      <c r="H21" s="374">
        <f>IF(F21=0,"",'- 6 -'!G21/F21)</f>
        <v>0</v>
      </c>
      <c r="I21" s="374">
        <f>IF(F21=0,"",'- 6 -'!H21/F21)</f>
        <v>0.25305216426193117</v>
      </c>
      <c r="J21" s="374">
        <f>IF(F21=0,"",'- 6 -'!I21/F21)</f>
        <v>0</v>
      </c>
    </row>
    <row r="22" spans="1:10" ht="12.75">
      <c r="A22" s="15">
        <v>14</v>
      </c>
      <c r="B22" s="16" t="s">
        <v>146</v>
      </c>
      <c r="C22" s="16">
        <v>4013275</v>
      </c>
      <c r="D22" s="375">
        <f>C22/'- 3 -'!E22</f>
        <v>0.18376280041361884</v>
      </c>
      <c r="E22" s="377">
        <f t="shared" si="0"/>
        <v>3208.0535571542764</v>
      </c>
      <c r="F22" s="16">
        <f>SUM('- 6 -'!F22:I22)</f>
        <v>1251</v>
      </c>
      <c r="G22" s="375">
        <f>IF(F22=0,"",'- 6 -'!F22/F22)</f>
        <v>0.6227018385291767</v>
      </c>
      <c r="H22" s="375">
        <f>IF(F22=0,"",'- 6 -'!G22/F22)</f>
        <v>0</v>
      </c>
      <c r="I22" s="375">
        <f>IF(F22=0,"",'- 6 -'!H22/F22)</f>
        <v>0.37729816147082335</v>
      </c>
      <c r="J22" s="375">
        <f>IF(F22=0,"",'- 6 -'!I22/F22)</f>
        <v>0</v>
      </c>
    </row>
    <row r="23" spans="1:10" ht="12.75">
      <c r="A23" s="13">
        <v>15</v>
      </c>
      <c r="B23" s="14" t="s">
        <v>147</v>
      </c>
      <c r="C23" s="14">
        <v>0</v>
      </c>
      <c r="D23" s="374">
        <f>C23/'- 3 -'!E23</f>
        <v>0</v>
      </c>
      <c r="E23" s="376">
        <f t="shared" si="0"/>
      </c>
      <c r="F23" s="14">
        <f>SUM('- 6 -'!F23:I23)</f>
        <v>0</v>
      </c>
      <c r="G23" s="374">
        <f>IF(F23=0,"",'- 6 -'!F23/F23)</f>
      </c>
      <c r="H23" s="374">
        <f>IF(F23=0,"",'- 6 -'!G23/F23)</f>
      </c>
      <c r="I23" s="374">
        <f>IF(F23=0,"",'- 6 -'!H23/F23)</f>
      </c>
      <c r="J23" s="374">
        <f>IF(F23=0,"",'- 6 -'!I23/F23)</f>
      </c>
    </row>
    <row r="24" spans="1:10" ht="12.75">
      <c r="A24" s="15">
        <v>16</v>
      </c>
      <c r="B24" s="16" t="s">
        <v>148</v>
      </c>
      <c r="C24" s="16">
        <v>0</v>
      </c>
      <c r="D24" s="375">
        <f>C24/'- 3 -'!E24</f>
        <v>0</v>
      </c>
      <c r="E24" s="377">
        <f t="shared" si="0"/>
      </c>
      <c r="F24" s="16">
        <f>SUM('- 6 -'!F24:I24)</f>
        <v>0</v>
      </c>
      <c r="G24" s="375">
        <f>IF(F24=0,"",'- 6 -'!F24/F24)</f>
      </c>
      <c r="H24" s="375">
        <f>IF(F24=0,"",'- 6 -'!G24/F24)</f>
      </c>
      <c r="I24" s="375">
        <f>IF(F24=0,"",'- 6 -'!H24/F24)</f>
      </c>
      <c r="J24" s="375">
        <f>IF(F24=0,"",'- 6 -'!I24/F24)</f>
      </c>
    </row>
    <row r="25" spans="1:10" ht="12.75">
      <c r="A25" s="13">
        <v>17</v>
      </c>
      <c r="B25" s="14" t="s">
        <v>149</v>
      </c>
      <c r="C25" s="14">
        <v>0</v>
      </c>
      <c r="D25" s="374">
        <f>C25/'- 3 -'!E25</f>
        <v>0</v>
      </c>
      <c r="E25" s="376">
        <f t="shared" si="0"/>
      </c>
      <c r="F25" s="14">
        <f>SUM('- 6 -'!F25:I25)</f>
        <v>0</v>
      </c>
      <c r="G25" s="374">
        <f>IF(F25=0,"",'- 6 -'!F25/F25)</f>
      </c>
      <c r="H25" s="374">
        <f>IF(F25=0,"",'- 6 -'!G25/F25)</f>
      </c>
      <c r="I25" s="374">
        <f>IF(F25=0,"",'- 6 -'!H25/F25)</f>
      </c>
      <c r="J25" s="374">
        <f>IF(F25=0,"",'- 6 -'!I25/F25)</f>
      </c>
    </row>
    <row r="26" spans="1:10" ht="12.75">
      <c r="A26" s="15">
        <v>18</v>
      </c>
      <c r="B26" s="16" t="s">
        <v>150</v>
      </c>
      <c r="C26" s="16">
        <v>0</v>
      </c>
      <c r="D26" s="375">
        <f>C26/'- 3 -'!E26</f>
        <v>0</v>
      </c>
      <c r="E26" s="377">
        <f t="shared" si="0"/>
      </c>
      <c r="F26" s="16">
        <f>SUM('- 6 -'!F26:I26)</f>
        <v>0</v>
      </c>
      <c r="G26" s="375">
        <f>IF(F26=0,"",'- 6 -'!F26/F26)</f>
      </c>
      <c r="H26" s="375">
        <f>IF(F26=0,"",'- 6 -'!G26/F26)</f>
      </c>
      <c r="I26" s="375">
        <f>IF(F26=0,"",'- 6 -'!H26/F26)</f>
      </c>
      <c r="J26" s="375">
        <f>IF(F26=0,"",'- 6 -'!I26/F26)</f>
      </c>
    </row>
    <row r="27" spans="1:10" ht="12.75">
      <c r="A27" s="13">
        <v>19</v>
      </c>
      <c r="B27" s="14" t="s">
        <v>151</v>
      </c>
      <c r="C27" s="14">
        <v>0</v>
      </c>
      <c r="D27" s="374">
        <f>C27/'- 3 -'!E27</f>
        <v>0</v>
      </c>
      <c r="E27" s="376">
        <f t="shared" si="0"/>
      </c>
      <c r="F27" s="14">
        <f>SUM('- 6 -'!F27:I27)</f>
        <v>0</v>
      </c>
      <c r="G27" s="374">
        <f>IF(F27=0,"",'- 6 -'!F27/F27)</f>
      </c>
      <c r="H27" s="374">
        <f>IF(F27=0,"",'- 6 -'!G27/F27)</f>
      </c>
      <c r="I27" s="374">
        <f>IF(F27=0,"",'- 6 -'!H27/F27)</f>
      </c>
      <c r="J27" s="374">
        <f>IF(F27=0,"",'- 6 -'!I27/F27)</f>
      </c>
    </row>
    <row r="28" spans="1:10" ht="12.75">
      <c r="A28" s="15">
        <v>20</v>
      </c>
      <c r="B28" s="16" t="s">
        <v>152</v>
      </c>
      <c r="C28" s="16">
        <v>1650584</v>
      </c>
      <c r="D28" s="375">
        <f>C28/'- 3 -'!E28</f>
        <v>0.22171173434093647</v>
      </c>
      <c r="E28" s="377">
        <f t="shared" si="0"/>
        <v>4675.8753541076485</v>
      </c>
      <c r="F28" s="16">
        <f>SUM('- 6 -'!F28:I28)</f>
        <v>353</v>
      </c>
      <c r="G28" s="375">
        <f>IF(F28=0,"",'- 6 -'!F28/F28)</f>
        <v>0.6770538243626062</v>
      </c>
      <c r="H28" s="375">
        <f>IF(F28=0,"",'- 6 -'!G28/F28)</f>
        <v>0</v>
      </c>
      <c r="I28" s="375">
        <f>IF(F28=0,"",'- 6 -'!H28/F28)</f>
        <v>0.32294617563739375</v>
      </c>
      <c r="J28" s="375">
        <f>IF(F28=0,"",'- 6 -'!I28/F28)</f>
        <v>0</v>
      </c>
    </row>
    <row r="29" spans="1:10" ht="12.75">
      <c r="A29" s="13">
        <v>21</v>
      </c>
      <c r="B29" s="14" t="s">
        <v>153</v>
      </c>
      <c r="C29" s="14">
        <v>0</v>
      </c>
      <c r="D29" s="374">
        <f>C29/'- 3 -'!E29</f>
        <v>0</v>
      </c>
      <c r="E29" s="376">
        <f t="shared" si="0"/>
      </c>
      <c r="F29" s="14">
        <f>SUM('- 6 -'!F29:I29)</f>
        <v>0</v>
      </c>
      <c r="G29" s="374">
        <f>IF(F29=0,"",'- 6 -'!F29/F29)</f>
      </c>
      <c r="H29" s="374">
        <f>IF(F29=0,"",'- 6 -'!G29/F29)</f>
      </c>
      <c r="I29" s="374">
        <f>IF(F29=0,"",'- 6 -'!H29/F29)</f>
      </c>
      <c r="J29" s="374">
        <f>IF(F29=0,"",'- 6 -'!I29/F29)</f>
      </c>
    </row>
    <row r="30" spans="1:10" ht="12.75">
      <c r="A30" s="15">
        <v>22</v>
      </c>
      <c r="B30" s="16" t="s">
        <v>154</v>
      </c>
      <c r="C30" s="16">
        <v>0</v>
      </c>
      <c r="D30" s="375">
        <f>C30/'- 3 -'!E30</f>
        <v>0</v>
      </c>
      <c r="E30" s="377">
        <f t="shared" si="0"/>
      </c>
      <c r="F30" s="16">
        <f>SUM('- 6 -'!F30:I30)</f>
        <v>0</v>
      </c>
      <c r="G30" s="375">
        <f>IF(F30=0,"",'- 6 -'!F30/F30)</f>
      </c>
      <c r="H30" s="375">
        <f>IF(F30=0,"",'- 6 -'!G30/F30)</f>
      </c>
      <c r="I30" s="375">
        <f>IF(F30=0,"",'- 6 -'!H30/F30)</f>
      </c>
      <c r="J30" s="375">
        <f>IF(F30=0,"",'- 6 -'!I30/F30)</f>
      </c>
    </row>
    <row r="31" spans="1:10" ht="12.75">
      <c r="A31" s="13">
        <v>23</v>
      </c>
      <c r="B31" s="14" t="s">
        <v>155</v>
      </c>
      <c r="C31" s="14">
        <v>0</v>
      </c>
      <c r="D31" s="374">
        <f>C31/'- 3 -'!E31</f>
        <v>0</v>
      </c>
      <c r="E31" s="376">
        <f t="shared" si="0"/>
      </c>
      <c r="F31" s="14">
        <f>SUM('- 6 -'!F31:I31)</f>
        <v>0</v>
      </c>
      <c r="G31" s="374">
        <f>IF(F31=0,"",'- 6 -'!F31/F31)</f>
      </c>
      <c r="H31" s="374">
        <f>IF(F31=0,"",'- 6 -'!G31/F31)</f>
      </c>
      <c r="I31" s="374">
        <f>IF(F31=0,"",'- 6 -'!H31/F31)</f>
      </c>
      <c r="J31" s="374">
        <f>IF(F31=0,"",'- 6 -'!I31/F31)</f>
      </c>
    </row>
    <row r="32" spans="1:10" ht="12.75">
      <c r="A32" s="15">
        <v>24</v>
      </c>
      <c r="B32" s="16" t="s">
        <v>156</v>
      </c>
      <c r="C32" s="16">
        <v>1770756</v>
      </c>
      <c r="D32" s="375">
        <f>C32/'- 3 -'!E32</f>
        <v>0.07932612511458179</v>
      </c>
      <c r="E32" s="377">
        <f t="shared" si="0"/>
        <v>3344.2039660056657</v>
      </c>
      <c r="F32" s="16">
        <f>SUM('- 6 -'!F32:I32)</f>
        <v>529.5</v>
      </c>
      <c r="G32" s="375">
        <f>IF(F32=0,"",'- 6 -'!F32/F32)</f>
        <v>0.5288007554296507</v>
      </c>
      <c r="H32" s="375">
        <f>IF(F32=0,"",'- 6 -'!G32/F32)</f>
        <v>0</v>
      </c>
      <c r="I32" s="375">
        <f>IF(F32=0,"",'- 6 -'!H32/F32)</f>
        <v>0.4711992445703494</v>
      </c>
      <c r="J32" s="375">
        <f>IF(F32=0,"",'- 6 -'!I32/F32)</f>
        <v>0</v>
      </c>
    </row>
    <row r="33" spans="1:10" ht="12.75">
      <c r="A33" s="13">
        <v>25</v>
      </c>
      <c r="B33" s="14" t="s">
        <v>157</v>
      </c>
      <c r="C33" s="14">
        <v>0</v>
      </c>
      <c r="D33" s="374">
        <f>C33/'- 3 -'!E33</f>
        <v>0</v>
      </c>
      <c r="E33" s="376">
        <f t="shared" si="0"/>
      </c>
      <c r="F33" s="14">
        <f>SUM('- 6 -'!F33:I33)</f>
        <v>0</v>
      </c>
      <c r="G33" s="374">
        <f>IF(F33=0,"",'- 6 -'!F33/F33)</f>
      </c>
      <c r="H33" s="374">
        <f>IF(F33=0,"",'- 6 -'!G33/F33)</f>
      </c>
      <c r="I33" s="374">
        <f>IF(F33=0,"",'- 6 -'!H33/F33)</f>
      </c>
      <c r="J33" s="374">
        <f>IF(F33=0,"",'- 6 -'!I33/F33)</f>
      </c>
    </row>
    <row r="34" spans="1:10" ht="12.75">
      <c r="A34" s="15">
        <v>26</v>
      </c>
      <c r="B34" s="16" t="s">
        <v>158</v>
      </c>
      <c r="C34" s="16">
        <v>0</v>
      </c>
      <c r="D34" s="375">
        <f>C34/'- 3 -'!E34</f>
        <v>0</v>
      </c>
      <c r="E34" s="377">
        <f t="shared" si="0"/>
      </c>
      <c r="F34" s="16">
        <f>SUM('- 6 -'!F34:I34)</f>
        <v>0</v>
      </c>
      <c r="G34" s="375">
        <f>IF(F34=0,"",'- 6 -'!F34/F34)</f>
      </c>
      <c r="H34" s="375">
        <f>IF(F34=0,"",'- 6 -'!G34/F34)</f>
      </c>
      <c r="I34" s="375">
        <f>IF(F34=0,"",'- 6 -'!H34/F34)</f>
      </c>
      <c r="J34" s="375">
        <f>IF(F34=0,"",'- 6 -'!I34/F34)</f>
      </c>
    </row>
    <row r="35" spans="1:10" ht="12.75">
      <c r="A35" s="13">
        <v>28</v>
      </c>
      <c r="B35" s="14" t="s">
        <v>159</v>
      </c>
      <c r="C35" s="14">
        <v>1546246</v>
      </c>
      <c r="D35" s="374">
        <f>C35/'- 3 -'!E35</f>
        <v>0.2586792227139766</v>
      </c>
      <c r="E35" s="376">
        <f t="shared" si="0"/>
        <v>3372.401308615049</v>
      </c>
      <c r="F35" s="14">
        <f>SUM('- 6 -'!F35:I35)</f>
        <v>458.5</v>
      </c>
      <c r="G35" s="374">
        <f>IF(F35=0,"",'- 6 -'!F35/F35)</f>
        <v>0.4820065430752454</v>
      </c>
      <c r="H35" s="374">
        <f>IF(F35=0,"",'- 6 -'!G35/F35)</f>
        <v>0.37404580152671757</v>
      </c>
      <c r="I35" s="374">
        <f>IF(F35=0,"",'- 6 -'!H35/F35)</f>
        <v>0.14394765539803708</v>
      </c>
      <c r="J35" s="374">
        <f>IF(F35=0,"",'- 6 -'!I35/F35)</f>
        <v>0</v>
      </c>
    </row>
    <row r="36" spans="1:10" ht="12.75">
      <c r="A36" s="15">
        <v>30</v>
      </c>
      <c r="B36" s="16" t="s">
        <v>160</v>
      </c>
      <c r="C36" s="16">
        <v>0</v>
      </c>
      <c r="D36" s="375">
        <f>C36/'- 3 -'!E36</f>
        <v>0</v>
      </c>
      <c r="E36" s="377">
        <f t="shared" si="0"/>
      </c>
      <c r="F36" s="16">
        <f>SUM('- 6 -'!F36:I36)</f>
        <v>0</v>
      </c>
      <c r="G36" s="375">
        <f>IF(F36=0,"",'- 6 -'!F36/F36)</f>
      </c>
      <c r="H36" s="375">
        <f>IF(F36=0,"",'- 6 -'!G36/F36)</f>
      </c>
      <c r="I36" s="375">
        <f>IF(F36=0,"",'- 6 -'!H36/F36)</f>
      </c>
      <c r="J36" s="375">
        <f>IF(F36=0,"",'- 6 -'!I36/F36)</f>
      </c>
    </row>
    <row r="37" spans="1:10" ht="12.75">
      <c r="A37" s="13">
        <v>31</v>
      </c>
      <c r="B37" s="14" t="s">
        <v>161</v>
      </c>
      <c r="C37" s="14">
        <v>0</v>
      </c>
      <c r="D37" s="374">
        <f>C37/'- 3 -'!E37</f>
        <v>0</v>
      </c>
      <c r="E37" s="376">
        <f t="shared" si="0"/>
      </c>
      <c r="F37" s="14">
        <f>SUM('- 6 -'!F37:I37)</f>
        <v>0</v>
      </c>
      <c r="G37" s="374">
        <f>IF(F37=0,"",'- 6 -'!F37/F37)</f>
      </c>
      <c r="H37" s="374">
        <f>IF(F37=0,"",'- 6 -'!G37/F37)</f>
      </c>
      <c r="I37" s="374">
        <f>IF(F37=0,"",'- 6 -'!H37/F37)</f>
      </c>
      <c r="J37" s="374">
        <f>IF(F37=0,"",'- 6 -'!I37/F37)</f>
      </c>
    </row>
    <row r="38" spans="1:10" ht="12.75">
      <c r="A38" s="15">
        <v>32</v>
      </c>
      <c r="B38" s="16" t="s">
        <v>162</v>
      </c>
      <c r="C38" s="16">
        <v>0</v>
      </c>
      <c r="D38" s="375">
        <f>C38/'- 3 -'!E38</f>
        <v>0</v>
      </c>
      <c r="E38" s="377">
        <f t="shared" si="0"/>
      </c>
      <c r="F38" s="16">
        <f>SUM('- 6 -'!F38:I38)</f>
        <v>0</v>
      </c>
      <c r="G38" s="375">
        <f>IF(F38=0,"",'- 6 -'!F38/F38)</f>
      </c>
      <c r="H38" s="375">
        <f>IF(F38=0,"",'- 6 -'!G38/F38)</f>
      </c>
      <c r="I38" s="375">
        <f>IF(F38=0,"",'- 6 -'!H38/F38)</f>
      </c>
      <c r="J38" s="375">
        <f>IF(F38=0,"",'- 6 -'!I38/F38)</f>
      </c>
    </row>
    <row r="39" spans="1:10" ht="12.75">
      <c r="A39" s="13">
        <v>33</v>
      </c>
      <c r="B39" s="14" t="s">
        <v>163</v>
      </c>
      <c r="C39" s="14">
        <v>1154559</v>
      </c>
      <c r="D39" s="374">
        <f>C39/'- 3 -'!E39</f>
        <v>0.09421139908651029</v>
      </c>
      <c r="E39" s="376">
        <f t="shared" si="0"/>
        <v>2952.83631713555</v>
      </c>
      <c r="F39" s="14">
        <f>SUM('- 6 -'!F39:I39)</f>
        <v>391</v>
      </c>
      <c r="G39" s="374">
        <f>IF(F39=0,"",'- 6 -'!F39/F39)</f>
        <v>0.6521739130434783</v>
      </c>
      <c r="H39" s="374">
        <f>IF(F39=0,"",'- 6 -'!G39/F39)</f>
        <v>0</v>
      </c>
      <c r="I39" s="374">
        <f>IF(F39=0,"",'- 6 -'!H39/F39)</f>
        <v>0.04603580562659847</v>
      </c>
      <c r="J39" s="374">
        <f>IF(F39=0,"",'- 6 -'!I39/F39)</f>
        <v>0.30179028132992325</v>
      </c>
    </row>
    <row r="40" spans="1:10" ht="12.75">
      <c r="A40" s="15">
        <v>34</v>
      </c>
      <c r="B40" s="16" t="s">
        <v>164</v>
      </c>
      <c r="C40" s="16">
        <v>0</v>
      </c>
      <c r="D40" s="375">
        <f>C40/'- 3 -'!E40</f>
        <v>0</v>
      </c>
      <c r="E40" s="377">
        <f t="shared" si="0"/>
      </c>
      <c r="F40" s="16">
        <f>SUM('- 6 -'!F40:I40)</f>
        <v>0</v>
      </c>
      <c r="G40" s="375">
        <f>IF(F40=0,"",'- 6 -'!F40/F40)</f>
      </c>
      <c r="H40" s="375">
        <f>IF(F40=0,"",'- 6 -'!G40/F40)</f>
      </c>
      <c r="I40" s="375">
        <f>IF(F40=0,"",'- 6 -'!H40/F40)</f>
      </c>
      <c r="J40" s="375">
        <f>IF(F40=0,"",'- 6 -'!I40/F40)</f>
      </c>
    </row>
    <row r="41" spans="1:10" ht="12.75">
      <c r="A41" s="13">
        <v>35</v>
      </c>
      <c r="B41" s="14" t="s">
        <v>165</v>
      </c>
      <c r="C41" s="14">
        <v>1033278</v>
      </c>
      <c r="D41" s="374">
        <f>C41/'- 3 -'!E41</f>
        <v>0.07606034784308784</v>
      </c>
      <c r="E41" s="376">
        <f t="shared" si="0"/>
        <v>3581.5528596187173</v>
      </c>
      <c r="F41" s="14">
        <f>SUM('- 6 -'!F41:I41)</f>
        <v>288.5</v>
      </c>
      <c r="G41" s="374">
        <f>IF(F41=0,"",'- 6 -'!F41/F41)</f>
        <v>0.6325823223570191</v>
      </c>
      <c r="H41" s="374">
        <f>IF(F41=0,"",'- 6 -'!G41/F41)</f>
        <v>0</v>
      </c>
      <c r="I41" s="374">
        <f>IF(F41=0,"",'- 6 -'!H41/F41)</f>
        <v>0.36741767764298094</v>
      </c>
      <c r="J41" s="374">
        <f>IF(F41=0,"",'- 6 -'!I41/F41)</f>
        <v>0</v>
      </c>
    </row>
    <row r="42" spans="1:10" ht="12.75">
      <c r="A42" s="15">
        <v>36</v>
      </c>
      <c r="B42" s="16" t="s">
        <v>166</v>
      </c>
      <c r="C42" s="16">
        <v>0</v>
      </c>
      <c r="D42" s="375">
        <f>C42/'- 3 -'!E42</f>
        <v>0</v>
      </c>
      <c r="E42" s="377">
        <f t="shared" si="0"/>
      </c>
      <c r="F42" s="16">
        <f>SUM('- 6 -'!F42:I42)</f>
        <v>0</v>
      </c>
      <c r="G42" s="375">
        <f>IF(F42=0,"",'- 6 -'!F42/F42)</f>
      </c>
      <c r="H42" s="375">
        <f>IF(F42=0,"",'- 6 -'!G42/F42)</f>
      </c>
      <c r="I42" s="375">
        <f>IF(F42=0,"",'- 6 -'!H42/F42)</f>
      </c>
      <c r="J42" s="375">
        <f>IF(F42=0,"",'- 6 -'!I42/F42)</f>
      </c>
    </row>
    <row r="43" spans="1:10" ht="12.75">
      <c r="A43" s="13">
        <v>37</v>
      </c>
      <c r="B43" s="14" t="s">
        <v>167</v>
      </c>
      <c r="C43" s="14">
        <v>0</v>
      </c>
      <c r="D43" s="374">
        <f>C43/'- 3 -'!E43</f>
        <v>0</v>
      </c>
      <c r="E43" s="376">
        <f t="shared" si="0"/>
      </c>
      <c r="F43" s="14">
        <f>SUM('- 6 -'!F43:I43)</f>
        <v>0</v>
      </c>
      <c r="G43" s="374">
        <f>IF(F43=0,"",'- 6 -'!F43/F43)</f>
      </c>
      <c r="H43" s="374">
        <f>IF(F43=0,"",'- 6 -'!G43/F43)</f>
      </c>
      <c r="I43" s="374">
        <f>IF(F43=0,"",'- 6 -'!H43/F43)</f>
      </c>
      <c r="J43" s="374">
        <f>IF(F43=0,"",'- 6 -'!I43/F43)</f>
      </c>
    </row>
    <row r="44" spans="1:10" ht="12.75">
      <c r="A44" s="15">
        <v>38</v>
      </c>
      <c r="B44" s="16" t="s">
        <v>168</v>
      </c>
      <c r="C44" s="16">
        <v>0</v>
      </c>
      <c r="D44" s="375">
        <f>C44/'- 3 -'!E44</f>
        <v>0</v>
      </c>
      <c r="E44" s="377">
        <f t="shared" si="0"/>
      </c>
      <c r="F44" s="16">
        <f>SUM('- 6 -'!F44:I44)</f>
        <v>0</v>
      </c>
      <c r="G44" s="375">
        <f>IF(F44=0,"",'- 6 -'!F44/F44)</f>
      </c>
      <c r="H44" s="375">
        <f>IF(F44=0,"",'- 6 -'!G44/F44)</f>
      </c>
      <c r="I44" s="375">
        <f>IF(F44=0,"",'- 6 -'!H44/F44)</f>
      </c>
      <c r="J44" s="375">
        <f>IF(F44=0,"",'- 6 -'!I44/F44)</f>
      </c>
    </row>
    <row r="45" spans="1:10" ht="12.75">
      <c r="A45" s="13">
        <v>39</v>
      </c>
      <c r="B45" s="14" t="s">
        <v>169</v>
      </c>
      <c r="C45" s="14">
        <v>0</v>
      </c>
      <c r="D45" s="374">
        <f>C45/'- 3 -'!E45</f>
        <v>0</v>
      </c>
      <c r="E45" s="376">
        <f t="shared" si="0"/>
      </c>
      <c r="F45" s="14">
        <f>SUM('- 6 -'!F45:I45)</f>
        <v>0</v>
      </c>
      <c r="G45" s="374">
        <f>IF(F45=0,"",'- 6 -'!F45/F45)</f>
      </c>
      <c r="H45" s="374">
        <f>IF(F45=0,"",'- 6 -'!G45/F45)</f>
      </c>
      <c r="I45" s="374">
        <f>IF(F45=0,"",'- 6 -'!H45/F45)</f>
      </c>
      <c r="J45" s="374">
        <f>IF(F45=0,"",'- 6 -'!I45/F45)</f>
      </c>
    </row>
    <row r="46" spans="1:10" ht="12.75">
      <c r="A46" s="15">
        <v>40</v>
      </c>
      <c r="B46" s="16" t="s">
        <v>170</v>
      </c>
      <c r="C46" s="16">
        <v>3385000</v>
      </c>
      <c r="D46" s="375">
        <f>C46/'- 3 -'!E46</f>
        <v>0.07771961243513799</v>
      </c>
      <c r="E46" s="377">
        <f t="shared" si="0"/>
        <v>2926.934716817985</v>
      </c>
      <c r="F46" s="16">
        <f>SUM('- 6 -'!F46:I46)</f>
        <v>1156.5</v>
      </c>
      <c r="G46" s="375">
        <f>IF(F46=0,"",'- 6 -'!F46/F46)</f>
        <v>0.61305663640294</v>
      </c>
      <c r="H46" s="375">
        <f>IF(F46=0,"",'- 6 -'!G46/F46)</f>
        <v>0</v>
      </c>
      <c r="I46" s="375">
        <f>IF(F46=0,"",'- 6 -'!H46/F46)</f>
        <v>0.3869433635970601</v>
      </c>
      <c r="J46" s="375">
        <f>IF(F46=0,"",'- 6 -'!I46/F46)</f>
        <v>0</v>
      </c>
    </row>
    <row r="47" spans="1:10" ht="12.75">
      <c r="A47" s="13">
        <v>41</v>
      </c>
      <c r="B47" s="14" t="s">
        <v>171</v>
      </c>
      <c r="C47" s="14">
        <v>0</v>
      </c>
      <c r="D47" s="374">
        <f>C47/'- 3 -'!E47</f>
        <v>0</v>
      </c>
      <c r="E47" s="376">
        <f t="shared" si="0"/>
      </c>
      <c r="F47" s="14">
        <f>SUM('- 6 -'!F47:I47)</f>
        <v>0</v>
      </c>
      <c r="G47" s="374">
        <f>IF(F47=0,"",'- 6 -'!F47/F47)</f>
      </c>
      <c r="H47" s="374">
        <f>IF(F47=0,"",'- 6 -'!G47/F47)</f>
      </c>
      <c r="I47" s="374">
        <f>IF(F47=0,"",'- 6 -'!H47/F47)</f>
      </c>
      <c r="J47" s="374">
        <f>IF(F47=0,"",'- 6 -'!I47/F47)</f>
      </c>
    </row>
    <row r="48" spans="1:10" ht="12.75">
      <c r="A48" s="15">
        <v>42</v>
      </c>
      <c r="B48" s="16" t="s">
        <v>172</v>
      </c>
      <c r="C48" s="16">
        <v>0</v>
      </c>
      <c r="D48" s="375">
        <f>C48/'- 3 -'!E48</f>
        <v>0</v>
      </c>
      <c r="E48" s="377">
        <f t="shared" si="0"/>
      </c>
      <c r="F48" s="16">
        <f>SUM('- 6 -'!F48:I48)</f>
        <v>0</v>
      </c>
      <c r="G48" s="375">
        <f>IF(F48=0,"",'- 6 -'!F48/F48)</f>
      </c>
      <c r="H48" s="375">
        <f>IF(F48=0,"",'- 6 -'!G48/F48)</f>
      </c>
      <c r="I48" s="375">
        <f>IF(F48=0,"",'- 6 -'!H48/F48)</f>
      </c>
      <c r="J48" s="375">
        <f>IF(F48=0,"",'- 6 -'!I48/F48)</f>
      </c>
    </row>
    <row r="49" spans="1:10" ht="12.75">
      <c r="A49" s="13">
        <v>43</v>
      </c>
      <c r="B49" s="14" t="s">
        <v>173</v>
      </c>
      <c r="C49" s="14">
        <v>0</v>
      </c>
      <c r="D49" s="374">
        <f>C49/'- 3 -'!E49</f>
        <v>0</v>
      </c>
      <c r="E49" s="376">
        <f t="shared" si="0"/>
      </c>
      <c r="F49" s="14">
        <f>SUM('- 6 -'!F49:I49)</f>
        <v>0</v>
      </c>
      <c r="G49" s="374">
        <f>IF(F49=0,"",'- 6 -'!F49/F49)</f>
      </c>
      <c r="H49" s="374">
        <f>IF(F49=0,"",'- 6 -'!G49/F49)</f>
      </c>
      <c r="I49" s="374">
        <f>IF(F49=0,"",'- 6 -'!H49/F49)</f>
      </c>
      <c r="J49" s="374">
        <f>IF(F49=0,"",'- 6 -'!I49/F49)</f>
      </c>
    </row>
    <row r="50" spans="1:10" ht="12.75">
      <c r="A50" s="15">
        <v>44</v>
      </c>
      <c r="B50" s="16" t="s">
        <v>174</v>
      </c>
      <c r="C50" s="16">
        <v>0</v>
      </c>
      <c r="D50" s="375">
        <f>C50/'- 3 -'!E50</f>
        <v>0</v>
      </c>
      <c r="E50" s="377">
        <f t="shared" si="0"/>
      </c>
      <c r="F50" s="16">
        <f>SUM('- 6 -'!F50:I50)</f>
        <v>0</v>
      </c>
      <c r="G50" s="375">
        <f>IF(F50=0,"",'- 6 -'!F50/F50)</f>
      </c>
      <c r="H50" s="375">
        <f>IF(F50=0,"",'- 6 -'!G50/F50)</f>
      </c>
      <c r="I50" s="375">
        <f>IF(F50=0,"",'- 6 -'!H50/F50)</f>
      </c>
      <c r="J50" s="375">
        <f>IF(F50=0,"",'- 6 -'!I50/F50)</f>
      </c>
    </row>
    <row r="51" spans="1:10" ht="12.75">
      <c r="A51" s="13">
        <v>45</v>
      </c>
      <c r="B51" s="14" t="s">
        <v>175</v>
      </c>
      <c r="C51" s="14">
        <v>1962716</v>
      </c>
      <c r="D51" s="374">
        <f>C51/'- 3 -'!E51</f>
        <v>0.17286728802791712</v>
      </c>
      <c r="E51" s="376">
        <f t="shared" si="0"/>
        <v>2964.8277945619334</v>
      </c>
      <c r="F51" s="14">
        <f>SUM('- 6 -'!F51:I51)</f>
        <v>662</v>
      </c>
      <c r="G51" s="374">
        <f>IF(F51=0,"",'- 6 -'!F51/F51)</f>
        <v>0.7462235649546828</v>
      </c>
      <c r="H51" s="374">
        <f>IF(F51=0,"",'- 6 -'!G51/F51)</f>
        <v>0</v>
      </c>
      <c r="I51" s="374">
        <f>IF(F51=0,"",'- 6 -'!H51/F51)</f>
        <v>0.2537764350453172</v>
      </c>
      <c r="J51" s="374">
        <f>IF(F51=0,"",'- 6 -'!I51/F51)</f>
        <v>0</v>
      </c>
    </row>
    <row r="52" spans="1:10" ht="12.75">
      <c r="A52" s="15">
        <v>46</v>
      </c>
      <c r="B52" s="16" t="s">
        <v>176</v>
      </c>
      <c r="C52" s="16">
        <v>1094110</v>
      </c>
      <c r="D52" s="375">
        <f>C52/'- 3 -'!E52</f>
        <v>0.10584551958104867</v>
      </c>
      <c r="E52" s="377">
        <f t="shared" si="0"/>
        <v>3310.4689863842664</v>
      </c>
      <c r="F52" s="16">
        <f>SUM('- 6 -'!F52:I52)</f>
        <v>330.5</v>
      </c>
      <c r="G52" s="375">
        <f>IF(F52=0,"",'- 6 -'!F52/F52)</f>
        <v>0.6762481089258698</v>
      </c>
      <c r="H52" s="375">
        <f>IF(F52=0,"",'- 6 -'!G52/F52)</f>
        <v>0</v>
      </c>
      <c r="I52" s="375">
        <f>IF(F52=0,"",'- 6 -'!H52/F52)</f>
        <v>0.3237518910741301</v>
      </c>
      <c r="J52" s="375">
        <f>IF(F52=0,"",'- 6 -'!I52/F52)</f>
        <v>0</v>
      </c>
    </row>
    <row r="53" spans="1:10" ht="12.75">
      <c r="A53" s="13">
        <v>47</v>
      </c>
      <c r="B53" s="14" t="s">
        <v>177</v>
      </c>
      <c r="C53" s="14">
        <v>1662610</v>
      </c>
      <c r="D53" s="374">
        <f>C53/'- 3 -'!E53</f>
        <v>0.19085795218891266</v>
      </c>
      <c r="E53" s="376">
        <f t="shared" si="0"/>
        <v>3142.9300567107753</v>
      </c>
      <c r="F53" s="14">
        <f>SUM('- 6 -'!F53:I53)</f>
        <v>529</v>
      </c>
      <c r="G53" s="374">
        <f>IF(F53=0,"",'- 6 -'!F53/F53)</f>
        <v>0.8185255198487713</v>
      </c>
      <c r="H53" s="374">
        <f>IF(F53=0,"",'- 6 -'!G53/F53)</f>
        <v>0</v>
      </c>
      <c r="I53" s="374">
        <f>IF(F53=0,"",'- 6 -'!H53/F53)</f>
        <v>0.18147448015122875</v>
      </c>
      <c r="J53" s="374">
        <f>IF(F53=0,"",'- 6 -'!I53/F53)</f>
        <v>0</v>
      </c>
    </row>
    <row r="54" spans="1:10" ht="12.75">
      <c r="A54" s="15">
        <v>48</v>
      </c>
      <c r="B54" s="16" t="s">
        <v>178</v>
      </c>
      <c r="C54" s="16">
        <v>0</v>
      </c>
      <c r="D54" s="375">
        <f>C54/'- 3 -'!E54</f>
        <v>0</v>
      </c>
      <c r="E54" s="377">
        <f t="shared" si="0"/>
      </c>
      <c r="F54" s="16">
        <f>SUM('- 6 -'!F54:I54)</f>
        <v>0</v>
      </c>
      <c r="G54" s="375">
        <f>IF(F54=0,"",'- 6 -'!F54/F54)</f>
      </c>
      <c r="H54" s="375">
        <f>IF(F54=0,"",'- 6 -'!G54/F54)</f>
      </c>
      <c r="I54" s="375">
        <f>IF(F54=0,"",'- 6 -'!H54/F54)</f>
      </c>
      <c r="J54" s="375">
        <f>IF(F54=0,"",'- 6 -'!I54/F54)</f>
      </c>
    </row>
    <row r="55" spans="1:10" ht="12.75">
      <c r="A55" s="13">
        <v>49</v>
      </c>
      <c r="B55" s="14" t="s">
        <v>179</v>
      </c>
      <c r="C55" s="14">
        <v>0</v>
      </c>
      <c r="D55" s="374">
        <f>C55/'- 3 -'!E55</f>
        <v>0</v>
      </c>
      <c r="E55" s="376">
        <f t="shared" si="0"/>
      </c>
      <c r="F55" s="14">
        <f>SUM('- 6 -'!F55:I55)</f>
        <v>0</v>
      </c>
      <c r="G55" s="374">
        <f>IF(F55=0,"",'- 6 -'!F55/F55)</f>
      </c>
      <c r="H55" s="374">
        <f>IF(F55=0,"",'- 6 -'!G55/F55)</f>
      </c>
      <c r="I55" s="374">
        <f>IF(F55=0,"",'- 6 -'!H55/F55)</f>
      </c>
      <c r="J55" s="374">
        <f>IF(F55=0,"",'- 6 -'!I55/F55)</f>
      </c>
    </row>
    <row r="56" spans="1:10" ht="12.75">
      <c r="A56" s="15">
        <v>50</v>
      </c>
      <c r="B56" s="16" t="s">
        <v>429</v>
      </c>
      <c r="C56" s="16">
        <v>0</v>
      </c>
      <c r="D56" s="375">
        <f>C56/'- 3 -'!E56</f>
        <v>0</v>
      </c>
      <c r="E56" s="377">
        <f t="shared" si="0"/>
      </c>
      <c r="F56" s="16">
        <f>SUM('- 6 -'!F56:I56)</f>
        <v>0</v>
      </c>
      <c r="G56" s="375">
        <f>IF(F56=0,"",'- 6 -'!F56/F56)</f>
      </c>
      <c r="H56" s="375">
        <f>IF(F56=0,"",'- 6 -'!G56/F56)</f>
      </c>
      <c r="I56" s="375">
        <f>IF(F56=0,"",'- 6 -'!H56/F56)</f>
      </c>
      <c r="J56" s="375">
        <f>IF(F56=0,"",'- 6 -'!I56/F56)</f>
      </c>
    </row>
    <row r="57" spans="1:10" ht="12.75">
      <c r="A57" s="13">
        <v>2264</v>
      </c>
      <c r="B57" s="14" t="s">
        <v>180</v>
      </c>
      <c r="C57" s="14">
        <v>0</v>
      </c>
      <c r="D57" s="374">
        <f>C57/'- 3 -'!E57</f>
        <v>0</v>
      </c>
      <c r="E57" s="376">
        <f t="shared" si="0"/>
      </c>
      <c r="F57" s="14">
        <f>SUM('- 6 -'!F57:I57)</f>
        <v>0</v>
      </c>
      <c r="G57" s="374">
        <f>IF(F57=0,"",'- 6 -'!F57/F57)</f>
      </c>
      <c r="H57" s="374">
        <f>IF(F57=0,"",'- 6 -'!G57/F57)</f>
      </c>
      <c r="I57" s="374">
        <f>IF(F57=0,"",'- 6 -'!H57/F57)</f>
      </c>
      <c r="J57" s="374">
        <f>IF(F57=0,"",'- 6 -'!I57/F57)</f>
      </c>
    </row>
    <row r="58" spans="1:10" ht="12.75">
      <c r="A58" s="15">
        <v>2309</v>
      </c>
      <c r="B58" s="16" t="s">
        <v>181</v>
      </c>
      <c r="C58" s="16">
        <v>0</v>
      </c>
      <c r="D58" s="375">
        <f>C58/'- 3 -'!E58</f>
        <v>0</v>
      </c>
      <c r="E58" s="377">
        <f t="shared" si="0"/>
      </c>
      <c r="F58" s="16">
        <f>SUM('- 6 -'!F58:I58)</f>
        <v>0</v>
      </c>
      <c r="G58" s="375">
        <f>IF(F58=0,"",'- 6 -'!F58/F58)</f>
      </c>
      <c r="H58" s="375">
        <f>IF(F58=0,"",'- 6 -'!G58/F58)</f>
      </c>
      <c r="I58" s="375">
        <f>IF(F58=0,"",'- 6 -'!H58/F58)</f>
      </c>
      <c r="J58" s="375">
        <f>IF(F58=0,"",'- 6 -'!I58/F58)</f>
      </c>
    </row>
    <row r="59" spans="1:10" ht="12.75">
      <c r="A59" s="13">
        <v>2312</v>
      </c>
      <c r="B59" s="14" t="s">
        <v>182</v>
      </c>
      <c r="C59" s="14">
        <v>0</v>
      </c>
      <c r="D59" s="374">
        <f>C59/'- 3 -'!E59</f>
        <v>0</v>
      </c>
      <c r="E59" s="376">
        <f t="shared" si="0"/>
      </c>
      <c r="F59" s="14">
        <f>SUM('- 6 -'!F59:I59)</f>
        <v>0</v>
      </c>
      <c r="G59" s="374">
        <f>IF(F59=0,"",'- 6 -'!F59/F59)</f>
      </c>
      <c r="H59" s="374">
        <f>IF(F59=0,"",'- 6 -'!G59/F59)</f>
      </c>
      <c r="I59" s="374">
        <f>IF(F59=0,"",'- 6 -'!H59/F59)</f>
      </c>
      <c r="J59" s="374">
        <f>IF(F59=0,"",'- 6 -'!I59/F59)</f>
      </c>
    </row>
    <row r="60" spans="1:10" ht="12.75">
      <c r="A60" s="15">
        <v>2355</v>
      </c>
      <c r="B60" s="16" t="s">
        <v>183</v>
      </c>
      <c r="C60" s="16">
        <v>1517185</v>
      </c>
      <c r="D60" s="375">
        <f>C60/'- 3 -'!E60</f>
        <v>0.06529733434295866</v>
      </c>
      <c r="E60" s="377">
        <f t="shared" si="0"/>
        <v>3905.2380952380954</v>
      </c>
      <c r="F60" s="16">
        <f>SUM('- 6 -'!F60:I60)</f>
        <v>388.5</v>
      </c>
      <c r="G60" s="375">
        <f>IF(F60=0,"",'- 6 -'!F60/F60)</f>
        <v>0.4716087516087516</v>
      </c>
      <c r="H60" s="375">
        <f>IF(F60=0,"",'- 6 -'!G60/F60)</f>
        <v>0</v>
      </c>
      <c r="I60" s="375">
        <f>IF(F60=0,"",'- 6 -'!H60/F60)</f>
        <v>0.5283912483912484</v>
      </c>
      <c r="J60" s="375">
        <f>IF(F60=0,"",'- 6 -'!I60/F60)</f>
        <v>0</v>
      </c>
    </row>
    <row r="61" spans="1:10" ht="12.75">
      <c r="A61" s="13">
        <v>2439</v>
      </c>
      <c r="B61" s="14" t="s">
        <v>184</v>
      </c>
      <c r="C61" s="14">
        <v>0</v>
      </c>
      <c r="D61" s="374">
        <f>C61/'- 3 -'!E61</f>
        <v>0</v>
      </c>
      <c r="E61" s="376">
        <f t="shared" si="0"/>
      </c>
      <c r="F61" s="14">
        <f>SUM('- 6 -'!F61:I61)</f>
        <v>0</v>
      </c>
      <c r="G61" s="374">
        <f>IF(F61=0,"",'- 6 -'!F61/F61)</f>
      </c>
      <c r="H61" s="374">
        <f>IF(F61=0,"",'- 6 -'!G61/F61)</f>
      </c>
      <c r="I61" s="374">
        <f>IF(F61=0,"",'- 6 -'!H61/F61)</f>
      </c>
      <c r="J61" s="374">
        <f>IF(F61=0,"",'- 6 -'!I61/F61)</f>
      </c>
    </row>
    <row r="62" spans="1:10" ht="12.75">
      <c r="A62" s="15">
        <v>2460</v>
      </c>
      <c r="B62" s="16" t="s">
        <v>185</v>
      </c>
      <c r="C62" s="16">
        <v>0</v>
      </c>
      <c r="D62" s="375">
        <f>C62/'- 3 -'!E62</f>
        <v>0</v>
      </c>
      <c r="E62" s="377">
        <f t="shared" si="0"/>
      </c>
      <c r="F62" s="16">
        <f>SUM('- 6 -'!F62:I62)</f>
        <v>0</v>
      </c>
      <c r="G62" s="375">
        <f>IF(F62=0,"",'- 6 -'!F62/F62)</f>
      </c>
      <c r="H62" s="375">
        <f>IF(F62=0,"",'- 6 -'!G62/F62)</f>
      </c>
      <c r="I62" s="375">
        <f>IF(F62=0,"",'- 6 -'!H62/F62)</f>
      </c>
      <c r="J62" s="375">
        <f>IF(F62=0,"",'- 6 -'!I62/F62)</f>
      </c>
    </row>
    <row r="63" spans="1:10" ht="12.75">
      <c r="A63" s="13">
        <v>3000</v>
      </c>
      <c r="B63" s="14" t="s">
        <v>491</v>
      </c>
      <c r="C63" s="14">
        <v>0</v>
      </c>
      <c r="D63" s="374">
        <f>C63/'- 3 -'!E63</f>
        <v>0</v>
      </c>
      <c r="E63" s="376">
        <f t="shared" si="0"/>
      </c>
      <c r="F63" s="14">
        <f>SUM('- 6 -'!F63:I63)</f>
        <v>0</v>
      </c>
      <c r="G63" s="374">
        <f>IF(F63=0,"",'- 6 -'!F63/F63)</f>
      </c>
      <c r="H63" s="374">
        <f>IF(F63=0,"",'- 6 -'!G63/F63)</f>
      </c>
      <c r="I63" s="374">
        <f>IF(F63=0,"",'- 6 -'!H63/F63)</f>
      </c>
      <c r="J63" s="374">
        <f>IF(F63=0,"",'- 6 -'!I63/F63)</f>
      </c>
    </row>
    <row r="64" spans="1:10" ht="4.5" customHeight="1">
      <c r="A64" s="17"/>
      <c r="B64" s="17"/>
      <c r="C64" s="17"/>
      <c r="D64" s="198"/>
      <c r="E64" s="17"/>
      <c r="F64" s="17"/>
      <c r="G64" s="198"/>
      <c r="H64" s="198"/>
      <c r="I64" s="198"/>
      <c r="J64" s="198"/>
    </row>
    <row r="65" spans="1:10" ht="12.75">
      <c r="A65" s="19"/>
      <c r="B65" s="20" t="s">
        <v>186</v>
      </c>
      <c r="C65" s="20">
        <f>SUM(C11:C63)</f>
        <v>95000054</v>
      </c>
      <c r="D65" s="103">
        <f>C65/'- 3 -'!E65</f>
        <v>0.07654493751821706</v>
      </c>
      <c r="E65" s="378">
        <f>C65/F65</f>
        <v>3412.6156786251836</v>
      </c>
      <c r="F65" s="20">
        <f>SUM(F11:F63)</f>
        <v>27837.9</v>
      </c>
      <c r="G65" s="103">
        <f>'- 6 -'!F65/F65</f>
        <v>0.6691280592286056</v>
      </c>
      <c r="H65" s="103">
        <f>'- 6 -'!G65/F65</f>
        <v>0.006160665854823819</v>
      </c>
      <c r="I65" s="103">
        <f>'- 6 -'!H65/F65</f>
        <v>0.26960654359703856</v>
      </c>
      <c r="J65" s="103">
        <f>'- 6 -'!I65/F65</f>
        <v>0.055104731319532</v>
      </c>
    </row>
    <row r="66" spans="1:10" ht="4.5" customHeight="1">
      <c r="A66" s="17"/>
      <c r="B66" s="17"/>
      <c r="C66" s="17"/>
      <c r="D66" s="198"/>
      <c r="E66" s="17"/>
      <c r="F66" s="17"/>
      <c r="G66" s="198"/>
      <c r="H66" s="198"/>
      <c r="I66" s="198"/>
      <c r="J66" s="198"/>
    </row>
    <row r="67" spans="1:10" ht="12.75">
      <c r="A67" s="15">
        <v>2155</v>
      </c>
      <c r="B67" s="16" t="s">
        <v>187</v>
      </c>
      <c r="C67" s="16">
        <v>0</v>
      </c>
      <c r="D67" s="375">
        <f>C67/'- 3 -'!E67</f>
        <v>0</v>
      </c>
      <c r="E67" s="377">
        <f>IF(F67=0,"",C67/F67)</f>
      </c>
      <c r="F67" s="16">
        <f>SUM('- 6 -'!F67:I67)</f>
        <v>0</v>
      </c>
      <c r="G67" s="375">
        <f>IF(F67=0,"",'- 6 -'!F67/F67)</f>
      </c>
      <c r="H67" s="375">
        <f>IF(F67=0,"",'- 6 -'!G67/F67)</f>
      </c>
      <c r="I67" s="375">
        <f>IF(F67=0,"",'- 6 -'!H67/F67)</f>
      </c>
      <c r="J67" s="375">
        <f>IF(F67=0,"",'- 6 -'!I67/F67)</f>
      </c>
    </row>
    <row r="68" spans="1:10" ht="12.75">
      <c r="A68" s="13">
        <v>2408</v>
      </c>
      <c r="B68" s="14" t="s">
        <v>189</v>
      </c>
      <c r="C68" s="14">
        <v>0</v>
      </c>
      <c r="D68" s="374">
        <f>C68/'- 3 -'!E68</f>
        <v>0</v>
      </c>
      <c r="E68" s="376">
        <f>IF(F68=0,"",C68/F68)</f>
      </c>
      <c r="F68" s="14">
        <f>SUM('- 6 -'!F68:I68)</f>
        <v>0</v>
      </c>
      <c r="G68" s="374">
        <f>IF(F68=0,"",'- 6 -'!F68/F68)</f>
      </c>
      <c r="H68" s="374">
        <f>IF(F68=0,"",'- 6 -'!G68/F68)</f>
      </c>
      <c r="I68" s="374">
        <f>IF(F68=0,"",'- 6 -'!H68/F68)</f>
      </c>
      <c r="J68" s="374">
        <f>IF(F68=0,"",'- 6 -'!I68/F68)</f>
      </c>
    </row>
    <row r="69" spans="3:10" ht="6.75" customHeight="1">
      <c r="C69" s="90"/>
      <c r="D69" s="90"/>
      <c r="E69" s="90"/>
      <c r="F69" s="90"/>
      <c r="G69" s="90"/>
      <c r="H69" s="90"/>
      <c r="I69" s="90"/>
      <c r="J69" s="90"/>
    </row>
    <row r="70" spans="1:10" ht="12" customHeight="1">
      <c r="A70" s="54" t="s">
        <v>297</v>
      </c>
      <c r="B70" s="55" t="s">
        <v>345</v>
      </c>
      <c r="D70" s="90"/>
      <c r="E70" s="90"/>
      <c r="F70" s="90"/>
      <c r="G70" s="90"/>
      <c r="H70" s="90"/>
      <c r="I70" s="90"/>
      <c r="J70" s="90"/>
    </row>
    <row r="71" spans="1:2" ht="12" customHeight="1">
      <c r="A71" s="6"/>
      <c r="B71" s="6"/>
    </row>
    <row r="72" spans="1:2" ht="12" customHeight="1">
      <c r="A72" s="6"/>
      <c r="B72" s="6"/>
    </row>
    <row r="73" spans="1:2" ht="12" customHeight="1">
      <c r="A73" s="6"/>
      <c r="B73" s="6"/>
    </row>
    <row r="74" spans="1:2" ht="12" customHeight="1">
      <c r="A74" s="6"/>
      <c r="B74" s="6"/>
    </row>
    <row r="75" ht="12" customHeight="1"/>
  </sheetData>
  <printOptions horizontalCentered="1"/>
  <pageMargins left="0.6" right="0.6" top="0.6" bottom="0" header="0.3" footer="0"/>
  <pageSetup fitToHeight="1" fitToWidth="1" orientation="portrait" scale="81" r:id="rId1"/>
  <headerFooter alignWithMargins="0">
    <oddHeader>&amp;C&amp;"Times New Roman,Bold"&amp;12&amp;A</oddHeader>
  </headerFooter>
</worksheet>
</file>

<file path=xl/worksheets/sheet17.xml><?xml version="1.0" encoding="utf-8"?>
<worksheet xmlns="http://schemas.openxmlformats.org/spreadsheetml/2006/main" xmlns:r="http://schemas.openxmlformats.org/officeDocument/2006/relationships">
  <sheetPr codeName="Sheet16">
    <pageSetUpPr fitToPage="1"/>
  </sheetPr>
  <dimension ref="A1:K74"/>
  <sheetViews>
    <sheetView showGridLines="0" showZeros="0" workbookViewId="0" topLeftCell="A1">
      <selection activeCell="A1" sqref="A1"/>
    </sheetView>
  </sheetViews>
  <sheetFormatPr defaultColWidth="15.83203125" defaultRowHeight="12"/>
  <cols>
    <col min="1" max="1" width="6.83203125" style="82" customWidth="1"/>
    <col min="2" max="2" width="33.83203125" style="82" customWidth="1"/>
    <col min="3" max="3" width="15.83203125" style="82" customWidth="1"/>
    <col min="4" max="4" width="7.83203125" style="82" customWidth="1"/>
    <col min="5" max="5" width="9.83203125" style="82" customWidth="1"/>
    <col min="6" max="6" width="15.83203125" style="82" customWidth="1"/>
    <col min="7" max="7" width="7.83203125" style="82" customWidth="1"/>
    <col min="8" max="8" width="9.83203125" style="82" customWidth="1"/>
    <col min="9" max="9" width="15.83203125" style="82" customWidth="1"/>
    <col min="10" max="10" width="7.83203125" style="82" customWidth="1"/>
    <col min="11" max="11" width="9.83203125" style="82" customWidth="1"/>
    <col min="12" max="16384" width="15.83203125" style="82" customWidth="1"/>
  </cols>
  <sheetData>
    <row r="1" spans="1:11" ht="6.75" customHeight="1">
      <c r="A1" s="17"/>
      <c r="B1" s="80"/>
      <c r="C1" s="142"/>
      <c r="D1" s="142"/>
      <c r="E1" s="142"/>
      <c r="F1" s="142"/>
      <c r="G1" s="142"/>
      <c r="H1" s="142"/>
      <c r="I1" s="142"/>
      <c r="J1" s="142"/>
      <c r="K1" s="142"/>
    </row>
    <row r="2" spans="1:11" ht="12.75">
      <c r="A2" s="8"/>
      <c r="B2" s="83"/>
      <c r="C2" s="200" t="s">
        <v>0</v>
      </c>
      <c r="D2" s="200"/>
      <c r="E2" s="200"/>
      <c r="F2" s="200"/>
      <c r="G2" s="200"/>
      <c r="H2" s="215"/>
      <c r="I2" s="215"/>
      <c r="J2" s="240"/>
      <c r="K2" s="220" t="s">
        <v>466</v>
      </c>
    </row>
    <row r="3" spans="1:11" ht="12.75">
      <c r="A3" s="9"/>
      <c r="B3" s="86"/>
      <c r="C3" s="203" t="str">
        <f>YEAR</f>
        <v>OPERATING FUND BUDGET 2000/2001</v>
      </c>
      <c r="D3" s="203"/>
      <c r="E3" s="203"/>
      <c r="F3" s="203"/>
      <c r="G3" s="203"/>
      <c r="H3" s="216"/>
      <c r="I3" s="216"/>
      <c r="J3" s="216"/>
      <c r="K3" s="221"/>
    </row>
    <row r="4" spans="1:11" ht="12.75">
      <c r="A4" s="10"/>
      <c r="C4" s="142"/>
      <c r="D4" s="142"/>
      <c r="E4" s="221"/>
      <c r="F4" s="142"/>
      <c r="G4" s="142"/>
      <c r="H4" s="142"/>
      <c r="I4" s="142"/>
      <c r="J4" s="142"/>
      <c r="K4" s="142"/>
    </row>
    <row r="5" spans="1:11" ht="16.5">
      <c r="A5" s="10"/>
      <c r="C5" s="349" t="s">
        <v>12</v>
      </c>
      <c r="D5" s="222"/>
      <c r="E5" s="235"/>
      <c r="F5" s="235"/>
      <c r="G5" s="235"/>
      <c r="H5" s="235"/>
      <c r="I5" s="235"/>
      <c r="J5" s="235"/>
      <c r="K5" s="236"/>
    </row>
    <row r="6" spans="1:11" ht="12.75">
      <c r="A6" s="10"/>
      <c r="C6" s="67" t="s">
        <v>15</v>
      </c>
      <c r="D6" s="65"/>
      <c r="E6" s="66"/>
      <c r="F6" s="226"/>
      <c r="G6" s="65"/>
      <c r="H6" s="66"/>
      <c r="I6" s="67" t="s">
        <v>16</v>
      </c>
      <c r="J6" s="65"/>
      <c r="K6" s="66"/>
    </row>
    <row r="7" spans="3:11" ht="12.75">
      <c r="C7" s="68" t="s">
        <v>43</v>
      </c>
      <c r="D7" s="69"/>
      <c r="E7" s="70"/>
      <c r="F7" s="68" t="s">
        <v>44</v>
      </c>
      <c r="G7" s="69"/>
      <c r="H7" s="70"/>
      <c r="I7" s="68" t="s">
        <v>45</v>
      </c>
      <c r="J7" s="69"/>
      <c r="K7" s="70"/>
    </row>
    <row r="8" spans="1:11" ht="12.75">
      <c r="A8" s="94"/>
      <c r="B8" s="45"/>
      <c r="C8" s="142"/>
      <c r="D8" s="229"/>
      <c r="E8" s="230" t="s">
        <v>83</v>
      </c>
      <c r="F8" s="73"/>
      <c r="G8" s="74"/>
      <c r="H8" s="230" t="s">
        <v>83</v>
      </c>
      <c r="I8" s="73"/>
      <c r="J8" s="74"/>
      <c r="K8" s="230" t="s">
        <v>83</v>
      </c>
    </row>
    <row r="9" spans="1:11" ht="12.75">
      <c r="A9" s="51" t="s">
        <v>112</v>
      </c>
      <c r="B9" s="52" t="s">
        <v>113</v>
      </c>
      <c r="C9" s="75" t="s">
        <v>114</v>
      </c>
      <c r="D9" s="76" t="s">
        <v>115</v>
      </c>
      <c r="E9" s="76" t="s">
        <v>116</v>
      </c>
      <c r="F9" s="76" t="s">
        <v>114</v>
      </c>
      <c r="G9" s="76" t="s">
        <v>115</v>
      </c>
      <c r="H9" s="76" t="s">
        <v>116</v>
      </c>
      <c r="I9" s="76" t="s">
        <v>114</v>
      </c>
      <c r="J9" s="76" t="s">
        <v>115</v>
      </c>
      <c r="K9" s="76" t="s">
        <v>116</v>
      </c>
    </row>
    <row r="10" spans="1:2" ht="4.5" customHeight="1">
      <c r="A10" s="77"/>
      <c r="B10" s="77"/>
    </row>
    <row r="11" spans="1:11" ht="12.75">
      <c r="A11" s="13">
        <v>1</v>
      </c>
      <c r="B11" s="14" t="s">
        <v>135</v>
      </c>
      <c r="C11" s="14">
        <v>1052300</v>
      </c>
      <c r="D11" s="374">
        <f>C11/'- 3 -'!E11</f>
        <v>0.004615859026585821</v>
      </c>
      <c r="E11" s="14">
        <f>C11/'- 7 -'!G11</f>
        <v>34.78792687361565</v>
      </c>
      <c r="F11" s="14">
        <v>81500</v>
      </c>
      <c r="G11" s="374">
        <f>F11/'- 3 -'!E11</f>
        <v>0.00035749549621471487</v>
      </c>
      <c r="H11" s="14">
        <f>F11/'- 7 -'!G11</f>
        <v>2.694303943932031</v>
      </c>
      <c r="I11" s="14">
        <v>6196300</v>
      </c>
      <c r="J11" s="374">
        <f>I11/'- 3 -'!E11</f>
        <v>0.027179746542272856</v>
      </c>
      <c r="K11" s="14">
        <f>I11/'- 7 -'!G11</f>
        <v>204.8431353102582</v>
      </c>
    </row>
    <row r="12" spans="1:11" ht="12.75">
      <c r="A12" s="15">
        <v>2</v>
      </c>
      <c r="B12" s="16" t="s">
        <v>136</v>
      </c>
      <c r="C12" s="16">
        <v>258046</v>
      </c>
      <c r="D12" s="375">
        <f>C12/'- 3 -'!E12</f>
        <v>0.004507979080696225</v>
      </c>
      <c r="E12" s="16">
        <f>C12/'- 7 -'!G12</f>
        <v>27.928869840032903</v>
      </c>
      <c r="F12" s="16">
        <v>259141</v>
      </c>
      <c r="G12" s="375">
        <f>F12/'- 3 -'!E12</f>
        <v>0.0045271083719596525</v>
      </c>
      <c r="H12" s="16">
        <f>F12/'- 7 -'!G12</f>
        <v>28.04738402926597</v>
      </c>
      <c r="I12" s="16">
        <v>1209432</v>
      </c>
      <c r="J12" s="375">
        <f>I12/'- 3 -'!E12</f>
        <v>0.021128380813981218</v>
      </c>
      <c r="K12" s="16">
        <f>I12/'- 7 -'!G12</f>
        <v>130.89940905253587</v>
      </c>
    </row>
    <row r="13" spans="1:11" ht="12.75">
      <c r="A13" s="13">
        <v>3</v>
      </c>
      <c r="B13" s="14" t="s">
        <v>137</v>
      </c>
      <c r="C13" s="14">
        <v>224690</v>
      </c>
      <c r="D13" s="374">
        <f>C13/'- 3 -'!E13</f>
        <v>0.005568188137501659</v>
      </c>
      <c r="E13" s="14">
        <f>C13/'- 7 -'!G13</f>
        <v>38.12181879877842</v>
      </c>
      <c r="F13" s="14">
        <v>392890</v>
      </c>
      <c r="G13" s="374">
        <f>F13/'- 3 -'!E13</f>
        <v>0.00973646106788476</v>
      </c>
      <c r="H13" s="14">
        <f>F13/'- 7 -'!G13</f>
        <v>66.65931455717678</v>
      </c>
      <c r="I13" s="14">
        <v>708180</v>
      </c>
      <c r="J13" s="374">
        <f>I13/'- 3 -'!E13</f>
        <v>0.017549866372406093</v>
      </c>
      <c r="K13" s="14">
        <f>I13/'- 7 -'!G13</f>
        <v>120.1526976586359</v>
      </c>
    </row>
    <row r="14" spans="1:11" ht="12.75">
      <c r="A14" s="15">
        <v>4</v>
      </c>
      <c r="B14" s="16" t="s">
        <v>138</v>
      </c>
      <c r="C14" s="16">
        <v>201344</v>
      </c>
      <c r="D14" s="375">
        <f>C14/'- 3 -'!E14</f>
        <v>0.005191170853394878</v>
      </c>
      <c r="E14" s="16">
        <f>C14/'- 7 -'!G14</f>
        <v>34.32390044323218</v>
      </c>
      <c r="F14" s="16">
        <v>9720</v>
      </c>
      <c r="G14" s="375">
        <f>F14/'- 3 -'!E14</f>
        <v>0.00025060682560691265</v>
      </c>
      <c r="H14" s="16">
        <f>F14/'- 7 -'!G14</f>
        <v>1.6570064780088647</v>
      </c>
      <c r="I14" s="16">
        <v>705462</v>
      </c>
      <c r="J14" s="375">
        <f>I14/'- 3 -'!E14</f>
        <v>0.018188641194064176</v>
      </c>
      <c r="K14" s="16">
        <f>I14/'- 7 -'!G14</f>
        <v>120.26287078077054</v>
      </c>
    </row>
    <row r="15" spans="1:11" ht="12.75">
      <c r="A15" s="13">
        <v>5</v>
      </c>
      <c r="B15" s="14" t="s">
        <v>139</v>
      </c>
      <c r="C15" s="14">
        <v>281066</v>
      </c>
      <c r="D15" s="374">
        <f>C15/'- 3 -'!E15</f>
        <v>0.006069513645306067</v>
      </c>
      <c r="E15" s="14">
        <f>C15/'- 7 -'!G15</f>
        <v>39.72383577132358</v>
      </c>
      <c r="F15" s="14">
        <v>0</v>
      </c>
      <c r="G15" s="374">
        <f>F15/'- 3 -'!E15</f>
        <v>0</v>
      </c>
      <c r="H15" s="14">
        <f>F15/'- 7 -'!G15</f>
        <v>0</v>
      </c>
      <c r="I15" s="14">
        <v>714671</v>
      </c>
      <c r="J15" s="374">
        <f>I15/'- 3 -'!E15</f>
        <v>0.01543304912869053</v>
      </c>
      <c r="K15" s="14">
        <f>I15/'- 7 -'!G15</f>
        <v>101.0064306409441</v>
      </c>
    </row>
    <row r="16" spans="1:11" ht="12.75">
      <c r="A16" s="15">
        <v>6</v>
      </c>
      <c r="B16" s="16" t="s">
        <v>140</v>
      </c>
      <c r="C16" s="16">
        <v>156600</v>
      </c>
      <c r="D16" s="375">
        <f>C16/'- 3 -'!E16</f>
        <v>0.0028020116296365444</v>
      </c>
      <c r="E16" s="16">
        <f>C16/'- 7 -'!G16</f>
        <v>17.44360902255639</v>
      </c>
      <c r="F16" s="16">
        <v>139572</v>
      </c>
      <c r="G16" s="375">
        <f>F16/'- 3 -'!E16</f>
        <v>0.002497333123701352</v>
      </c>
      <c r="H16" s="16">
        <f>F16/'- 7 -'!G16</f>
        <v>15.5468671679198</v>
      </c>
      <c r="I16" s="16">
        <v>1078003</v>
      </c>
      <c r="J16" s="375">
        <f>I16/'- 3 -'!E16</f>
        <v>0.01928848622466848</v>
      </c>
      <c r="K16" s="16">
        <f>I16/'- 7 -'!G16</f>
        <v>120.07830687830688</v>
      </c>
    </row>
    <row r="17" spans="1:11" ht="12.75">
      <c r="A17" s="13">
        <v>9</v>
      </c>
      <c r="B17" s="14" t="s">
        <v>141</v>
      </c>
      <c r="C17" s="14">
        <v>348661</v>
      </c>
      <c r="D17" s="374">
        <f>C17/'- 3 -'!E17</f>
        <v>0.0044840549836213375</v>
      </c>
      <c r="E17" s="14">
        <f>C17/'- 7 -'!G17</f>
        <v>27.064700174655542</v>
      </c>
      <c r="F17" s="14">
        <v>0</v>
      </c>
      <c r="G17" s="374">
        <f>F17/'- 3 -'!E17</f>
        <v>0</v>
      </c>
      <c r="H17" s="14">
        <f>F17/'- 7 -'!G17</f>
        <v>0</v>
      </c>
      <c r="I17" s="14">
        <v>1245100</v>
      </c>
      <c r="J17" s="374">
        <f>I17/'- 3 -'!E17</f>
        <v>0.016012966348708135</v>
      </c>
      <c r="K17" s="14">
        <f>I17/'- 7 -'!G17</f>
        <v>96.65049485736465</v>
      </c>
    </row>
    <row r="18" spans="1:11" ht="12.75">
      <c r="A18" s="15">
        <v>10</v>
      </c>
      <c r="B18" s="16" t="s">
        <v>142</v>
      </c>
      <c r="C18" s="16">
        <v>199265</v>
      </c>
      <c r="D18" s="375">
        <f>C18/'- 3 -'!E18</f>
        <v>0.0034430245909692317</v>
      </c>
      <c r="E18" s="16">
        <f>C18/'- 7 -'!G18</f>
        <v>22.82008703618873</v>
      </c>
      <c r="F18" s="16">
        <v>0</v>
      </c>
      <c r="G18" s="375">
        <f>F18/'- 3 -'!E18</f>
        <v>0</v>
      </c>
      <c r="H18" s="16">
        <f>F18/'- 7 -'!G18</f>
        <v>0</v>
      </c>
      <c r="I18" s="16">
        <v>986024</v>
      </c>
      <c r="J18" s="375">
        <f>I18/'- 3 -'!E18</f>
        <v>0.01703713587075425</v>
      </c>
      <c r="K18" s="16">
        <f>I18/'- 7 -'!G18</f>
        <v>112.92075125973432</v>
      </c>
    </row>
    <row r="19" spans="1:11" ht="12.75">
      <c r="A19" s="13">
        <v>11</v>
      </c>
      <c r="B19" s="14" t="s">
        <v>143</v>
      </c>
      <c r="C19" s="14">
        <v>118015</v>
      </c>
      <c r="D19" s="374">
        <f>C19/'- 3 -'!E19</f>
        <v>0.003846138929844881</v>
      </c>
      <c r="E19" s="14">
        <f>C19/'- 7 -'!G19</f>
        <v>24.80609563846558</v>
      </c>
      <c r="F19" s="14">
        <v>0</v>
      </c>
      <c r="G19" s="374">
        <f>F19/'- 3 -'!E19</f>
        <v>0</v>
      </c>
      <c r="H19" s="14">
        <f>F19/'- 7 -'!G19</f>
        <v>0</v>
      </c>
      <c r="I19" s="14">
        <v>567205</v>
      </c>
      <c r="J19" s="374">
        <f>I19/'- 3 -'!E19</f>
        <v>0.0184853555200836</v>
      </c>
      <c r="K19" s="14">
        <f>I19/'- 7 -'!G19</f>
        <v>119.22333158171308</v>
      </c>
    </row>
    <row r="20" spans="1:11" ht="12.75">
      <c r="A20" s="15">
        <v>12</v>
      </c>
      <c r="B20" s="16" t="s">
        <v>144</v>
      </c>
      <c r="C20" s="16">
        <v>99982</v>
      </c>
      <c r="D20" s="375">
        <f>C20/'- 3 -'!E20</f>
        <v>0.0019827662625524264</v>
      </c>
      <c r="E20" s="16">
        <f>C20/'- 7 -'!G20</f>
        <v>12.560552763819096</v>
      </c>
      <c r="F20" s="16">
        <v>0</v>
      </c>
      <c r="G20" s="375">
        <f>F20/'- 3 -'!E20</f>
        <v>0</v>
      </c>
      <c r="H20" s="16">
        <f>F20/'- 7 -'!G20</f>
        <v>0</v>
      </c>
      <c r="I20" s="16">
        <v>719476</v>
      </c>
      <c r="J20" s="375">
        <f>I20/'- 3 -'!E20</f>
        <v>0.014268095652379123</v>
      </c>
      <c r="K20" s="16">
        <f>I20/'- 7 -'!G20</f>
        <v>90.38643216080402</v>
      </c>
    </row>
    <row r="21" spans="1:11" ht="12.75">
      <c r="A21" s="13">
        <v>13</v>
      </c>
      <c r="B21" s="14" t="s">
        <v>145</v>
      </c>
      <c r="C21" s="14">
        <v>112718</v>
      </c>
      <c r="D21" s="374">
        <f>C21/'- 3 -'!E21</f>
        <v>0.00584489079188838</v>
      </c>
      <c r="E21" s="14">
        <f>C21/'- 7 -'!G21</f>
        <v>35.752846766263836</v>
      </c>
      <c r="F21" s="14">
        <v>135123</v>
      </c>
      <c r="G21" s="374">
        <f>F21/'- 3 -'!E21</f>
        <v>0.00700668197157804</v>
      </c>
      <c r="H21" s="14">
        <f>F21/'- 7 -'!G21</f>
        <v>42.85945380150348</v>
      </c>
      <c r="I21" s="14">
        <v>260838</v>
      </c>
      <c r="J21" s="374">
        <f>I21/'- 3 -'!E21</f>
        <v>0.013525520541302908</v>
      </c>
      <c r="K21" s="14">
        <f>I21/'- 7 -'!G21</f>
        <v>82.73479874393378</v>
      </c>
    </row>
    <row r="22" spans="1:11" ht="12.75">
      <c r="A22" s="15">
        <v>14</v>
      </c>
      <c r="B22" s="16" t="s">
        <v>146</v>
      </c>
      <c r="C22" s="16">
        <v>128933</v>
      </c>
      <c r="D22" s="375">
        <f>C22/'- 3 -'!E22</f>
        <v>0.00590367945025674</v>
      </c>
      <c r="E22" s="16">
        <f>C22/'- 7 -'!G22</f>
        <v>37.32860451650261</v>
      </c>
      <c r="F22" s="16">
        <v>0</v>
      </c>
      <c r="G22" s="375">
        <f>F22/'- 3 -'!E22</f>
        <v>0</v>
      </c>
      <c r="H22" s="16">
        <f>F22/'- 7 -'!G22</f>
        <v>0</v>
      </c>
      <c r="I22" s="16">
        <v>279399</v>
      </c>
      <c r="J22" s="375">
        <f>I22/'- 3 -'!E22</f>
        <v>0.012793327811516701</v>
      </c>
      <c r="K22" s="16">
        <f>I22/'- 7 -'!G22</f>
        <v>80.89143022582513</v>
      </c>
    </row>
    <row r="23" spans="1:11" ht="12.75">
      <c r="A23" s="13">
        <v>15</v>
      </c>
      <c r="B23" s="14" t="s">
        <v>147</v>
      </c>
      <c r="C23" s="14">
        <v>168897</v>
      </c>
      <c r="D23" s="374">
        <f>C23/'- 3 -'!E23</f>
        <v>0.005476331968754588</v>
      </c>
      <c r="E23" s="14">
        <f>C23/'- 7 -'!G23</f>
        <v>29.075055947667412</v>
      </c>
      <c r="F23" s="14">
        <v>6000</v>
      </c>
      <c r="G23" s="374">
        <f>F23/'- 3 -'!E23</f>
        <v>0.00019454455563170173</v>
      </c>
      <c r="H23" s="14">
        <f>F23/'- 7 -'!G23</f>
        <v>1.0328800137717336</v>
      </c>
      <c r="I23" s="14">
        <v>431710</v>
      </c>
      <c r="J23" s="374">
        <f>I23/'- 3 -'!E23</f>
        <v>0.013997805018626993</v>
      </c>
      <c r="K23" s="14">
        <f>I23/'- 7 -'!G23</f>
        <v>74.31743845756584</v>
      </c>
    </row>
    <row r="24" spans="1:11" ht="12.75">
      <c r="A24" s="15">
        <v>16</v>
      </c>
      <c r="B24" s="16" t="s">
        <v>148</v>
      </c>
      <c r="C24" s="16">
        <v>25358</v>
      </c>
      <c r="D24" s="375">
        <f>C24/'- 3 -'!E24</f>
        <v>0.0043701912902249585</v>
      </c>
      <c r="E24" s="16">
        <f>C24/'- 7 -'!G24</f>
        <v>32.99674690956409</v>
      </c>
      <c r="F24" s="16">
        <v>0</v>
      </c>
      <c r="G24" s="375">
        <f>F24/'- 3 -'!E24</f>
        <v>0</v>
      </c>
      <c r="H24" s="16">
        <f>F24/'- 7 -'!G24</f>
        <v>0</v>
      </c>
      <c r="I24" s="16">
        <v>71098</v>
      </c>
      <c r="J24" s="375">
        <f>I24/'- 3 -'!E24</f>
        <v>0.012253011292389546</v>
      </c>
      <c r="K24" s="16">
        <f>I24/'- 7 -'!G24</f>
        <v>92.5152895250488</v>
      </c>
    </row>
    <row r="25" spans="1:11" ht="12.75">
      <c r="A25" s="13">
        <v>17</v>
      </c>
      <c r="B25" s="14" t="s">
        <v>149</v>
      </c>
      <c r="C25" s="14">
        <v>23325</v>
      </c>
      <c r="D25" s="374">
        <f>C25/'- 3 -'!E25</f>
        <v>0.006039194566925668</v>
      </c>
      <c r="E25" s="14">
        <f>C25/'- 7 -'!G25</f>
        <v>43.88523047977422</v>
      </c>
      <c r="F25" s="14">
        <v>0</v>
      </c>
      <c r="G25" s="374">
        <f>F25/'- 3 -'!E25</f>
        <v>0</v>
      </c>
      <c r="H25" s="14">
        <f>F25/'- 7 -'!G25</f>
        <v>0</v>
      </c>
      <c r="I25" s="14">
        <v>70760</v>
      </c>
      <c r="J25" s="374">
        <f>I25/'- 3 -'!E25</f>
        <v>0.01832083204954599</v>
      </c>
      <c r="K25" s="14">
        <f>I25/'- 7 -'!G25</f>
        <v>133.13264346190027</v>
      </c>
    </row>
    <row r="26" spans="1:11" ht="12.75">
      <c r="A26" s="15">
        <v>18</v>
      </c>
      <c r="B26" s="16" t="s">
        <v>150</v>
      </c>
      <c r="C26" s="16">
        <v>114249.5</v>
      </c>
      <c r="D26" s="375">
        <f>C26/'- 3 -'!E26</f>
        <v>0.012891695820729642</v>
      </c>
      <c r="E26" s="16">
        <f>C26/'- 7 -'!G26</f>
        <v>73.70935483870967</v>
      </c>
      <c r="F26" s="16">
        <v>12000</v>
      </c>
      <c r="G26" s="375">
        <f>F26/'- 3 -'!E26</f>
        <v>0.0013540571280290566</v>
      </c>
      <c r="H26" s="16">
        <f>F26/'- 7 -'!G26</f>
        <v>7.741935483870968</v>
      </c>
      <c r="I26" s="16">
        <v>167150</v>
      </c>
      <c r="J26" s="375">
        <f>I26/'- 3 -'!E26</f>
        <v>0.018860887412504735</v>
      </c>
      <c r="K26" s="16">
        <f>I26/'- 7 -'!G26</f>
        <v>107.83870967741936</v>
      </c>
    </row>
    <row r="27" spans="1:11" ht="12.75">
      <c r="A27" s="13">
        <v>19</v>
      </c>
      <c r="B27" s="14" t="s">
        <v>151</v>
      </c>
      <c r="C27" s="14">
        <v>76500</v>
      </c>
      <c r="D27" s="374">
        <f>C27/'- 3 -'!E27</f>
        <v>0.0038857103383260054</v>
      </c>
      <c r="E27" s="14">
        <f>C27/'- 7 -'!G27</f>
        <v>16.11917655239259</v>
      </c>
      <c r="F27" s="14">
        <v>0</v>
      </c>
      <c r="G27" s="374">
        <f>F27/'- 3 -'!E27</f>
        <v>0</v>
      </c>
      <c r="H27" s="14">
        <f>F27/'- 7 -'!G27</f>
        <v>0</v>
      </c>
      <c r="I27" s="14">
        <v>148000</v>
      </c>
      <c r="J27" s="374">
        <f>I27/'- 3 -'!E27</f>
        <v>0.007517452680682991</v>
      </c>
      <c r="K27" s="14">
        <f>I27/'- 7 -'!G27</f>
        <v>31.184812153648416</v>
      </c>
    </row>
    <row r="28" spans="1:11" ht="12.75">
      <c r="A28" s="15">
        <v>20</v>
      </c>
      <c r="B28" s="16" t="s">
        <v>152</v>
      </c>
      <c r="C28" s="16">
        <v>86705</v>
      </c>
      <c r="D28" s="375">
        <f>C28/'- 3 -'!E28</f>
        <v>0.011646493559873898</v>
      </c>
      <c r="E28" s="16">
        <f>C28/'- 7 -'!G28</f>
        <v>89.29454170957776</v>
      </c>
      <c r="F28" s="16">
        <v>0</v>
      </c>
      <c r="G28" s="375">
        <f>F28/'- 3 -'!E28</f>
        <v>0</v>
      </c>
      <c r="H28" s="16">
        <f>F28/'- 7 -'!G28</f>
        <v>0</v>
      </c>
      <c r="I28" s="16">
        <v>120116</v>
      </c>
      <c r="J28" s="375">
        <f>I28/'- 3 -'!E28</f>
        <v>0.01613436618923722</v>
      </c>
      <c r="K28" s="16">
        <f>I28/'- 7 -'!G28</f>
        <v>123.70339855818743</v>
      </c>
    </row>
    <row r="29" spans="1:11" ht="12.75">
      <c r="A29" s="13">
        <v>21</v>
      </c>
      <c r="B29" s="14" t="s">
        <v>153</v>
      </c>
      <c r="C29" s="14">
        <v>90200</v>
      </c>
      <c r="D29" s="374">
        <f>C29/'- 3 -'!E29</f>
        <v>0.00420023282887078</v>
      </c>
      <c r="E29" s="14">
        <f>C29/'- 7 -'!G29</f>
        <v>26.06559745701488</v>
      </c>
      <c r="F29" s="14">
        <v>0</v>
      </c>
      <c r="G29" s="374">
        <f>F29/'- 3 -'!E29</f>
        <v>0</v>
      </c>
      <c r="H29" s="14">
        <f>F29/'- 7 -'!G29</f>
        <v>0</v>
      </c>
      <c r="I29" s="14">
        <v>288700</v>
      </c>
      <c r="J29" s="374">
        <f>I29/'- 3 -'!E29</f>
        <v>0.013443538998835856</v>
      </c>
      <c r="K29" s="14">
        <f>I29/'- 7 -'!G29</f>
        <v>83.42725039734142</v>
      </c>
    </row>
    <row r="30" spans="1:11" ht="12.75">
      <c r="A30" s="15">
        <v>22</v>
      </c>
      <c r="B30" s="16" t="s">
        <v>154</v>
      </c>
      <c r="C30" s="16">
        <v>104900</v>
      </c>
      <c r="D30" s="375">
        <f>C30/'- 3 -'!E30</f>
        <v>0.00886763062066398</v>
      </c>
      <c r="E30" s="16">
        <f>C30/'- 7 -'!G30</f>
        <v>60.513412171906545</v>
      </c>
      <c r="F30" s="16">
        <v>0</v>
      </c>
      <c r="G30" s="375">
        <f>F30/'- 3 -'!E30</f>
        <v>0</v>
      </c>
      <c r="H30" s="16">
        <f>F30/'- 7 -'!G30</f>
        <v>0</v>
      </c>
      <c r="I30" s="16">
        <v>155400</v>
      </c>
      <c r="J30" s="375">
        <f>I30/'- 3 -'!E30</f>
        <v>0.013136604370363989</v>
      </c>
      <c r="K30" s="16">
        <f>I30/'- 7 -'!G30</f>
        <v>89.64522642053649</v>
      </c>
    </row>
    <row r="31" spans="1:11" ht="12.75">
      <c r="A31" s="13">
        <v>23</v>
      </c>
      <c r="B31" s="14" t="s">
        <v>155</v>
      </c>
      <c r="C31" s="14">
        <v>75750</v>
      </c>
      <c r="D31" s="374">
        <f>C31/'- 3 -'!E31</f>
        <v>0.007933552128307585</v>
      </c>
      <c r="E31" s="14">
        <f>C31/'- 7 -'!G31</f>
        <v>53.6663124335813</v>
      </c>
      <c r="F31" s="14">
        <v>0</v>
      </c>
      <c r="G31" s="374">
        <f>F31/'- 3 -'!E31</f>
        <v>0</v>
      </c>
      <c r="H31" s="14">
        <f>F31/'- 7 -'!G31</f>
        <v>0</v>
      </c>
      <c r="I31" s="14">
        <v>137500</v>
      </c>
      <c r="J31" s="374">
        <f>I31/'- 3 -'!E31</f>
        <v>0.014400837196597925</v>
      </c>
      <c r="K31" s="14">
        <f>I31/'- 7 -'!G31</f>
        <v>97.41409847679773</v>
      </c>
    </row>
    <row r="32" spans="1:11" ht="12.75">
      <c r="A32" s="15">
        <v>24</v>
      </c>
      <c r="B32" s="16" t="s">
        <v>156</v>
      </c>
      <c r="C32" s="16">
        <v>86664</v>
      </c>
      <c r="D32" s="375">
        <f>C32/'- 3 -'!E32</f>
        <v>0.0038823639772674026</v>
      </c>
      <c r="E32" s="16">
        <f>C32/'- 7 -'!G32</f>
        <v>23.048936170212766</v>
      </c>
      <c r="F32" s="16">
        <v>6000</v>
      </c>
      <c r="G32" s="375">
        <f>F32/'- 3 -'!E32</f>
        <v>0.00026878731495897273</v>
      </c>
      <c r="H32" s="16">
        <f>F32/'- 7 -'!G32</f>
        <v>1.5957446808510638</v>
      </c>
      <c r="I32" s="16">
        <v>316776</v>
      </c>
      <c r="J32" s="375">
        <f>I32/'- 3 -'!E32</f>
        <v>0.014190895080573926</v>
      </c>
      <c r="K32" s="16">
        <f>I32/'- 7 -'!G32</f>
        <v>84.24893617021277</v>
      </c>
    </row>
    <row r="33" spans="1:11" ht="12.75">
      <c r="A33" s="13">
        <v>25</v>
      </c>
      <c r="B33" s="14" t="s">
        <v>157</v>
      </c>
      <c r="C33" s="14">
        <v>68170</v>
      </c>
      <c r="D33" s="374">
        <f>C33/'- 3 -'!E33</f>
        <v>0.0067953249520006035</v>
      </c>
      <c r="E33" s="14">
        <f>C33/'- 7 -'!G33</f>
        <v>43.72955288985823</v>
      </c>
      <c r="F33" s="14">
        <v>0</v>
      </c>
      <c r="G33" s="374">
        <f>F33/'- 3 -'!E33</f>
        <v>0</v>
      </c>
      <c r="H33" s="14">
        <f>F33/'- 7 -'!G33</f>
        <v>0</v>
      </c>
      <c r="I33" s="14">
        <v>116225</v>
      </c>
      <c r="J33" s="374">
        <f>I33/'- 3 -'!E33</f>
        <v>0.01158554558524674</v>
      </c>
      <c r="K33" s="14">
        <f>I33/'- 7 -'!G33</f>
        <v>74.5557765090769</v>
      </c>
    </row>
    <row r="34" spans="1:11" ht="12.75">
      <c r="A34" s="15">
        <v>26</v>
      </c>
      <c r="B34" s="16" t="s">
        <v>158</v>
      </c>
      <c r="C34" s="16">
        <v>92600</v>
      </c>
      <c r="D34" s="375">
        <f>C34/'- 3 -'!E34</f>
        <v>0.006221801164404041</v>
      </c>
      <c r="E34" s="16">
        <f>C34/'- 7 -'!G34</f>
        <v>33.78945447910965</v>
      </c>
      <c r="F34" s="16">
        <v>34000</v>
      </c>
      <c r="G34" s="375">
        <f>F34/'- 3 -'!E34</f>
        <v>0.002284462630558719</v>
      </c>
      <c r="H34" s="16">
        <f>F34/'- 7 -'!G34</f>
        <v>12.406495165115855</v>
      </c>
      <c r="I34" s="16">
        <v>186500</v>
      </c>
      <c r="J34" s="375">
        <f>I34/'- 3 -'!E34</f>
        <v>0.012530949429388268</v>
      </c>
      <c r="K34" s="16">
        <f>I34/'- 7 -'!G34</f>
        <v>68.05327494982667</v>
      </c>
    </row>
    <row r="35" spans="1:11" ht="12.75">
      <c r="A35" s="13">
        <v>28</v>
      </c>
      <c r="B35" s="14" t="s">
        <v>159</v>
      </c>
      <c r="C35" s="14">
        <v>71296</v>
      </c>
      <c r="D35" s="374">
        <f>C35/'- 3 -'!E35</f>
        <v>0.011927464234420444</v>
      </c>
      <c r="E35" s="14">
        <f>C35/'- 7 -'!G35</f>
        <v>76.00852878464819</v>
      </c>
      <c r="F35" s="14">
        <v>0</v>
      </c>
      <c r="G35" s="374">
        <f>F35/'- 3 -'!E35</f>
        <v>0</v>
      </c>
      <c r="H35" s="14">
        <f>F35/'- 7 -'!G35</f>
        <v>0</v>
      </c>
      <c r="I35" s="14">
        <v>59613</v>
      </c>
      <c r="J35" s="374">
        <f>I35/'- 3 -'!E35</f>
        <v>0.009972956763444035</v>
      </c>
      <c r="K35" s="14">
        <f>I35/'- 7 -'!G35</f>
        <v>63.553304904051174</v>
      </c>
    </row>
    <row r="36" spans="1:11" ht="12.75">
      <c r="A36" s="15">
        <v>30</v>
      </c>
      <c r="B36" s="16" t="s">
        <v>160</v>
      </c>
      <c r="C36" s="16">
        <v>85114</v>
      </c>
      <c r="D36" s="375">
        <f>C36/'- 3 -'!E36</f>
        <v>0.009486744538802149</v>
      </c>
      <c r="E36" s="16">
        <f>C36/'- 7 -'!G36</f>
        <v>63.39962756052142</v>
      </c>
      <c r="F36" s="16">
        <v>0</v>
      </c>
      <c r="G36" s="375">
        <f>F36/'- 3 -'!E36</f>
        <v>0</v>
      </c>
      <c r="H36" s="16">
        <f>F36/'- 7 -'!G36</f>
        <v>0</v>
      </c>
      <c r="I36" s="16">
        <v>140166</v>
      </c>
      <c r="J36" s="375">
        <f>I36/'- 3 -'!E36</f>
        <v>0.015622800420914797</v>
      </c>
      <c r="K36" s="16">
        <f>I36/'- 7 -'!G36</f>
        <v>104.40670391061452</v>
      </c>
    </row>
    <row r="37" spans="1:11" ht="12.75">
      <c r="A37" s="13">
        <v>31</v>
      </c>
      <c r="B37" s="14" t="s">
        <v>161</v>
      </c>
      <c r="C37" s="14">
        <v>83959</v>
      </c>
      <c r="D37" s="374">
        <f>C37/'- 3 -'!E37</f>
        <v>0.008101818569211062</v>
      </c>
      <c r="E37" s="14">
        <f>C37/'- 7 -'!G37</f>
        <v>49.812518540492434</v>
      </c>
      <c r="F37" s="14">
        <v>0</v>
      </c>
      <c r="G37" s="374">
        <f>F37/'- 3 -'!E37</f>
        <v>0</v>
      </c>
      <c r="H37" s="14">
        <f>F37/'- 7 -'!G37</f>
        <v>0</v>
      </c>
      <c r="I37" s="14">
        <v>142654</v>
      </c>
      <c r="J37" s="374">
        <f>I37/'- 3 -'!E37</f>
        <v>0.013765728822070713</v>
      </c>
      <c r="K37" s="14">
        <f>I37/'- 7 -'!G37</f>
        <v>84.63601305250667</v>
      </c>
    </row>
    <row r="38" spans="1:11" ht="12.75">
      <c r="A38" s="15">
        <v>32</v>
      </c>
      <c r="B38" s="16" t="s">
        <v>162</v>
      </c>
      <c r="C38" s="16">
        <v>51425</v>
      </c>
      <c r="D38" s="375">
        <f>C38/'- 3 -'!E38</f>
        <v>0.00804837696672675</v>
      </c>
      <c r="E38" s="16">
        <f>C38/'- 7 -'!G38</f>
        <v>60.35798122065728</v>
      </c>
      <c r="F38" s="16">
        <v>0</v>
      </c>
      <c r="G38" s="375">
        <f>F38/'- 3 -'!E38</f>
        <v>0</v>
      </c>
      <c r="H38" s="16">
        <f>F38/'- 7 -'!G38</f>
        <v>0</v>
      </c>
      <c r="I38" s="16">
        <v>58802</v>
      </c>
      <c r="J38" s="375">
        <f>I38/'- 3 -'!E38</f>
        <v>0.009202929750072267</v>
      </c>
      <c r="K38" s="16">
        <f>I38/'- 7 -'!G38</f>
        <v>69.01643192488262</v>
      </c>
    </row>
    <row r="39" spans="1:11" ht="12.75">
      <c r="A39" s="13">
        <v>33</v>
      </c>
      <c r="B39" s="14" t="s">
        <v>163</v>
      </c>
      <c r="C39" s="14">
        <v>111632</v>
      </c>
      <c r="D39" s="374">
        <f>C39/'- 3 -'!E39</f>
        <v>0.009109111706569622</v>
      </c>
      <c r="E39" s="14">
        <f>C39/'- 7 -'!G39</f>
        <v>60.37425635478637</v>
      </c>
      <c r="F39" s="14">
        <v>4200</v>
      </c>
      <c r="G39" s="374">
        <f>F39/'- 3 -'!E39</f>
        <v>0.0003427177616417552</v>
      </c>
      <c r="H39" s="14">
        <f>F39/'- 7 -'!G39</f>
        <v>2.271498107084911</v>
      </c>
      <c r="I39" s="14">
        <v>180655</v>
      </c>
      <c r="J39" s="374">
        <f>I39/'- 3 -'!E39</f>
        <v>0.014741351721283638</v>
      </c>
      <c r="K39" s="14">
        <f>I39/'- 7 -'!G39</f>
        <v>97.70416441319632</v>
      </c>
    </row>
    <row r="40" spans="1:11" ht="12.75">
      <c r="A40" s="15">
        <v>34</v>
      </c>
      <c r="B40" s="16" t="s">
        <v>164</v>
      </c>
      <c r="C40" s="16">
        <v>70330</v>
      </c>
      <c r="D40" s="375">
        <f>C40/'- 3 -'!E40</f>
        <v>0.01311449854151784</v>
      </c>
      <c r="E40" s="16">
        <f>C40/'- 7 -'!G40</f>
        <v>92.90620871862616</v>
      </c>
      <c r="F40" s="16">
        <v>0</v>
      </c>
      <c r="G40" s="375">
        <f>F40/'- 3 -'!E40</f>
        <v>0</v>
      </c>
      <c r="H40" s="16">
        <f>F40/'- 7 -'!G40</f>
        <v>0</v>
      </c>
      <c r="I40" s="16">
        <v>47750</v>
      </c>
      <c r="J40" s="375">
        <f>I40/'- 3 -'!E40</f>
        <v>0.00890398557311925</v>
      </c>
      <c r="K40" s="16">
        <f>I40/'- 7 -'!G40</f>
        <v>63.0779392338177</v>
      </c>
    </row>
    <row r="41" spans="1:11" ht="12.75">
      <c r="A41" s="13">
        <v>35</v>
      </c>
      <c r="B41" s="14" t="s">
        <v>165</v>
      </c>
      <c r="C41" s="14">
        <v>101817</v>
      </c>
      <c r="D41" s="374">
        <f>C41/'- 3 -'!E41</f>
        <v>0.007494823693468431</v>
      </c>
      <c r="E41" s="14">
        <f>C41/'- 7 -'!G41</f>
        <v>50.9849774661993</v>
      </c>
      <c r="F41" s="14">
        <v>6550</v>
      </c>
      <c r="G41" s="374">
        <f>F41/'- 3 -'!E41</f>
        <v>0.0004821502813107657</v>
      </c>
      <c r="H41" s="14">
        <f>F41/'- 7 -'!G41</f>
        <v>3.2799198798197295</v>
      </c>
      <c r="I41" s="14">
        <v>134482</v>
      </c>
      <c r="J41" s="374">
        <f>I41/'- 3 -'!E41</f>
        <v>0.009899318187974716</v>
      </c>
      <c r="K41" s="14">
        <f>I41/'- 7 -'!G41</f>
        <v>67.34201301952929</v>
      </c>
    </row>
    <row r="42" spans="1:11" ht="12.75">
      <c r="A42" s="15">
        <v>36</v>
      </c>
      <c r="B42" s="16" t="s">
        <v>166</v>
      </c>
      <c r="C42" s="16">
        <v>76514</v>
      </c>
      <c r="D42" s="375">
        <f>C42/'- 3 -'!E42</f>
        <v>0.010616288345018132</v>
      </c>
      <c r="E42" s="16">
        <f>C42/'- 7 -'!G42</f>
        <v>73.6774193548387</v>
      </c>
      <c r="F42" s="16">
        <v>0</v>
      </c>
      <c r="G42" s="375">
        <f>F42/'- 3 -'!E42</f>
        <v>0</v>
      </c>
      <c r="H42" s="16">
        <f>F42/'- 7 -'!G42</f>
        <v>0</v>
      </c>
      <c r="I42" s="16">
        <v>59712</v>
      </c>
      <c r="J42" s="375">
        <f>I42/'- 3 -'!E42</f>
        <v>0.008285017247271384</v>
      </c>
      <c r="K42" s="16">
        <f>I42/'- 7 -'!G42</f>
        <v>57.49831487722677</v>
      </c>
    </row>
    <row r="43" spans="1:11" ht="12.75">
      <c r="A43" s="13">
        <v>37</v>
      </c>
      <c r="B43" s="14" t="s">
        <v>167</v>
      </c>
      <c r="C43" s="14">
        <v>53151</v>
      </c>
      <c r="D43" s="374">
        <f>C43/'- 3 -'!E43</f>
        <v>0.007858980457308647</v>
      </c>
      <c r="E43" s="14">
        <f>C43/'- 7 -'!G43</f>
        <v>54.18042813455658</v>
      </c>
      <c r="F43" s="14">
        <v>0</v>
      </c>
      <c r="G43" s="374">
        <f>F43/'- 3 -'!E43</f>
        <v>0</v>
      </c>
      <c r="H43" s="14">
        <f>F43/'- 7 -'!G43</f>
        <v>0</v>
      </c>
      <c r="I43" s="14">
        <v>84772</v>
      </c>
      <c r="J43" s="374">
        <f>I43/'- 3 -'!E43</f>
        <v>0.012534505302383186</v>
      </c>
      <c r="K43" s="14">
        <f>I43/'- 7 -'!G43</f>
        <v>86.4138634046891</v>
      </c>
    </row>
    <row r="44" spans="1:11" ht="12.75">
      <c r="A44" s="15">
        <v>38</v>
      </c>
      <c r="B44" s="16" t="s">
        <v>168</v>
      </c>
      <c r="C44" s="16">
        <v>73286</v>
      </c>
      <c r="D44" s="375">
        <f>C44/'- 3 -'!E44</f>
        <v>0.008274386589794258</v>
      </c>
      <c r="E44" s="16">
        <f>C44/'- 7 -'!G44</f>
        <v>59.149313962873286</v>
      </c>
      <c r="F44" s="16">
        <v>2000</v>
      </c>
      <c r="G44" s="375">
        <f>F44/'- 3 -'!E44</f>
        <v>0.0002258108394453036</v>
      </c>
      <c r="H44" s="16">
        <f>F44/'- 7 -'!G44</f>
        <v>1.6142050040355125</v>
      </c>
      <c r="I44" s="16">
        <v>112457</v>
      </c>
      <c r="J44" s="375">
        <f>I44/'- 3 -'!E44</f>
        <v>0.012697004785750253</v>
      </c>
      <c r="K44" s="16">
        <f>I44/'- 7 -'!G44</f>
        <v>90.76432606941081</v>
      </c>
    </row>
    <row r="45" spans="1:11" ht="12.75">
      <c r="A45" s="13">
        <v>39</v>
      </c>
      <c r="B45" s="14" t="s">
        <v>169</v>
      </c>
      <c r="C45" s="14">
        <v>90200</v>
      </c>
      <c r="D45" s="374">
        <f>C45/'- 3 -'!E45</f>
        <v>0.006136004331937427</v>
      </c>
      <c r="E45" s="14">
        <f>C45/'- 7 -'!G45</f>
        <v>41.52854511970534</v>
      </c>
      <c r="F45" s="14">
        <v>0</v>
      </c>
      <c r="G45" s="374">
        <f>F45/'- 3 -'!E45</f>
        <v>0</v>
      </c>
      <c r="H45" s="14">
        <f>F45/'- 7 -'!G45</f>
        <v>0</v>
      </c>
      <c r="I45" s="14">
        <v>135700</v>
      </c>
      <c r="J45" s="374">
        <f>I45/'- 3 -'!E45</f>
        <v>0.009231217160132026</v>
      </c>
      <c r="K45" s="14">
        <f>I45/'- 7 -'!G45</f>
        <v>62.476979742173114</v>
      </c>
    </row>
    <row r="46" spans="1:11" ht="12.75">
      <c r="A46" s="15">
        <v>40</v>
      </c>
      <c r="B46" s="16" t="s">
        <v>170</v>
      </c>
      <c r="C46" s="16">
        <v>152900</v>
      </c>
      <c r="D46" s="375">
        <f>C46/'- 3 -'!E46</f>
        <v>0.00351058456169353</v>
      </c>
      <c r="E46" s="16">
        <f>C46/'- 7 -'!G46</f>
        <v>20.123716767570414</v>
      </c>
      <c r="F46" s="16">
        <v>20000</v>
      </c>
      <c r="G46" s="375">
        <f>F46/'- 3 -'!E46</f>
        <v>0.0004592000734720118</v>
      </c>
      <c r="H46" s="16">
        <f>F46/'- 7 -'!G46</f>
        <v>2.632271650434325</v>
      </c>
      <c r="I46" s="16">
        <v>765100</v>
      </c>
      <c r="J46" s="375">
        <f>I46/'- 3 -'!E46</f>
        <v>0.01756669881067181</v>
      </c>
      <c r="K46" s="16">
        <f>I46/'- 7 -'!G46</f>
        <v>100.6975519873651</v>
      </c>
    </row>
    <row r="47" spans="1:11" ht="12.75">
      <c r="A47" s="13">
        <v>41</v>
      </c>
      <c r="B47" s="14" t="s">
        <v>171</v>
      </c>
      <c r="C47" s="14">
        <v>82878</v>
      </c>
      <c r="D47" s="374">
        <f>C47/'- 3 -'!E47</f>
        <v>0.006909421533738516</v>
      </c>
      <c r="E47" s="14">
        <f>C47/'- 7 -'!G47</f>
        <v>48.694477085781436</v>
      </c>
      <c r="F47" s="14">
        <v>0</v>
      </c>
      <c r="G47" s="374">
        <f>F47/'- 3 -'!E47</f>
        <v>0</v>
      </c>
      <c r="H47" s="14">
        <f>F47/'- 7 -'!G47</f>
        <v>0</v>
      </c>
      <c r="I47" s="14">
        <v>225568</v>
      </c>
      <c r="J47" s="374">
        <f>I47/'- 3 -'!E47</f>
        <v>0.01880528483460423</v>
      </c>
      <c r="K47" s="14">
        <f>I47/'- 7 -'!G47</f>
        <v>132.53113983548766</v>
      </c>
    </row>
    <row r="48" spans="1:11" ht="12.75">
      <c r="A48" s="15">
        <v>42</v>
      </c>
      <c r="B48" s="16" t="s">
        <v>172</v>
      </c>
      <c r="C48" s="16">
        <v>89044</v>
      </c>
      <c r="D48" s="375">
        <f>C48/'- 3 -'!E48</f>
        <v>0.011486278873394231</v>
      </c>
      <c r="E48" s="16">
        <f>C48/'- 7 -'!G48</f>
        <v>80.07553956834532</v>
      </c>
      <c r="F48" s="16">
        <v>3060</v>
      </c>
      <c r="G48" s="375">
        <f>F48/'- 3 -'!E48</f>
        <v>0.0003947263527310807</v>
      </c>
      <c r="H48" s="16">
        <f>F48/'- 7 -'!G48</f>
        <v>2.7517985611510793</v>
      </c>
      <c r="I48" s="16">
        <v>80964</v>
      </c>
      <c r="J48" s="375">
        <f>I48/'- 3 -'!E48</f>
        <v>0.010443994909320005</v>
      </c>
      <c r="K48" s="16">
        <f>I48/'- 7 -'!G48</f>
        <v>72.80935251798562</v>
      </c>
    </row>
    <row r="49" spans="1:11" ht="12.75">
      <c r="A49" s="13">
        <v>43</v>
      </c>
      <c r="B49" s="14" t="s">
        <v>173</v>
      </c>
      <c r="C49" s="14">
        <v>82100</v>
      </c>
      <c r="D49" s="374">
        <f>C49/'- 3 -'!E49</f>
        <v>0.013473046030883307</v>
      </c>
      <c r="E49" s="14">
        <f>C49/'- 7 -'!G49</f>
        <v>97.67995240928019</v>
      </c>
      <c r="F49" s="14">
        <v>0</v>
      </c>
      <c r="G49" s="374">
        <f>F49/'- 3 -'!E49</f>
        <v>0</v>
      </c>
      <c r="H49" s="14">
        <f>F49/'- 7 -'!G49</f>
        <v>0</v>
      </c>
      <c r="I49" s="14">
        <v>84300</v>
      </c>
      <c r="J49" s="374">
        <f>I49/'- 3 -'!E49</f>
        <v>0.013834077715023907</v>
      </c>
      <c r="K49" s="14">
        <f>I49/'- 7 -'!G49</f>
        <v>100.29744199881023</v>
      </c>
    </row>
    <row r="50" spans="1:11" ht="12.75">
      <c r="A50" s="15">
        <v>44</v>
      </c>
      <c r="B50" s="16" t="s">
        <v>174</v>
      </c>
      <c r="C50" s="16">
        <v>94955</v>
      </c>
      <c r="D50" s="375">
        <f>C50/'- 3 -'!E50</f>
        <v>0.010503372074115943</v>
      </c>
      <c r="E50" s="16">
        <f>C50/'- 7 -'!G50</f>
        <v>68.75814627081824</v>
      </c>
      <c r="F50" s="16">
        <v>2000</v>
      </c>
      <c r="G50" s="375">
        <f>F50/'- 3 -'!E50</f>
        <v>0.000221228415020082</v>
      </c>
      <c r="H50" s="16">
        <f>F50/'- 7 -'!G50</f>
        <v>1.448225923244026</v>
      </c>
      <c r="I50" s="16">
        <v>123028</v>
      </c>
      <c r="J50" s="375">
        <f>I50/'- 3 -'!E50</f>
        <v>0.013608644721545325</v>
      </c>
      <c r="K50" s="16">
        <f>I50/'- 7 -'!G50</f>
        <v>89.08616944243302</v>
      </c>
    </row>
    <row r="51" spans="1:11" ht="12.75">
      <c r="A51" s="13">
        <v>45</v>
      </c>
      <c r="B51" s="14" t="s">
        <v>175</v>
      </c>
      <c r="C51" s="14">
        <v>67355</v>
      </c>
      <c r="D51" s="374">
        <f>C51/'- 3 -'!E51</f>
        <v>0.0059323285616056315</v>
      </c>
      <c r="E51" s="14">
        <f>C51/'- 7 -'!G51</f>
        <v>33.812751004016064</v>
      </c>
      <c r="F51" s="14">
        <v>800</v>
      </c>
      <c r="G51" s="374">
        <f>F51/'- 3 -'!E51</f>
        <v>7.046043870959105E-05</v>
      </c>
      <c r="H51" s="14">
        <f>F51/'- 7 -'!G51</f>
        <v>0.40160642570281124</v>
      </c>
      <c r="I51" s="14">
        <v>136675</v>
      </c>
      <c r="J51" s="374">
        <f>I51/'- 3 -'!E51</f>
        <v>0.012037725575791696</v>
      </c>
      <c r="K51" s="14">
        <f>I51/'- 7 -'!G51</f>
        <v>68.61194779116465</v>
      </c>
    </row>
    <row r="52" spans="1:11" ht="12.75">
      <c r="A52" s="15">
        <v>46</v>
      </c>
      <c r="B52" s="16" t="s">
        <v>176</v>
      </c>
      <c r="C52" s="16">
        <v>108997</v>
      </c>
      <c r="D52" s="375">
        <f>C52/'- 3 -'!E52</f>
        <v>0.010544501099318681</v>
      </c>
      <c r="E52" s="16">
        <f>C52/'- 7 -'!G52</f>
        <v>71.28646173969915</v>
      </c>
      <c r="F52" s="16">
        <v>0</v>
      </c>
      <c r="G52" s="375">
        <f>F52/'- 3 -'!E52</f>
        <v>0</v>
      </c>
      <c r="H52" s="16">
        <f>F52/'- 7 -'!G52</f>
        <v>0</v>
      </c>
      <c r="I52" s="16">
        <v>120693</v>
      </c>
      <c r="J52" s="375">
        <f>I52/'- 3 -'!E52</f>
        <v>0.011675986230630838</v>
      </c>
      <c r="K52" s="16">
        <f>I52/'- 7 -'!G52</f>
        <v>78.93590582079791</v>
      </c>
    </row>
    <row r="53" spans="1:11" ht="12.75">
      <c r="A53" s="13">
        <v>47</v>
      </c>
      <c r="B53" s="14" t="s">
        <v>177</v>
      </c>
      <c r="C53" s="14">
        <v>60479</v>
      </c>
      <c r="D53" s="374">
        <f>C53/'- 3 -'!E53</f>
        <v>0.006942637233285766</v>
      </c>
      <c r="E53" s="14">
        <f>C53/'- 7 -'!G53</f>
        <v>40.94164635797455</v>
      </c>
      <c r="F53" s="14">
        <v>0</v>
      </c>
      <c r="G53" s="374">
        <f>F53/'- 3 -'!E53</f>
        <v>0</v>
      </c>
      <c r="H53" s="14">
        <f>F53/'- 7 -'!G53</f>
        <v>0</v>
      </c>
      <c r="I53" s="14">
        <v>98973</v>
      </c>
      <c r="J53" s="374">
        <f>I53/'- 3 -'!E53</f>
        <v>0.011361524411613819</v>
      </c>
      <c r="K53" s="14">
        <f>I53/'- 7 -'!G53</f>
        <v>67.0004061738424</v>
      </c>
    </row>
    <row r="54" spans="1:11" ht="12.75">
      <c r="A54" s="15">
        <v>48</v>
      </c>
      <c r="B54" s="16" t="s">
        <v>178</v>
      </c>
      <c r="C54" s="16">
        <v>54709</v>
      </c>
      <c r="D54" s="375">
        <f>C54/'- 3 -'!E54</f>
        <v>0.0010097104322342816</v>
      </c>
      <c r="E54" s="16">
        <f>C54/'- 7 -'!G54</f>
        <v>10.052181901699587</v>
      </c>
      <c r="F54" s="16">
        <v>0</v>
      </c>
      <c r="G54" s="375">
        <f>F54/'- 3 -'!E54</f>
        <v>0</v>
      </c>
      <c r="H54" s="16">
        <f>F54/'- 7 -'!G54</f>
        <v>0</v>
      </c>
      <c r="I54" s="16">
        <v>1366858</v>
      </c>
      <c r="J54" s="375">
        <f>I54/'- 3 -'!E54</f>
        <v>0.025226759435977367</v>
      </c>
      <c r="K54" s="16">
        <f>I54/'- 7 -'!G54</f>
        <v>251.14524575103354</v>
      </c>
    </row>
    <row r="55" spans="1:11" ht="12.75">
      <c r="A55" s="13">
        <v>49</v>
      </c>
      <c r="B55" s="14" t="s">
        <v>179</v>
      </c>
      <c r="C55" s="14">
        <v>263971</v>
      </c>
      <c r="D55" s="374">
        <f>C55/'- 3 -'!E55</f>
        <v>0.0076914593423108935</v>
      </c>
      <c r="E55" s="14">
        <f>C55/'- 7 -'!G55</f>
        <v>60.907014305491465</v>
      </c>
      <c r="F55" s="14">
        <v>0</v>
      </c>
      <c r="G55" s="374">
        <f>F55/'- 3 -'!E55</f>
        <v>0</v>
      </c>
      <c r="H55" s="14">
        <f>F55/'- 7 -'!G55</f>
        <v>0</v>
      </c>
      <c r="I55" s="14">
        <v>481313</v>
      </c>
      <c r="J55" s="374">
        <f>I55/'- 3 -'!E55</f>
        <v>0.014024265432284922</v>
      </c>
      <c r="K55" s="14">
        <f>I55/'- 7 -'!G55</f>
        <v>111.05514536225196</v>
      </c>
    </row>
    <row r="56" spans="1:11" ht="12.75">
      <c r="A56" s="15">
        <v>50</v>
      </c>
      <c r="B56" s="16" t="s">
        <v>429</v>
      </c>
      <c r="C56" s="16">
        <v>77800</v>
      </c>
      <c r="D56" s="375">
        <f>C56/'- 3 -'!E56</f>
        <v>0.005478240541233266</v>
      </c>
      <c r="E56" s="16">
        <f>C56/'- 7 -'!G56</f>
        <v>42.21378187737385</v>
      </c>
      <c r="F56" s="16">
        <v>0</v>
      </c>
      <c r="G56" s="375">
        <f>F56/'- 3 -'!E56</f>
        <v>0</v>
      </c>
      <c r="H56" s="16">
        <f>F56/'- 7 -'!G56</f>
        <v>0</v>
      </c>
      <c r="I56" s="16">
        <v>159500</v>
      </c>
      <c r="J56" s="375">
        <f>I56/'- 3 -'!E56</f>
        <v>0.011231097253556631</v>
      </c>
      <c r="K56" s="16">
        <f>I56/'- 7 -'!G56</f>
        <v>86.54367878459034</v>
      </c>
    </row>
    <row r="57" spans="1:11" ht="12.75">
      <c r="A57" s="13">
        <v>2264</v>
      </c>
      <c r="B57" s="14" t="s">
        <v>180</v>
      </c>
      <c r="C57" s="14">
        <v>0</v>
      </c>
      <c r="D57" s="374">
        <f>C57/'- 3 -'!E57</f>
        <v>0</v>
      </c>
      <c r="E57" s="14">
        <f>C57/'- 7 -'!G57</f>
        <v>0</v>
      </c>
      <c r="F57" s="14">
        <v>0</v>
      </c>
      <c r="G57" s="374">
        <f>F57/'- 3 -'!E57</f>
        <v>0</v>
      </c>
      <c r="H57" s="14">
        <f>F57/'- 7 -'!G57</f>
        <v>0</v>
      </c>
      <c r="I57" s="14">
        <v>50400</v>
      </c>
      <c r="J57" s="374">
        <f>I57/'- 3 -'!E57</f>
        <v>0.026131658971480717</v>
      </c>
      <c r="K57" s="14">
        <f>I57/'- 7 -'!G57</f>
        <v>248.88888888888889</v>
      </c>
    </row>
    <row r="58" spans="1:11" ht="12.75">
      <c r="A58" s="15">
        <v>2309</v>
      </c>
      <c r="B58" s="16" t="s">
        <v>181</v>
      </c>
      <c r="C58" s="16">
        <v>0</v>
      </c>
      <c r="D58" s="375">
        <f>C58/'- 3 -'!E58</f>
        <v>0</v>
      </c>
      <c r="E58" s="16">
        <f>C58/'- 7 -'!G58</f>
        <v>0</v>
      </c>
      <c r="F58" s="16">
        <v>0</v>
      </c>
      <c r="G58" s="375">
        <f>F58/'- 3 -'!E58</f>
        <v>0</v>
      </c>
      <c r="H58" s="16">
        <f>F58/'- 7 -'!G58</f>
        <v>0</v>
      </c>
      <c r="I58" s="16">
        <v>50400</v>
      </c>
      <c r="J58" s="375">
        <f>I58/'- 3 -'!E58</f>
        <v>0.025615352948052676</v>
      </c>
      <c r="K58" s="16">
        <f>I58/'- 7 -'!G58</f>
        <v>192.36641221374046</v>
      </c>
    </row>
    <row r="59" spans="1:11" ht="12.75">
      <c r="A59" s="13">
        <v>2312</v>
      </c>
      <c r="B59" s="14" t="s">
        <v>182</v>
      </c>
      <c r="C59" s="14">
        <v>0</v>
      </c>
      <c r="D59" s="374">
        <f>C59/'- 3 -'!E59</f>
        <v>0</v>
      </c>
      <c r="E59" s="14">
        <f>C59/'- 7 -'!G59</f>
        <v>0</v>
      </c>
      <c r="F59" s="14">
        <v>0</v>
      </c>
      <c r="G59" s="374">
        <f>F59/'- 3 -'!E59</f>
        <v>0</v>
      </c>
      <c r="H59" s="14">
        <f>F59/'- 7 -'!G59</f>
        <v>0</v>
      </c>
      <c r="I59" s="14">
        <v>50400</v>
      </c>
      <c r="J59" s="374">
        <f>I59/'- 3 -'!E59</f>
        <v>0.030056839630658694</v>
      </c>
      <c r="K59" s="14">
        <f>I59/'- 7 -'!G59</f>
        <v>228.57142857142858</v>
      </c>
    </row>
    <row r="60" spans="1:11" ht="12.75">
      <c r="A60" s="15">
        <v>2355</v>
      </c>
      <c r="B60" s="16" t="s">
        <v>183</v>
      </c>
      <c r="C60" s="16">
        <v>123522</v>
      </c>
      <c r="D60" s="375">
        <f>C60/'- 3 -'!E60</f>
        <v>0.0053161989689529884</v>
      </c>
      <c r="E60" s="16">
        <f>C60/'- 7 -'!G60</f>
        <v>37.2110257568911</v>
      </c>
      <c r="F60" s="16">
        <v>0</v>
      </c>
      <c r="G60" s="375">
        <f>F60/'- 3 -'!E60</f>
        <v>0</v>
      </c>
      <c r="H60" s="16">
        <f>F60/'- 7 -'!G60</f>
        <v>0</v>
      </c>
      <c r="I60" s="16">
        <v>348617</v>
      </c>
      <c r="J60" s="375">
        <f>I60/'- 3 -'!E60</f>
        <v>0.015003945337344634</v>
      </c>
      <c r="K60" s="16">
        <f>I60/'- 7 -'!G60</f>
        <v>105.02093688808556</v>
      </c>
    </row>
    <row r="61" spans="1:11" ht="12.75">
      <c r="A61" s="13">
        <v>2439</v>
      </c>
      <c r="B61" s="14" t="s">
        <v>184</v>
      </c>
      <c r="C61" s="14">
        <v>25760</v>
      </c>
      <c r="D61" s="374">
        <f>C61/'- 3 -'!E61</f>
        <v>0.02085306522249476</v>
      </c>
      <c r="E61" s="14">
        <f>C61/'- 7 -'!G61</f>
        <v>188.02919708029196</v>
      </c>
      <c r="F61" s="14">
        <v>0</v>
      </c>
      <c r="G61" s="374">
        <f>F61/'- 3 -'!E61</f>
        <v>0</v>
      </c>
      <c r="H61" s="14">
        <f>F61/'- 7 -'!G61</f>
        <v>0</v>
      </c>
      <c r="I61" s="14">
        <v>70859</v>
      </c>
      <c r="J61" s="374">
        <f>I61/'- 3 -'!E61</f>
        <v>0.05736131011648898</v>
      </c>
      <c r="K61" s="14">
        <f>I61/'- 7 -'!G61</f>
        <v>517.2189781021898</v>
      </c>
    </row>
    <row r="62" spans="1:11" ht="12.75">
      <c r="A62" s="15">
        <v>2460</v>
      </c>
      <c r="B62" s="16" t="s">
        <v>185</v>
      </c>
      <c r="C62" s="16">
        <v>0</v>
      </c>
      <c r="D62" s="375">
        <f>C62/'- 3 -'!E62</f>
        <v>0</v>
      </c>
      <c r="E62" s="16">
        <f>C62/'- 7 -'!G62</f>
        <v>0</v>
      </c>
      <c r="F62" s="16">
        <v>0</v>
      </c>
      <c r="G62" s="375">
        <f>F62/'- 3 -'!E62</f>
        <v>0</v>
      </c>
      <c r="H62" s="16">
        <f>F62/'- 7 -'!G62</f>
        <v>0</v>
      </c>
      <c r="I62" s="16">
        <v>52500</v>
      </c>
      <c r="J62" s="375">
        <f>I62/'- 3 -'!E62</f>
        <v>0.01829359441951289</v>
      </c>
      <c r="K62" s="16">
        <f>I62/'- 7 -'!G62</f>
        <v>169.3548387096774</v>
      </c>
    </row>
    <row r="63" spans="1:11" ht="12.75">
      <c r="A63" s="13">
        <v>3000</v>
      </c>
      <c r="B63" s="14" t="s">
        <v>491</v>
      </c>
      <c r="C63" s="14">
        <v>0</v>
      </c>
      <c r="D63" s="374">
        <f>C63/'- 3 -'!E63</f>
        <v>0</v>
      </c>
      <c r="E63" s="14">
        <f>C63/'- 7 -'!G63</f>
        <v>0</v>
      </c>
      <c r="F63" s="14">
        <v>0</v>
      </c>
      <c r="G63" s="374">
        <f>F63/'- 3 -'!E63</f>
        <v>0</v>
      </c>
      <c r="H63" s="14">
        <f>F63/'- 7 -'!G63</f>
        <v>0</v>
      </c>
      <c r="I63" s="14">
        <v>0</v>
      </c>
      <c r="J63" s="374">
        <f>I63/'- 3 -'!E63</f>
        <v>0</v>
      </c>
      <c r="K63" s="14">
        <f>I63/'- 7 -'!G63</f>
        <v>0</v>
      </c>
    </row>
    <row r="64" spans="1:11" ht="4.5" customHeight="1">
      <c r="A64" s="17"/>
      <c r="B64" s="17"/>
      <c r="C64" s="17"/>
      <c r="D64" s="198"/>
      <c r="E64" s="17"/>
      <c r="F64" s="17"/>
      <c r="G64" s="198"/>
      <c r="H64" s="17"/>
      <c r="I64" s="17"/>
      <c r="J64" s="198"/>
      <c r="K64" s="17"/>
    </row>
    <row r="65" spans="1:11" ht="12.75">
      <c r="A65" s="19"/>
      <c r="B65" s="20" t="s">
        <v>186</v>
      </c>
      <c r="C65" s="20">
        <f>SUM(C11:C63)</f>
        <v>6348132.5</v>
      </c>
      <c r="D65" s="103">
        <f>C65/'- 3 -'!E65</f>
        <v>0.005114917151203546</v>
      </c>
      <c r="E65" s="20">
        <f>C65/'- 7 -'!G65</f>
        <v>34.03658320157032</v>
      </c>
      <c r="F65" s="20">
        <f>SUM(F11:F63)</f>
        <v>1114556</v>
      </c>
      <c r="G65" s="103">
        <f>F65/'- 3 -'!E65</f>
        <v>0.0008980375882792017</v>
      </c>
      <c r="H65" s="20">
        <f>F65/'- 7 -'!G65</f>
        <v>5.975879997276272</v>
      </c>
      <c r="I65" s="20">
        <f>SUM(I11:I63)</f>
        <v>22302936</v>
      </c>
      <c r="J65" s="103">
        <f>I65/'- 3 -'!E65</f>
        <v>0.01797027233892724</v>
      </c>
      <c r="K65" s="20">
        <f>I65/'- 7 -'!G65</f>
        <v>119.58095342264801</v>
      </c>
    </row>
    <row r="66" spans="1:11" ht="4.5" customHeight="1">
      <c r="A66" s="17"/>
      <c r="B66" s="17"/>
      <c r="C66" s="17"/>
      <c r="D66" s="198"/>
      <c r="E66" s="17"/>
      <c r="F66" s="17"/>
      <c r="G66" s="198"/>
      <c r="H66" s="17"/>
      <c r="I66" s="17"/>
      <c r="J66" s="198"/>
      <c r="K66" s="17"/>
    </row>
    <row r="67" spans="1:11" ht="12.75">
      <c r="A67" s="15">
        <v>2155</v>
      </c>
      <c r="B67" s="16" t="s">
        <v>187</v>
      </c>
      <c r="C67" s="16">
        <v>0</v>
      </c>
      <c r="D67" s="375">
        <f>C67/'- 3 -'!E67</f>
        <v>0</v>
      </c>
      <c r="E67" s="16">
        <f>C67/'- 7 -'!G67</f>
        <v>0</v>
      </c>
      <c r="F67" s="16">
        <v>0</v>
      </c>
      <c r="G67" s="375">
        <f>F67/'- 3 -'!E67</f>
        <v>0</v>
      </c>
      <c r="H67" s="16">
        <f>F67/'- 7 -'!G67</f>
        <v>0</v>
      </c>
      <c r="I67" s="16">
        <v>15000</v>
      </c>
      <c r="J67" s="375">
        <f>I67/'- 3 -'!E67</f>
        <v>0.012560520775938732</v>
      </c>
      <c r="K67" s="16">
        <f>I67/'- 7 -'!G67</f>
        <v>100</v>
      </c>
    </row>
    <row r="68" spans="1:11" ht="12.75">
      <c r="A68" s="13">
        <v>2408</v>
      </c>
      <c r="B68" s="14" t="s">
        <v>189</v>
      </c>
      <c r="C68" s="14">
        <v>30499</v>
      </c>
      <c r="D68" s="374">
        <f>C68/'- 3 -'!E68</f>
        <v>0.01289993761301033</v>
      </c>
      <c r="E68" s="14">
        <f>C68/'- 7 -'!G68</f>
        <v>114.01495327102803</v>
      </c>
      <c r="F68" s="14">
        <v>3000</v>
      </c>
      <c r="G68" s="374">
        <f>F68/'- 3 -'!E68</f>
        <v>0.0012688879254739826</v>
      </c>
      <c r="H68" s="14">
        <f>F68/'- 7 -'!G68</f>
        <v>11.214953271028037</v>
      </c>
      <c r="I68" s="14">
        <v>0</v>
      </c>
      <c r="J68" s="374">
        <f>I68/'- 3 -'!E68</f>
        <v>0</v>
      </c>
      <c r="K68" s="14">
        <f>I68/'- 7 -'!G68</f>
        <v>0</v>
      </c>
    </row>
    <row r="69" ht="6.75" customHeight="1"/>
    <row r="70" spans="1:11" ht="12" customHeight="1">
      <c r="A70" s="54" t="s">
        <v>297</v>
      </c>
      <c r="B70" s="274" t="s">
        <v>411</v>
      </c>
      <c r="C70" s="18"/>
      <c r="D70" s="129"/>
      <c r="E70" s="174"/>
      <c r="F70" s="174"/>
      <c r="G70" s="174"/>
      <c r="H70" s="174"/>
      <c r="I70" s="174"/>
      <c r="J70" s="174"/>
      <c r="K70" s="174"/>
    </row>
    <row r="71" spans="1:11" ht="12" customHeight="1">
      <c r="A71" s="6"/>
      <c r="B71" s="6"/>
      <c r="D71" s="129"/>
      <c r="E71" s="174"/>
      <c r="F71" s="174"/>
      <c r="G71" s="174"/>
      <c r="H71" s="174"/>
      <c r="I71" s="174"/>
      <c r="J71" s="174"/>
      <c r="K71" s="174"/>
    </row>
    <row r="72" spans="1:11" ht="12" customHeight="1">
      <c r="A72" s="6"/>
      <c r="B72" s="6"/>
      <c r="D72" s="129"/>
      <c r="E72" s="174"/>
      <c r="F72" s="242"/>
      <c r="G72" s="174"/>
      <c r="H72" s="174"/>
      <c r="I72" s="174"/>
      <c r="J72" s="174"/>
      <c r="K72" s="174"/>
    </row>
    <row r="73" spans="1:11" ht="12" customHeight="1">
      <c r="A73" s="6"/>
      <c r="B73" s="6"/>
      <c r="D73" s="129"/>
      <c r="E73" s="174"/>
      <c r="F73" s="242"/>
      <c r="G73" s="174"/>
      <c r="H73" s="174"/>
      <c r="I73" s="174"/>
      <c r="J73" s="174"/>
      <c r="K73" s="174"/>
    </row>
    <row r="74" spans="1:11" ht="12" customHeight="1">
      <c r="A74" s="6"/>
      <c r="B74" s="6"/>
      <c r="D74" s="129"/>
      <c r="E74" s="174"/>
      <c r="F74" s="242"/>
      <c r="G74" s="174"/>
      <c r="H74" s="174"/>
      <c r="I74" s="174"/>
      <c r="J74" s="174"/>
      <c r="K74" s="174"/>
    </row>
    <row r="75" ht="12" customHeight="1"/>
  </sheetData>
  <printOptions horizontalCentered="1"/>
  <pageMargins left="0.6" right="0.6" top="0.6" bottom="0" header="0.3" footer="0"/>
  <pageSetup fitToHeight="1" fitToWidth="1" orientation="portrait" scale="81" r:id="rId1"/>
  <headerFooter alignWithMargins="0">
    <oddHeader>&amp;C&amp;"Times New Roman,Bold"&amp;12&amp;A</oddHeader>
  </headerFooter>
</worksheet>
</file>

<file path=xl/worksheets/sheet18.xml><?xml version="1.0" encoding="utf-8"?>
<worksheet xmlns="http://schemas.openxmlformats.org/spreadsheetml/2006/main" xmlns:r="http://schemas.openxmlformats.org/officeDocument/2006/relationships">
  <sheetPr codeName="Sheet17">
    <pageSetUpPr fitToPage="1"/>
  </sheetPr>
  <dimension ref="A1:K74"/>
  <sheetViews>
    <sheetView showGridLines="0" showZeros="0" workbookViewId="0" topLeftCell="A1">
      <selection activeCell="A1" sqref="A1"/>
    </sheetView>
  </sheetViews>
  <sheetFormatPr defaultColWidth="15.83203125" defaultRowHeight="12"/>
  <cols>
    <col min="1" max="1" width="6.83203125" style="82" customWidth="1"/>
    <col min="2" max="2" width="33.83203125" style="82" customWidth="1"/>
    <col min="3" max="3" width="15.83203125" style="82" customWidth="1"/>
    <col min="4" max="4" width="7.83203125" style="82" customWidth="1"/>
    <col min="5" max="5" width="9.83203125" style="82" customWidth="1"/>
    <col min="6" max="6" width="16.83203125" style="82" customWidth="1"/>
    <col min="7" max="7" width="7.83203125" style="82" customWidth="1"/>
    <col min="8" max="8" width="9.83203125" style="82" customWidth="1"/>
    <col min="9" max="9" width="14.83203125" style="82" customWidth="1"/>
    <col min="10" max="10" width="7.83203125" style="82" customWidth="1"/>
    <col min="11" max="11" width="9.83203125" style="82" customWidth="1"/>
    <col min="12" max="16384" width="15.83203125" style="82" customWidth="1"/>
  </cols>
  <sheetData>
    <row r="1" spans="1:11" ht="6.75" customHeight="1">
      <c r="A1" s="17"/>
      <c r="B1" s="80"/>
      <c r="C1" s="142"/>
      <c r="D1" s="142"/>
      <c r="E1" s="142"/>
      <c r="F1" s="142"/>
      <c r="G1" s="142"/>
      <c r="H1" s="142"/>
      <c r="I1" s="142"/>
      <c r="J1" s="142"/>
      <c r="K1" s="142"/>
    </row>
    <row r="2" spans="1:11" ht="12.75">
      <c r="A2" s="8"/>
      <c r="B2" s="83"/>
      <c r="C2" s="200" t="s">
        <v>0</v>
      </c>
      <c r="D2" s="200"/>
      <c r="E2" s="200"/>
      <c r="F2" s="200"/>
      <c r="G2" s="200"/>
      <c r="H2" s="200"/>
      <c r="I2" s="215"/>
      <c r="J2" s="215"/>
      <c r="K2" s="220" t="s">
        <v>467</v>
      </c>
    </row>
    <row r="3" spans="1:11" ht="12.75">
      <c r="A3" s="9"/>
      <c r="B3" s="86"/>
      <c r="C3" s="203" t="str">
        <f>YEAR</f>
        <v>OPERATING FUND BUDGET 2000/2001</v>
      </c>
      <c r="D3" s="203"/>
      <c r="E3" s="203"/>
      <c r="F3" s="203"/>
      <c r="G3" s="203"/>
      <c r="H3" s="203"/>
      <c r="I3" s="216"/>
      <c r="J3" s="216"/>
      <c r="K3" s="221"/>
    </row>
    <row r="4" spans="1:11" ht="12.75">
      <c r="A4" s="10"/>
      <c r="C4" s="142"/>
      <c r="D4" s="142"/>
      <c r="E4" s="142"/>
      <c r="F4" s="142"/>
      <c r="G4" s="142"/>
      <c r="H4" s="142"/>
      <c r="I4" s="142"/>
      <c r="J4" s="142"/>
      <c r="K4" s="142"/>
    </row>
    <row r="5" spans="1:11" ht="16.5">
      <c r="A5" s="10"/>
      <c r="C5" s="349" t="s">
        <v>414</v>
      </c>
      <c r="D5" s="155"/>
      <c r="E5" s="233"/>
      <c r="F5" s="233"/>
      <c r="G5" s="233"/>
      <c r="H5" s="233"/>
      <c r="I5" s="233"/>
      <c r="J5" s="233"/>
      <c r="K5" s="234"/>
    </row>
    <row r="6" spans="1:11" ht="12.75">
      <c r="A6" s="10"/>
      <c r="C6" s="67" t="s">
        <v>17</v>
      </c>
      <c r="D6" s="65"/>
      <c r="E6" s="66"/>
      <c r="F6" s="67" t="s">
        <v>423</v>
      </c>
      <c r="G6" s="65"/>
      <c r="H6" s="66"/>
      <c r="I6" s="67" t="s">
        <v>410</v>
      </c>
      <c r="J6" s="65"/>
      <c r="K6" s="66"/>
    </row>
    <row r="7" spans="3:11" ht="12.75">
      <c r="C7" s="68" t="s">
        <v>46</v>
      </c>
      <c r="D7" s="69"/>
      <c r="E7" s="70"/>
      <c r="F7" s="68" t="s">
        <v>422</v>
      </c>
      <c r="G7" s="69"/>
      <c r="H7" s="70"/>
      <c r="I7" s="68" t="s">
        <v>262</v>
      </c>
      <c r="J7" s="69"/>
      <c r="K7" s="70"/>
    </row>
    <row r="8" spans="1:11" ht="12.75">
      <c r="A8" s="94"/>
      <c r="B8" s="45"/>
      <c r="C8" s="73"/>
      <c r="D8" s="229"/>
      <c r="E8" s="230" t="s">
        <v>83</v>
      </c>
      <c r="F8" s="73"/>
      <c r="G8" s="74"/>
      <c r="H8" s="230" t="s">
        <v>83</v>
      </c>
      <c r="I8" s="73"/>
      <c r="J8" s="74"/>
      <c r="K8" s="230" t="s">
        <v>83</v>
      </c>
    </row>
    <row r="9" spans="1:11" ht="12.75">
      <c r="A9" s="51" t="s">
        <v>112</v>
      </c>
      <c r="B9" s="52" t="s">
        <v>113</v>
      </c>
      <c r="C9" s="75" t="s">
        <v>114</v>
      </c>
      <c r="D9" s="76" t="s">
        <v>115</v>
      </c>
      <c r="E9" s="76" t="s">
        <v>116</v>
      </c>
      <c r="F9" s="76" t="s">
        <v>114</v>
      </c>
      <c r="G9" s="76" t="s">
        <v>115</v>
      </c>
      <c r="H9" s="76" t="s">
        <v>116</v>
      </c>
      <c r="I9" s="76" t="s">
        <v>114</v>
      </c>
      <c r="J9" s="76" t="s">
        <v>115</v>
      </c>
      <c r="K9" s="76" t="s">
        <v>116</v>
      </c>
    </row>
    <row r="10" spans="1:2" ht="4.5" customHeight="1">
      <c r="A10" s="77"/>
      <c r="B10" s="77"/>
    </row>
    <row r="11" spans="1:11" ht="12.75">
      <c r="A11" s="13">
        <v>1</v>
      </c>
      <c r="B11" s="14" t="s">
        <v>135</v>
      </c>
      <c r="C11" s="14">
        <v>11892700</v>
      </c>
      <c r="D11" s="374">
        <f>C11/'- 3 -'!E11</f>
        <v>0.052166707826168585</v>
      </c>
      <c r="E11" s="14">
        <f>IF(AND(C11&gt;0,'- 7 -'!E11=0),"N/A ",IF(C11&gt;0,C11/'- 7 -'!E11,0))</f>
        <v>13273.10267857143</v>
      </c>
      <c r="F11" s="14">
        <v>12612600</v>
      </c>
      <c r="G11" s="374">
        <f>F11/'- 3 -'!E11</f>
        <v>0.05532451160193513</v>
      </c>
      <c r="H11" s="14">
        <f>F11/'- 7 -'!G11</f>
        <v>416.959238321928</v>
      </c>
      <c r="I11" s="14">
        <v>12311300</v>
      </c>
      <c r="J11" s="374">
        <f>I11/'- 3 -'!E11</f>
        <v>0.05400287487789226</v>
      </c>
      <c r="K11" s="14">
        <f>I11/'- 7 -'!G11</f>
        <v>406.9985784654038</v>
      </c>
    </row>
    <row r="12" spans="1:11" ht="12.75">
      <c r="A12" s="15">
        <v>2</v>
      </c>
      <c r="B12" s="16" t="s">
        <v>136</v>
      </c>
      <c r="C12" s="16">
        <v>1144918</v>
      </c>
      <c r="D12" s="375">
        <f>C12/'- 3 -'!E12</f>
        <v>0.020001342369626193</v>
      </c>
      <c r="E12" s="16">
        <f>IF(AND(C12&gt;0,'- 7 -'!E12=0),"N/A ",IF(C12&gt;0,C12/'- 7 -'!E12,0))</f>
        <v>8739.832061068702</v>
      </c>
      <c r="F12" s="16">
        <v>1700689</v>
      </c>
      <c r="G12" s="375">
        <f>F12/'- 3 -'!E12</f>
        <v>0.02971047966165018</v>
      </c>
      <c r="H12" s="16">
        <f>F12/'- 7 -'!G12</f>
        <v>184.06920362794122</v>
      </c>
      <c r="I12" s="16">
        <v>2249724</v>
      </c>
      <c r="J12" s="375">
        <f>I12/'- 3 -'!E12</f>
        <v>0.039301941240477416</v>
      </c>
      <c r="K12" s="16">
        <f>I12/'- 7 -'!G12</f>
        <v>243.49243457367362</v>
      </c>
    </row>
    <row r="13" spans="1:11" ht="12.75">
      <c r="A13" s="13">
        <v>3</v>
      </c>
      <c r="B13" s="14" t="s">
        <v>137</v>
      </c>
      <c r="C13" s="14">
        <v>0</v>
      </c>
      <c r="D13" s="374">
        <f>C13/'- 3 -'!E13</f>
        <v>0</v>
      </c>
      <c r="E13" s="14">
        <f>IF(AND(C13&gt;0,'- 7 -'!E13=0),"N/A ",IF(C13&gt;0,C13/'- 7 -'!E13,0))</f>
        <v>0</v>
      </c>
      <c r="F13" s="14">
        <v>3523770</v>
      </c>
      <c r="G13" s="374">
        <f>F13/'- 3 -'!E13</f>
        <v>0.08732482225859728</v>
      </c>
      <c r="H13" s="14">
        <f>F13/'- 7 -'!G13</f>
        <v>597.8571428571429</v>
      </c>
      <c r="I13" s="14">
        <v>1179210</v>
      </c>
      <c r="J13" s="374">
        <f>I13/'- 3 -'!E13</f>
        <v>0.029222765292729234</v>
      </c>
      <c r="K13" s="14">
        <f>I13/'- 7 -'!G13</f>
        <v>200.0695622667119</v>
      </c>
    </row>
    <row r="14" spans="1:11" ht="12.75">
      <c r="A14" s="15">
        <v>4</v>
      </c>
      <c r="B14" s="16" t="s">
        <v>138</v>
      </c>
      <c r="C14" s="16">
        <v>1356817</v>
      </c>
      <c r="D14" s="375">
        <f>C14/'- 3 -'!E14</f>
        <v>0.03498226350817843</v>
      </c>
      <c r="E14" s="16">
        <f>IF(AND(C14&gt;0,'- 7 -'!E14=0),"N/A ",IF(C14&gt;0,C14/'- 7 -'!E14,0))</f>
        <v>14133.510416666666</v>
      </c>
      <c r="F14" s="16">
        <v>1981650</v>
      </c>
      <c r="G14" s="375">
        <f>F14/'- 3 -'!E14</f>
        <v>0.0510920798316809</v>
      </c>
      <c r="H14" s="16">
        <f>F14/'- 7 -'!G14</f>
        <v>337.8196385952949</v>
      </c>
      <c r="I14" s="16">
        <v>1499328</v>
      </c>
      <c r="J14" s="375">
        <f>I14/'- 3 -'!E14</f>
        <v>0.03865656693658036</v>
      </c>
      <c r="K14" s="16">
        <f>I14/'- 7 -'!G14</f>
        <v>255.5963177633822</v>
      </c>
    </row>
    <row r="15" spans="1:11" ht="12.75">
      <c r="A15" s="13">
        <v>5</v>
      </c>
      <c r="B15" s="14" t="s">
        <v>139</v>
      </c>
      <c r="C15" s="14">
        <v>843966</v>
      </c>
      <c r="D15" s="374">
        <f>C15/'- 3 -'!E15</f>
        <v>0.018225125604571096</v>
      </c>
      <c r="E15" s="14">
        <f>IF(AND(C15&gt;0,'- 7 -'!E15=0),"N/A ",IF(C15&gt;0,C15/'- 7 -'!E15,0))</f>
        <v>19627.116279069767</v>
      </c>
      <c r="F15" s="14">
        <v>2655355</v>
      </c>
      <c r="G15" s="374">
        <f>F15/'- 3 -'!E15</f>
        <v>0.05734138389428708</v>
      </c>
      <c r="H15" s="14">
        <f>F15/'- 7 -'!G15</f>
        <v>375.2886721786446</v>
      </c>
      <c r="I15" s="14">
        <v>1438821</v>
      </c>
      <c r="J15" s="374">
        <f>I15/'- 3 -'!E15</f>
        <v>0.03107079366644461</v>
      </c>
      <c r="K15" s="14">
        <f>I15/'- 7 -'!G15</f>
        <v>203.35255458978165</v>
      </c>
    </row>
    <row r="16" spans="1:11" ht="12.75">
      <c r="A16" s="15">
        <v>6</v>
      </c>
      <c r="B16" s="16" t="s">
        <v>140</v>
      </c>
      <c r="C16" s="16">
        <v>1268604</v>
      </c>
      <c r="D16" s="375">
        <f>C16/'- 3 -'!E16</f>
        <v>0.022698870762474066</v>
      </c>
      <c r="E16" s="16">
        <f>IF(AND(C16&gt;0,'- 7 -'!E16=0),"N/A ",IF(C16&gt;0,C16/'- 7 -'!E16,0))</f>
        <v>12944.938775510203</v>
      </c>
      <c r="F16" s="16">
        <v>2364627</v>
      </c>
      <c r="G16" s="375">
        <f>F16/'- 3 -'!E16</f>
        <v>0.04230978514529101</v>
      </c>
      <c r="H16" s="16">
        <f>F16/'- 7 -'!G16</f>
        <v>263.39482038429406</v>
      </c>
      <c r="I16" s="16">
        <v>2093788</v>
      </c>
      <c r="J16" s="375">
        <f>I16/'- 3 -'!E16</f>
        <v>0.03746371855679081</v>
      </c>
      <c r="K16" s="16">
        <f>I16/'- 7 -'!G16</f>
        <v>233.22617655249235</v>
      </c>
    </row>
    <row r="17" spans="1:11" ht="12.75">
      <c r="A17" s="13">
        <v>9</v>
      </c>
      <c r="B17" s="14" t="s">
        <v>141</v>
      </c>
      <c r="C17" s="14">
        <v>3581450</v>
      </c>
      <c r="D17" s="374">
        <f>C17/'- 3 -'!E17</f>
        <v>0.04606026690995161</v>
      </c>
      <c r="E17" s="14">
        <f>IF(AND(C17&gt;0,'- 7 -'!E17=0),"N/A ",IF(C17&gt;0,C17/'- 7 -'!E17,0))</f>
        <v>16428.669724770643</v>
      </c>
      <c r="F17" s="14">
        <v>2137500</v>
      </c>
      <c r="G17" s="374">
        <f>F17/'- 3 -'!E17</f>
        <v>0.027489932993625923</v>
      </c>
      <c r="H17" s="14">
        <f>F17/'- 7 -'!G17</f>
        <v>165.92276343877353</v>
      </c>
      <c r="I17" s="14">
        <v>3166775</v>
      </c>
      <c r="J17" s="374">
        <f>I17/'- 3 -'!E17</f>
        <v>0.04072721990918818</v>
      </c>
      <c r="K17" s="14">
        <f>I17/'- 7 -'!G17</f>
        <v>245.81991073161265</v>
      </c>
    </row>
    <row r="18" spans="1:11" ht="12.75">
      <c r="A18" s="15">
        <v>10</v>
      </c>
      <c r="B18" s="16" t="s">
        <v>142</v>
      </c>
      <c r="C18" s="16">
        <v>1104569</v>
      </c>
      <c r="D18" s="375">
        <f>C18/'- 3 -'!E18</f>
        <v>0.019085430102739033</v>
      </c>
      <c r="E18" s="16">
        <f>IF(AND(C18&gt;0,'- 7 -'!E18=0),"N/A ",IF(C18&gt;0,C18/'- 7 -'!E18,0))</f>
        <v>32487.323529411766</v>
      </c>
      <c r="F18" s="16">
        <v>2610068</v>
      </c>
      <c r="G18" s="375">
        <f>F18/'- 3 -'!E18</f>
        <v>0.045098378079953226</v>
      </c>
      <c r="H18" s="16">
        <f>F18/'- 7 -'!G18</f>
        <v>298.90838295923044</v>
      </c>
      <c r="I18" s="16">
        <v>1682880</v>
      </c>
      <c r="J18" s="375">
        <f>I18/'- 3 -'!E18</f>
        <v>0.029077847206736257</v>
      </c>
      <c r="K18" s="16">
        <f>I18/'- 7 -'!G18</f>
        <v>192.72560696289509</v>
      </c>
    </row>
    <row r="19" spans="1:11" ht="12.75">
      <c r="A19" s="13">
        <v>11</v>
      </c>
      <c r="B19" s="14" t="s">
        <v>143</v>
      </c>
      <c r="C19" s="14">
        <v>318210</v>
      </c>
      <c r="D19" s="374">
        <f>C19/'- 3 -'!E19</f>
        <v>0.010370545005854676</v>
      </c>
      <c r="E19" s="14">
        <f>IF(AND(C19&gt;0,'- 7 -'!E19=0),"N/A ",IF(C19&gt;0,C19/'- 7 -'!E19,0))</f>
        <v>24477.69230769231</v>
      </c>
      <c r="F19" s="14">
        <v>1146870</v>
      </c>
      <c r="G19" s="374">
        <f>F19/'- 3 -'!E19</f>
        <v>0.03737678561599118</v>
      </c>
      <c r="H19" s="14">
        <f>F19/'- 7 -'!G19</f>
        <v>241.06568575932738</v>
      </c>
      <c r="I19" s="14">
        <v>1158755</v>
      </c>
      <c r="J19" s="374">
        <f>I19/'- 3 -'!E19</f>
        <v>0.037764120795258274</v>
      </c>
      <c r="K19" s="14">
        <f>I19/'- 7 -'!G19</f>
        <v>243.56384655806622</v>
      </c>
    </row>
    <row r="20" spans="1:11" ht="12.75">
      <c r="A20" s="15">
        <v>12</v>
      </c>
      <c r="B20" s="16" t="s">
        <v>144</v>
      </c>
      <c r="C20" s="16">
        <v>905913</v>
      </c>
      <c r="D20" s="375">
        <f>C20/'- 3 -'!E20</f>
        <v>0.01796537109887436</v>
      </c>
      <c r="E20" s="16">
        <f>IF(AND(C20&gt;0,'- 7 -'!E20=0),"N/A ",IF(C20&gt;0,C20/'- 7 -'!E20,0))</f>
        <v>15098.55</v>
      </c>
      <c r="F20" s="16">
        <v>1805336</v>
      </c>
      <c r="G20" s="375">
        <f>F20/'- 3 -'!E20</f>
        <v>0.035802037500463554</v>
      </c>
      <c r="H20" s="16">
        <f>F20/'- 7 -'!G20</f>
        <v>226.80100502512562</v>
      </c>
      <c r="I20" s="16">
        <v>3078615</v>
      </c>
      <c r="J20" s="375">
        <f>I20/'- 3 -'!E20</f>
        <v>0.0610527290651101</v>
      </c>
      <c r="K20" s="16">
        <f>I20/'- 7 -'!G20</f>
        <v>386.7606783919598</v>
      </c>
    </row>
    <row r="21" spans="1:11" ht="12.75">
      <c r="A21" s="13">
        <v>13</v>
      </c>
      <c r="B21" s="14" t="s">
        <v>145</v>
      </c>
      <c r="C21" s="14">
        <v>180141</v>
      </c>
      <c r="D21" s="374">
        <f>C21/'- 3 -'!E21</f>
        <v>0.009341049984399693</v>
      </c>
      <c r="E21" s="14">
        <f>IF(AND(C21&gt;0,'- 7 -'!E21=0),"N/A ",IF(C21&gt;0,C21/'- 7 -'!E21,0))</f>
        <v>22517.625</v>
      </c>
      <c r="F21" s="14">
        <v>666568</v>
      </c>
      <c r="G21" s="374">
        <f>F21/'- 3 -'!E21</f>
        <v>0.03456428578725185</v>
      </c>
      <c r="H21" s="14">
        <f>F21/'- 7 -'!G21</f>
        <v>211.427665175881</v>
      </c>
      <c r="I21" s="14">
        <v>801383</v>
      </c>
      <c r="J21" s="374">
        <f>I21/'- 3 -'!E21</f>
        <v>0.04155499669507874</v>
      </c>
      <c r="K21" s="14">
        <f>I21/'- 7 -'!G21</f>
        <v>254.18942493735528</v>
      </c>
    </row>
    <row r="22" spans="1:11" ht="12.75">
      <c r="A22" s="15">
        <v>14</v>
      </c>
      <c r="B22" s="16" t="s">
        <v>146</v>
      </c>
      <c r="C22" s="16">
        <v>0</v>
      </c>
      <c r="D22" s="375">
        <f>C22/'- 3 -'!E22</f>
        <v>0</v>
      </c>
      <c r="E22" s="16">
        <f>IF(AND(C22&gt;0,'- 7 -'!E22=0),"N/A ",IF(C22&gt;0,C22/'- 7 -'!E22,0))</f>
        <v>0</v>
      </c>
      <c r="F22" s="16">
        <v>1393513</v>
      </c>
      <c r="G22" s="375">
        <f>F22/'- 3 -'!E22</f>
        <v>0.06380720266933694</v>
      </c>
      <c r="H22" s="16">
        <f>F22/'- 7 -'!G22</f>
        <v>403.4490445859873</v>
      </c>
      <c r="I22" s="16">
        <v>598830</v>
      </c>
      <c r="J22" s="375">
        <f>I22/'- 3 -'!E22</f>
        <v>0.02741967041174287</v>
      </c>
      <c r="K22" s="16">
        <f>I22/'- 7 -'!G22</f>
        <v>173.37290098436594</v>
      </c>
    </row>
    <row r="23" spans="1:11" ht="12.75">
      <c r="A23" s="13">
        <v>15</v>
      </c>
      <c r="B23" s="14" t="s">
        <v>147</v>
      </c>
      <c r="C23" s="14">
        <v>160306</v>
      </c>
      <c r="D23" s="374">
        <f>C23/'- 3 -'!E23</f>
        <v>0.005197776589182596</v>
      </c>
      <c r="E23" s="14">
        <f>IF(AND(C23&gt;0,'- 7 -'!E23=0),"N/A ",IF(C23&gt;0,C23/'- 7 -'!E23,0))</f>
        <v>16030.6</v>
      </c>
      <c r="F23" s="14">
        <v>902813</v>
      </c>
      <c r="G23" s="374">
        <f>F23/'- 3 -'!E23</f>
        <v>0.029272892317253923</v>
      </c>
      <c r="H23" s="14">
        <f>F23/'- 7 -'!G23</f>
        <v>155.41625064555</v>
      </c>
      <c r="I23" s="14">
        <v>1062550</v>
      </c>
      <c r="J23" s="374">
        <f>I23/'- 3 -'!E23</f>
        <v>0.03445221959774411</v>
      </c>
      <c r="K23" s="14">
        <f>I23/'- 7 -'!G23</f>
        <v>182.91444310552592</v>
      </c>
    </row>
    <row r="24" spans="1:11" ht="12.75">
      <c r="A24" s="15">
        <v>16</v>
      </c>
      <c r="B24" s="16" t="s">
        <v>148</v>
      </c>
      <c r="C24" s="16">
        <v>0</v>
      </c>
      <c r="D24" s="375">
        <f>C24/'- 3 -'!E24</f>
        <v>0</v>
      </c>
      <c r="E24" s="16">
        <f>IF(AND(C24&gt;0,'- 7 -'!E24=0),"N/A ",IF(C24&gt;0,C24/'- 7 -'!E24,0))</f>
        <v>0</v>
      </c>
      <c r="F24" s="16">
        <v>282912</v>
      </c>
      <c r="G24" s="375">
        <f>F24/'- 3 -'!E24</f>
        <v>0.04875698234482702</v>
      </c>
      <c r="H24" s="16">
        <f>F24/'- 7 -'!G24</f>
        <v>368.135328562134</v>
      </c>
      <c r="I24" s="16">
        <v>135080</v>
      </c>
      <c r="J24" s="375">
        <f>I24/'- 3 -'!E24</f>
        <v>0.02327965294911221</v>
      </c>
      <c r="K24" s="16">
        <f>I24/'- 7 -'!G24</f>
        <v>175.77098243331164</v>
      </c>
    </row>
    <row r="25" spans="1:11" ht="12.75">
      <c r="A25" s="13">
        <v>17</v>
      </c>
      <c r="B25" s="14" t="s">
        <v>149</v>
      </c>
      <c r="C25" s="14">
        <v>120600</v>
      </c>
      <c r="D25" s="374">
        <f>C25/'- 3 -'!E25</f>
        <v>0.031225160333171943</v>
      </c>
      <c r="E25" s="14">
        <f>IF(AND(C25&gt;0,'- 7 -'!E25=0),"N/A ",IF(C25&gt;0,C25/'- 7 -'!E25,0))</f>
        <v>20100</v>
      </c>
      <c r="F25" s="14">
        <v>319547</v>
      </c>
      <c r="G25" s="374">
        <f>F25/'- 3 -'!E25</f>
        <v>0.0827355415338648</v>
      </c>
      <c r="H25" s="14">
        <f>F25/'- 7 -'!G25</f>
        <v>601.2173095014111</v>
      </c>
      <c r="I25" s="14">
        <v>35065</v>
      </c>
      <c r="J25" s="374">
        <f>I25/'- 3 -'!E25</f>
        <v>0.009078857770171428</v>
      </c>
      <c r="K25" s="14">
        <f>I25/'- 7 -'!G25</f>
        <v>65.97365945437441</v>
      </c>
    </row>
    <row r="26" spans="1:11" ht="12.75">
      <c r="A26" s="15">
        <v>18</v>
      </c>
      <c r="B26" s="16" t="s">
        <v>150</v>
      </c>
      <c r="C26" s="16">
        <v>0</v>
      </c>
      <c r="D26" s="375">
        <f>C26/'- 3 -'!E26</f>
        <v>0</v>
      </c>
      <c r="E26" s="16">
        <f>IF(AND(C26&gt;0,'- 7 -'!E26=0),"N/A ",IF(C26&gt;0,C26/'- 7 -'!E26,0))</f>
        <v>0</v>
      </c>
      <c r="F26" s="16">
        <v>164485.175</v>
      </c>
      <c r="G26" s="375">
        <f>F26/'- 3 -'!E26</f>
        <v>0.018560193638654732</v>
      </c>
      <c r="H26" s="16">
        <f>F26/'- 7 -'!G26</f>
        <v>106.11946774193548</v>
      </c>
      <c r="I26" s="16">
        <v>653867.45</v>
      </c>
      <c r="J26" s="375">
        <f>I26/'- 3 -'!E26</f>
        <v>0.07378115678822356</v>
      </c>
      <c r="K26" s="16">
        <f>I26/'- 7 -'!G26</f>
        <v>421.8499677419355</v>
      </c>
    </row>
    <row r="27" spans="1:11" ht="12.75">
      <c r="A27" s="13">
        <v>19</v>
      </c>
      <c r="B27" s="14" t="s">
        <v>151</v>
      </c>
      <c r="C27" s="14">
        <v>0</v>
      </c>
      <c r="D27" s="374">
        <f>C27/'- 3 -'!E27</f>
        <v>0</v>
      </c>
      <c r="E27" s="14">
        <f>IF(AND(C27&gt;0,'- 7 -'!E27=0),"N/A ",IF(C27&gt;0,C27/'- 7 -'!E27,0))</f>
        <v>0</v>
      </c>
      <c r="F27" s="14">
        <v>591000</v>
      </c>
      <c r="G27" s="374">
        <f>F27/'- 3 -'!E27</f>
        <v>0.03001901712353816</v>
      </c>
      <c r="H27" s="14">
        <f>F27/'- 7 -'!G27</f>
        <v>124.5285404243663</v>
      </c>
      <c r="I27" s="14">
        <v>599900</v>
      </c>
      <c r="J27" s="374">
        <f>I27/'- 3 -'!E27</f>
        <v>0.030471080156363017</v>
      </c>
      <c r="K27" s="14">
        <f>I27/'- 7 -'!G27</f>
        <v>126.40384331738976</v>
      </c>
    </row>
    <row r="28" spans="1:11" ht="12.75">
      <c r="A28" s="15">
        <v>20</v>
      </c>
      <c r="B28" s="16" t="s">
        <v>152</v>
      </c>
      <c r="C28" s="16">
        <v>63922</v>
      </c>
      <c r="D28" s="375">
        <f>C28/'- 3 -'!E28</f>
        <v>0.0085862079618737</v>
      </c>
      <c r="E28" s="16">
        <f>IF(AND(C28&gt;0,'- 7 -'!E28=0),"N/A ",IF(C28&gt;0,C28/'- 7 -'!E28,0))</f>
        <v>10653.666666666666</v>
      </c>
      <c r="F28" s="16">
        <v>226304</v>
      </c>
      <c r="G28" s="375">
        <f>F28/'- 3 -'!E28</f>
        <v>0.030397878767933827</v>
      </c>
      <c r="H28" s="16">
        <f>F28/'- 7 -'!G28</f>
        <v>233.06282183316168</v>
      </c>
      <c r="I28" s="16">
        <v>286741</v>
      </c>
      <c r="J28" s="375">
        <f>I28/'- 3 -'!E28</f>
        <v>0.03851597035755494</v>
      </c>
      <c r="K28" s="16">
        <f>I28/'- 7 -'!G28</f>
        <v>295.3048403707518</v>
      </c>
    </row>
    <row r="29" spans="1:11" ht="12.75">
      <c r="A29" s="13">
        <v>21</v>
      </c>
      <c r="B29" s="14" t="s">
        <v>153</v>
      </c>
      <c r="C29" s="14">
        <v>196200</v>
      </c>
      <c r="D29" s="374">
        <f>C29/'- 3 -'!E29</f>
        <v>0.009136204889406287</v>
      </c>
      <c r="E29" s="14">
        <f>IF(AND(C29&gt;0,'- 7 -'!E29=0),"N/A ",IF(C29&gt;0,C29/'- 7 -'!E29,0))</f>
        <v>15092.307692307691</v>
      </c>
      <c r="F29" s="14">
        <v>461000</v>
      </c>
      <c r="G29" s="374">
        <f>F29/'- 3 -'!E29</f>
        <v>0.021466821885913853</v>
      </c>
      <c r="H29" s="14">
        <f>F29/'- 7 -'!G29</f>
        <v>133.217743100708</v>
      </c>
      <c r="I29" s="14">
        <v>1253900</v>
      </c>
      <c r="J29" s="374">
        <f>I29/'- 3 -'!E29</f>
        <v>0.058388824214202564</v>
      </c>
      <c r="K29" s="14">
        <f>I29/'- 7 -'!G29</f>
        <v>362.34648172229447</v>
      </c>
    </row>
    <row r="30" spans="1:11" ht="12.75">
      <c r="A30" s="15">
        <v>22</v>
      </c>
      <c r="B30" s="16" t="s">
        <v>154</v>
      </c>
      <c r="C30" s="16">
        <v>0</v>
      </c>
      <c r="D30" s="375">
        <f>C30/'- 3 -'!E30</f>
        <v>0</v>
      </c>
      <c r="E30" s="16">
        <f>IF(AND(C30&gt;0,'- 7 -'!E30=0),"N/A ",IF(C30&gt;0,C30/'- 7 -'!E30,0))</f>
        <v>0</v>
      </c>
      <c r="F30" s="16">
        <v>462000</v>
      </c>
      <c r="G30" s="375">
        <f>F30/'- 3 -'!E30</f>
        <v>0.03905476974973078</v>
      </c>
      <c r="H30" s="16">
        <f>F30/'- 7 -'!G30</f>
        <v>266.51283530429765</v>
      </c>
      <c r="I30" s="16">
        <v>573350</v>
      </c>
      <c r="J30" s="375">
        <f>I30/'- 3 -'!E30</f>
        <v>0.04846764553248516</v>
      </c>
      <c r="K30" s="16">
        <f>I30/'- 7 -'!G30</f>
        <v>330.74704355350445</v>
      </c>
    </row>
    <row r="31" spans="1:11" ht="12.75">
      <c r="A31" s="13">
        <v>23</v>
      </c>
      <c r="B31" s="14" t="s">
        <v>155</v>
      </c>
      <c r="C31" s="14">
        <v>0</v>
      </c>
      <c r="D31" s="374">
        <f>C31/'- 3 -'!E31</f>
        <v>0</v>
      </c>
      <c r="E31" s="14">
        <f>IF(AND(C31&gt;0,'- 7 -'!E31=0),"N/A ",IF(C31&gt;0,C31/'- 7 -'!E31,0))</f>
        <v>0</v>
      </c>
      <c r="F31" s="14">
        <v>499250</v>
      </c>
      <c r="G31" s="374">
        <f>F31/'- 3 -'!E31</f>
        <v>0.0522881306938292</v>
      </c>
      <c r="H31" s="14">
        <f>F31/'- 7 -'!G31</f>
        <v>353.70173574211833</v>
      </c>
      <c r="I31" s="14">
        <v>347000</v>
      </c>
      <c r="J31" s="374">
        <f>I31/'- 3 -'!E31</f>
        <v>0.036342476416141675</v>
      </c>
      <c r="K31" s="14">
        <f>I31/'- 7 -'!G31</f>
        <v>245.83776124690047</v>
      </c>
    </row>
    <row r="32" spans="1:11" ht="12.75">
      <c r="A32" s="15">
        <v>24</v>
      </c>
      <c r="B32" s="16" t="s">
        <v>156</v>
      </c>
      <c r="C32" s="16">
        <v>773715</v>
      </c>
      <c r="D32" s="375">
        <f>C32/'- 3 -'!E32</f>
        <v>0.03466079623224693</v>
      </c>
      <c r="E32" s="16">
        <f>IF(AND(C32&gt;0,'- 7 -'!E32=0),"N/A ",IF(C32&gt;0,C32/'- 7 -'!E32,0))</f>
        <v>6447.625</v>
      </c>
      <c r="F32" s="16">
        <v>924259</v>
      </c>
      <c r="G32" s="375">
        <f>F32/'- 3 -'!E32</f>
        <v>0.04140484915611087</v>
      </c>
      <c r="H32" s="16">
        <f>F32/'- 7 -'!G32</f>
        <v>245.81356382978723</v>
      </c>
      <c r="I32" s="16">
        <v>821446</v>
      </c>
      <c r="J32" s="375">
        <f>I32/'- 3 -'!E32</f>
        <v>0.03679904412063139</v>
      </c>
      <c r="K32" s="16">
        <f>I32/'- 7 -'!G32</f>
        <v>218.46968085106383</v>
      </c>
    </row>
    <row r="33" spans="1:11" ht="12.75">
      <c r="A33" s="13">
        <v>25</v>
      </c>
      <c r="B33" s="14" t="s">
        <v>157</v>
      </c>
      <c r="C33" s="14">
        <v>0</v>
      </c>
      <c r="D33" s="374">
        <f>C33/'- 3 -'!E33</f>
        <v>0</v>
      </c>
      <c r="E33" s="14">
        <f>IF(AND(C33&gt;0,'- 7 -'!E33=0),"N/A ",IF(C33&gt;0,C33/'- 7 -'!E33,0))</f>
        <v>0</v>
      </c>
      <c r="F33" s="14">
        <v>371300</v>
      </c>
      <c r="G33" s="374">
        <f>F33/'- 3 -'!E33</f>
        <v>0.03701194300539569</v>
      </c>
      <c r="H33" s="14">
        <f>F33/'- 7 -'!G33</f>
        <v>238.18076849060233</v>
      </c>
      <c r="I33" s="14">
        <v>423225</v>
      </c>
      <c r="J33" s="374">
        <f>I33/'- 3 -'!E33</f>
        <v>0.042187933149632616</v>
      </c>
      <c r="K33" s="14">
        <f>I33/'- 7 -'!G33</f>
        <v>271.48951183526844</v>
      </c>
    </row>
    <row r="34" spans="1:11" ht="12.75">
      <c r="A34" s="15">
        <v>26</v>
      </c>
      <c r="B34" s="16" t="s">
        <v>158</v>
      </c>
      <c r="C34" s="16">
        <v>502200</v>
      </c>
      <c r="D34" s="375">
        <f>C34/'- 3 -'!E34</f>
        <v>0.03374285685489967</v>
      </c>
      <c r="E34" s="16">
        <f>IF(AND(C34&gt;0,'- 7 -'!E34=0),"N/A ",IF(C34&gt;0,C34/'- 7 -'!E34,0))</f>
        <v>11160</v>
      </c>
      <c r="F34" s="16">
        <v>602400</v>
      </c>
      <c r="G34" s="375">
        <f>F34/'- 3 -'!E34</f>
        <v>0.04047530260731095</v>
      </c>
      <c r="H34" s="16">
        <f>F34/'- 7 -'!G34</f>
        <v>219.81390257252326</v>
      </c>
      <c r="I34" s="16">
        <v>401100</v>
      </c>
      <c r="J34" s="375">
        <f>I34/'- 3 -'!E34</f>
        <v>0.02694994003285595</v>
      </c>
      <c r="K34" s="16">
        <f>I34/'- 7 -'!G34</f>
        <v>146.360153256705</v>
      </c>
    </row>
    <row r="35" spans="1:11" ht="12.75">
      <c r="A35" s="13">
        <v>28</v>
      </c>
      <c r="B35" s="14" t="s">
        <v>159</v>
      </c>
      <c r="C35" s="14">
        <v>0</v>
      </c>
      <c r="D35" s="374">
        <f>C35/'- 3 -'!E35</f>
        <v>0</v>
      </c>
      <c r="E35" s="14">
        <f>IF(AND(C35&gt;0,'- 7 -'!E35=0),"N/A ",IF(C35&gt;0,C35/'- 7 -'!E35,0))</f>
        <v>0</v>
      </c>
      <c r="F35" s="14">
        <v>115382</v>
      </c>
      <c r="G35" s="374">
        <f>F35/'- 3 -'!E35</f>
        <v>0.019302831551502184</v>
      </c>
      <c r="H35" s="14">
        <f>F35/'- 7 -'!G35</f>
        <v>123.00852878464819</v>
      </c>
      <c r="I35" s="14">
        <v>186060</v>
      </c>
      <c r="J35" s="374">
        <f>I35/'- 3 -'!E35</f>
        <v>0.03112690747666444</v>
      </c>
      <c r="K35" s="14">
        <f>I35/'- 7 -'!G35</f>
        <v>198.3582089552239</v>
      </c>
    </row>
    <row r="36" spans="1:11" ht="12.75">
      <c r="A36" s="15">
        <v>30</v>
      </c>
      <c r="B36" s="16" t="s">
        <v>160</v>
      </c>
      <c r="C36" s="16">
        <v>204918</v>
      </c>
      <c r="D36" s="375">
        <f>C36/'- 3 -'!E36</f>
        <v>0.022840011248469804</v>
      </c>
      <c r="E36" s="16">
        <f>IF(AND(C36&gt;0,'- 7 -'!E36=0),"N/A ",IF(C36&gt;0,C36/'- 7 -'!E36,0))</f>
        <v>12807.375</v>
      </c>
      <c r="F36" s="16">
        <v>133367</v>
      </c>
      <c r="G36" s="375">
        <f>F36/'- 3 -'!E36</f>
        <v>0.014864988825650613</v>
      </c>
      <c r="H36" s="16">
        <f>F36/'- 7 -'!G36</f>
        <v>99.34227188081937</v>
      </c>
      <c r="I36" s="16">
        <v>278044</v>
      </c>
      <c r="J36" s="375">
        <f>I36/'- 3 -'!E36</f>
        <v>0.03099058202583247</v>
      </c>
      <c r="K36" s="16">
        <f>I36/'- 7 -'!G36</f>
        <v>207.10912476722532</v>
      </c>
    </row>
    <row r="37" spans="1:11" ht="12.75">
      <c r="A37" s="13">
        <v>31</v>
      </c>
      <c r="B37" s="14" t="s">
        <v>161</v>
      </c>
      <c r="C37" s="14">
        <v>464923</v>
      </c>
      <c r="D37" s="374">
        <f>C37/'- 3 -'!E37</f>
        <v>0.044863823945655794</v>
      </c>
      <c r="E37" s="14">
        <f>IF(AND(C37&gt;0,'- 7 -'!E37=0),"N/A ",IF(C37&gt;0,C37/'- 7 -'!E37,0))</f>
        <v>10107.021739130434</v>
      </c>
      <c r="F37" s="14">
        <v>284065</v>
      </c>
      <c r="G37" s="374">
        <f>F37/'- 3 -'!E37</f>
        <v>0.02741151147420694</v>
      </c>
      <c r="H37" s="14">
        <f>F37/'- 7 -'!G37</f>
        <v>168.53455947789973</v>
      </c>
      <c r="I37" s="14">
        <v>114813</v>
      </c>
      <c r="J37" s="374">
        <f>I37/'- 3 -'!E37</f>
        <v>0.011079146909644347</v>
      </c>
      <c r="K37" s="14">
        <f>I37/'- 7 -'!G37</f>
        <v>68.11806585582913</v>
      </c>
    </row>
    <row r="38" spans="1:11" ht="12.75">
      <c r="A38" s="15">
        <v>32</v>
      </c>
      <c r="B38" s="16" t="s">
        <v>162</v>
      </c>
      <c r="C38" s="16">
        <v>0</v>
      </c>
      <c r="D38" s="375">
        <f>C38/'- 3 -'!E38</f>
        <v>0</v>
      </c>
      <c r="E38" s="16">
        <f>IF(AND(C38&gt;0,'- 7 -'!E38=0),"N/A ",IF(C38&gt;0,C38/'- 7 -'!E38,0))</f>
        <v>0</v>
      </c>
      <c r="F38" s="16">
        <v>252127</v>
      </c>
      <c r="G38" s="375">
        <f>F38/'- 3 -'!E38</f>
        <v>0.03945966241108245</v>
      </c>
      <c r="H38" s="16">
        <f>F38/'- 7 -'!G38</f>
        <v>295.9237089201878</v>
      </c>
      <c r="I38" s="16">
        <v>274861</v>
      </c>
      <c r="J38" s="375">
        <f>I38/'- 3 -'!E38</f>
        <v>0.04301769453478816</v>
      </c>
      <c r="K38" s="16">
        <f>I38/'- 7 -'!G38</f>
        <v>322.6068075117371</v>
      </c>
    </row>
    <row r="39" spans="1:11" ht="12.75">
      <c r="A39" s="13">
        <v>33</v>
      </c>
      <c r="B39" s="14" t="s">
        <v>163</v>
      </c>
      <c r="C39" s="14">
        <v>83874</v>
      </c>
      <c r="D39" s="374">
        <f>C39/'- 3 -'!E39</f>
        <v>0.0068440736999858505</v>
      </c>
      <c r="E39" s="14">
        <f>IF(AND(C39&gt;0,'- 7 -'!E39=0),"N/A ",IF(C39&gt;0,C39/'- 7 -'!E39,0))</f>
        <v>10484.25</v>
      </c>
      <c r="F39" s="14">
        <v>726331</v>
      </c>
      <c r="G39" s="374">
        <f>F39/'- 3 -'!E39</f>
        <v>0.05926822250738516</v>
      </c>
      <c r="H39" s="14">
        <f>F39/'- 7 -'!G39</f>
        <v>392.8236884802596</v>
      </c>
      <c r="I39" s="14">
        <v>634901</v>
      </c>
      <c r="J39" s="374">
        <f>I39/'- 3 -'!E39</f>
        <v>0.05180758323431238</v>
      </c>
      <c r="K39" s="14">
        <f>I39/'- 7 -'!G39</f>
        <v>343.3753380205516</v>
      </c>
    </row>
    <row r="40" spans="1:11" ht="12.75">
      <c r="A40" s="15">
        <v>34</v>
      </c>
      <c r="B40" s="16" t="s">
        <v>164</v>
      </c>
      <c r="C40" s="16">
        <v>0</v>
      </c>
      <c r="D40" s="375">
        <f>C40/'- 3 -'!E40</f>
        <v>0</v>
      </c>
      <c r="E40" s="16">
        <f>IF(AND(C40&gt;0,'- 7 -'!E40=0),"N/A ",IF(C40&gt;0,C40/'- 7 -'!E40,0))</f>
        <v>0</v>
      </c>
      <c r="F40" s="16">
        <v>23700</v>
      </c>
      <c r="G40" s="375">
        <f>F40/'- 3 -'!E40</f>
        <v>0.004419360378700026</v>
      </c>
      <c r="H40" s="16">
        <f>F40/'- 7 -'!G40</f>
        <v>31.30779392338177</v>
      </c>
      <c r="I40" s="16">
        <v>187500</v>
      </c>
      <c r="J40" s="375">
        <f>I40/'- 3 -'!E40</f>
        <v>0.03496329413528501</v>
      </c>
      <c r="K40" s="16">
        <f>I40/'- 7 -'!G40</f>
        <v>247.6882430647292</v>
      </c>
    </row>
    <row r="41" spans="1:11" ht="12.75">
      <c r="A41" s="13">
        <v>35</v>
      </c>
      <c r="B41" s="14" t="s">
        <v>165</v>
      </c>
      <c r="C41" s="14">
        <v>0</v>
      </c>
      <c r="D41" s="374">
        <f>C41/'- 3 -'!E41</f>
        <v>0</v>
      </c>
      <c r="E41" s="14">
        <f>IF(AND(C41&gt;0,'- 7 -'!E41=0),"N/A ",IF(C41&gt;0,C41/'- 7 -'!E41,0))</f>
        <v>0</v>
      </c>
      <c r="F41" s="14">
        <v>772116</v>
      </c>
      <c r="G41" s="374">
        <f>F41/'- 3 -'!E41</f>
        <v>0.056836022382373</v>
      </c>
      <c r="H41" s="14">
        <f>F41/'- 7 -'!G41</f>
        <v>386.6379569354031</v>
      </c>
      <c r="I41" s="14">
        <v>488459</v>
      </c>
      <c r="J41" s="374">
        <f>I41/'- 3 -'!E41</f>
        <v>0.03595582355095806</v>
      </c>
      <c r="K41" s="14">
        <f>I41/'- 7 -'!G41</f>
        <v>244.59639459188784</v>
      </c>
    </row>
    <row r="42" spans="1:11" ht="12.75">
      <c r="A42" s="15">
        <v>36</v>
      </c>
      <c r="B42" s="16" t="s">
        <v>166</v>
      </c>
      <c r="C42" s="16">
        <v>0</v>
      </c>
      <c r="D42" s="375">
        <f>C42/'- 3 -'!E42</f>
        <v>0</v>
      </c>
      <c r="E42" s="16">
        <f>IF(AND(C42&gt;0,'- 7 -'!E42=0),"N/A ",IF(C42&gt;0,C42/'- 7 -'!E42,0))</f>
        <v>0</v>
      </c>
      <c r="F42" s="16">
        <v>271763</v>
      </c>
      <c r="G42" s="375">
        <f>F42/'- 3 -'!E42</f>
        <v>0.037707012697116384</v>
      </c>
      <c r="H42" s="16">
        <f>F42/'- 7 -'!G42</f>
        <v>261.6880115551276</v>
      </c>
      <c r="I42" s="16">
        <v>191786</v>
      </c>
      <c r="J42" s="375">
        <f>I42/'- 3 -'!E42</f>
        <v>0.02661023442164372</v>
      </c>
      <c r="K42" s="16">
        <f>I42/'- 7 -'!G42</f>
        <v>184.6759749638902</v>
      </c>
    </row>
    <row r="43" spans="1:11" ht="12.75">
      <c r="A43" s="13">
        <v>37</v>
      </c>
      <c r="B43" s="14" t="s">
        <v>167</v>
      </c>
      <c r="C43" s="14">
        <v>0</v>
      </c>
      <c r="D43" s="374">
        <f>C43/'- 3 -'!E43</f>
        <v>0</v>
      </c>
      <c r="E43" s="14">
        <f>IF(AND(C43&gt;0,'- 7 -'!E43=0),"N/A ",IF(C43&gt;0,C43/'- 7 -'!E43,0))</f>
        <v>0</v>
      </c>
      <c r="F43" s="14">
        <v>253101</v>
      </c>
      <c r="G43" s="374">
        <f>F43/'- 3 -'!E43</f>
        <v>0.0374238643247592</v>
      </c>
      <c r="H43" s="14">
        <f>F43/'- 7 -'!G43</f>
        <v>258.00305810397555</v>
      </c>
      <c r="I43" s="14">
        <v>188725</v>
      </c>
      <c r="J43" s="374">
        <f>I43/'- 3 -'!E43</f>
        <v>0.02790513982437912</v>
      </c>
      <c r="K43" s="14">
        <f>I43/'- 7 -'!G43</f>
        <v>192.38022426095822</v>
      </c>
    </row>
    <row r="44" spans="1:11" ht="12.75">
      <c r="A44" s="15">
        <v>38</v>
      </c>
      <c r="B44" s="16" t="s">
        <v>168</v>
      </c>
      <c r="C44" s="16">
        <v>0</v>
      </c>
      <c r="D44" s="375">
        <f>C44/'- 3 -'!E44</f>
        <v>0</v>
      </c>
      <c r="E44" s="16">
        <f>IF(AND(C44&gt;0,'- 7 -'!E44=0),"N/A ",IF(C44&gt;0,C44/'- 7 -'!E44,0))</f>
        <v>0</v>
      </c>
      <c r="F44" s="16">
        <v>252377</v>
      </c>
      <c r="G44" s="375">
        <f>F44/'- 3 -'!E44</f>
        <v>0.02849473111334369</v>
      </c>
      <c r="H44" s="16">
        <f>F44/'- 7 -'!G44</f>
        <v>203.69410815173526</v>
      </c>
      <c r="I44" s="16">
        <v>489572</v>
      </c>
      <c r="J44" s="375">
        <f>I44/'- 3 -'!E44</f>
        <v>0.05527533214445808</v>
      </c>
      <c r="K44" s="16">
        <f>I44/'- 7 -'!G44</f>
        <v>395.13478611783694</v>
      </c>
    </row>
    <row r="45" spans="1:11" ht="12.75">
      <c r="A45" s="13">
        <v>39</v>
      </c>
      <c r="B45" s="14" t="s">
        <v>169</v>
      </c>
      <c r="C45" s="14">
        <v>0</v>
      </c>
      <c r="D45" s="374">
        <f>C45/'- 3 -'!E45</f>
        <v>0</v>
      </c>
      <c r="E45" s="14">
        <f>IF(AND(C45&gt;0,'- 7 -'!E45=0),"N/A ",IF(C45&gt;0,C45/'- 7 -'!E45,0))</f>
        <v>0</v>
      </c>
      <c r="F45" s="14">
        <v>538000</v>
      </c>
      <c r="G45" s="374">
        <f>F45/'- 3 -'!E45</f>
        <v>0.03659834069381747</v>
      </c>
      <c r="H45" s="14">
        <f>F45/'- 7 -'!G45</f>
        <v>247.69797421731124</v>
      </c>
      <c r="I45" s="14">
        <v>311800</v>
      </c>
      <c r="J45" s="374">
        <f>I45/'- 3 -'!E45</f>
        <v>0.021210711205078597</v>
      </c>
      <c r="K45" s="14">
        <f>I45/'- 7 -'!G45</f>
        <v>143.55432780847144</v>
      </c>
    </row>
    <row r="46" spans="1:11" ht="12.75">
      <c r="A46" s="15">
        <v>40</v>
      </c>
      <c r="B46" s="16" t="s">
        <v>170</v>
      </c>
      <c r="C46" s="16">
        <v>1582100</v>
      </c>
      <c r="D46" s="375">
        <f>C46/'- 3 -'!E46</f>
        <v>0.03632502181200349</v>
      </c>
      <c r="E46" s="16">
        <f>IF(AND(C46&gt;0,'- 7 -'!E46=0),"N/A ",IF(C46&gt;0,C46/'- 7 -'!E46,0))</f>
        <v>8838.54748603352</v>
      </c>
      <c r="F46" s="16">
        <v>1935200</v>
      </c>
      <c r="G46" s="375">
        <f>F46/'- 3 -'!E46</f>
        <v>0.04443219910915186</v>
      </c>
      <c r="H46" s="16">
        <f>F46/'- 7 -'!G46</f>
        <v>254.69860489602527</v>
      </c>
      <c r="I46" s="16">
        <v>1652100</v>
      </c>
      <c r="J46" s="375">
        <f>I46/'- 3 -'!E46</f>
        <v>0.03793222206915553</v>
      </c>
      <c r="K46" s="16">
        <f>I46/'- 7 -'!G46</f>
        <v>217.4387996841274</v>
      </c>
    </row>
    <row r="47" spans="1:11" ht="12.75">
      <c r="A47" s="13">
        <v>41</v>
      </c>
      <c r="B47" s="14" t="s">
        <v>171</v>
      </c>
      <c r="C47" s="14">
        <v>0</v>
      </c>
      <c r="D47" s="374">
        <f>C47/'- 3 -'!E47</f>
        <v>0</v>
      </c>
      <c r="E47" s="14">
        <f>IF(AND(C47&gt;0,'- 7 -'!E47=0),"N/A ",IF(C47&gt;0,C47/'- 7 -'!E47,0))</f>
        <v>0</v>
      </c>
      <c r="F47" s="14">
        <v>286688</v>
      </c>
      <c r="G47" s="374">
        <f>F47/'- 3 -'!E47</f>
        <v>0.023900772710060903</v>
      </c>
      <c r="H47" s="14">
        <f>F47/'- 7 -'!G47</f>
        <v>168.4418331374853</v>
      </c>
      <c r="I47" s="14">
        <v>705010</v>
      </c>
      <c r="J47" s="374">
        <f>I47/'- 3 -'!E47</f>
        <v>0.0587756856524167</v>
      </c>
      <c r="K47" s="14">
        <f>I47/'- 7 -'!G47</f>
        <v>414.22444183313746</v>
      </c>
    </row>
    <row r="48" spans="1:11" ht="12.75">
      <c r="A48" s="15">
        <v>42</v>
      </c>
      <c r="B48" s="16" t="s">
        <v>172</v>
      </c>
      <c r="C48" s="16">
        <v>0</v>
      </c>
      <c r="D48" s="375">
        <f>C48/'- 3 -'!E48</f>
        <v>0</v>
      </c>
      <c r="E48" s="16">
        <f>IF(AND(C48&gt;0,'- 7 -'!E48=0),"N/A ",IF(C48&gt;0,C48/'- 7 -'!E48,0))</f>
        <v>0</v>
      </c>
      <c r="F48" s="16">
        <v>223845</v>
      </c>
      <c r="G48" s="375">
        <f>F48/'- 3 -'!E48</f>
        <v>0.0288750066755192</v>
      </c>
      <c r="H48" s="16">
        <f>F48/'- 7 -'!G48</f>
        <v>201.29946043165467</v>
      </c>
      <c r="I48" s="16">
        <v>470037</v>
      </c>
      <c r="J48" s="375">
        <f>I48/'- 3 -'!E48</f>
        <v>0.060632676685836266</v>
      </c>
      <c r="K48" s="16">
        <f>I48/'- 7 -'!G48</f>
        <v>422.6951438848921</v>
      </c>
    </row>
    <row r="49" spans="1:11" ht="12.75">
      <c r="A49" s="13">
        <v>43</v>
      </c>
      <c r="B49" s="14" t="s">
        <v>173</v>
      </c>
      <c r="C49" s="14">
        <v>0</v>
      </c>
      <c r="D49" s="374">
        <f>C49/'- 3 -'!E49</f>
        <v>0</v>
      </c>
      <c r="E49" s="14">
        <f>IF(AND(C49&gt;0,'- 7 -'!E49=0),"N/A ",IF(C49&gt;0,C49/'- 7 -'!E49,0))</f>
        <v>0</v>
      </c>
      <c r="F49" s="14">
        <v>166100</v>
      </c>
      <c r="G49" s="374">
        <f>F49/'- 3 -'!E49</f>
        <v>0.027257892152615315</v>
      </c>
      <c r="H49" s="14">
        <f>F49/'- 7 -'!G49</f>
        <v>197.62046400951814</v>
      </c>
      <c r="I49" s="14">
        <v>176000</v>
      </c>
      <c r="J49" s="374">
        <f>I49/'- 3 -'!E49</f>
        <v>0.028882534731248015</v>
      </c>
      <c r="K49" s="14">
        <f>I49/'- 7 -'!G49</f>
        <v>209.39916716240333</v>
      </c>
    </row>
    <row r="50" spans="1:11" ht="12.75">
      <c r="A50" s="15">
        <v>44</v>
      </c>
      <c r="B50" s="16" t="s">
        <v>174</v>
      </c>
      <c r="C50" s="16">
        <v>0</v>
      </c>
      <c r="D50" s="375">
        <f>C50/'- 3 -'!E50</f>
        <v>0</v>
      </c>
      <c r="E50" s="16">
        <f>IF(AND(C50&gt;0,'- 7 -'!E50=0),"N/A ",IF(C50&gt;0,C50/'- 7 -'!E50,0))</f>
        <v>0</v>
      </c>
      <c r="F50" s="16">
        <v>471483</v>
      </c>
      <c r="G50" s="375">
        <f>F50/'- 3 -'!E50</f>
        <v>0.05215271839945666</v>
      </c>
      <c r="H50" s="16">
        <f>F50/'- 7 -'!G50</f>
        <v>341.40695148443154</v>
      </c>
      <c r="I50" s="16">
        <v>432316</v>
      </c>
      <c r="J50" s="375">
        <f>I50/'- 3 -'!E50</f>
        <v>0.047820291733910884</v>
      </c>
      <c r="K50" s="16">
        <f>I50/'- 7 -'!G50</f>
        <v>313.0456191165822</v>
      </c>
    </row>
    <row r="51" spans="1:11" ht="12.75">
      <c r="A51" s="13">
        <v>45</v>
      </c>
      <c r="B51" s="14" t="s">
        <v>175</v>
      </c>
      <c r="C51" s="14">
        <v>118990</v>
      </c>
      <c r="D51" s="374">
        <f>C51/'- 3 -'!E51</f>
        <v>0.010480109502567798</v>
      </c>
      <c r="E51" s="14">
        <f>IF(AND(C51&gt;0,'- 7 -'!E51=0),"N/A ",IF(C51&gt;0,C51/'- 7 -'!E51,0))</f>
        <v>5949.5</v>
      </c>
      <c r="F51" s="14">
        <v>555995</v>
      </c>
      <c r="G51" s="374">
        <f>F51/'- 3 -'!E51</f>
        <v>0.048969564525423843</v>
      </c>
      <c r="H51" s="14">
        <f>F51/'- 7 -'!G51</f>
        <v>279.11395582329317</v>
      </c>
      <c r="I51" s="14">
        <v>372060</v>
      </c>
      <c r="J51" s="374">
        <f>I51/'- 3 -'!E51</f>
        <v>0.032769388532863056</v>
      </c>
      <c r="K51" s="14">
        <f>I51/'- 7 -'!G51</f>
        <v>186.77710843373495</v>
      </c>
    </row>
    <row r="52" spans="1:11" ht="12.75">
      <c r="A52" s="15">
        <v>46</v>
      </c>
      <c r="B52" s="16" t="s">
        <v>176</v>
      </c>
      <c r="C52" s="16">
        <v>402352</v>
      </c>
      <c r="D52" s="375">
        <f>C52/'- 3 -'!E52</f>
        <v>0.03892401723270429</v>
      </c>
      <c r="E52" s="16">
        <f>IF(AND(C52&gt;0,'- 7 -'!E52=0),"N/A ",IF(C52&gt;0,C52/'- 7 -'!E52,0))</f>
        <v>6705.866666666667</v>
      </c>
      <c r="F52" s="16">
        <v>336493</v>
      </c>
      <c r="G52" s="375">
        <f>F52/'- 3 -'!E52</f>
        <v>0.032552738225942374</v>
      </c>
      <c r="H52" s="16">
        <f>F52/'- 7 -'!G52</f>
        <v>220.07390451275344</v>
      </c>
      <c r="I52" s="16">
        <v>58387</v>
      </c>
      <c r="J52" s="375">
        <f>I52/'- 3 -'!E52</f>
        <v>0.005648428724514618</v>
      </c>
      <c r="K52" s="16">
        <f>I52/'- 7 -'!G52</f>
        <v>38.18639633747547</v>
      </c>
    </row>
    <row r="53" spans="1:11" ht="12.75">
      <c r="A53" s="13">
        <v>47</v>
      </c>
      <c r="B53" s="14" t="s">
        <v>177</v>
      </c>
      <c r="C53" s="14">
        <v>130733</v>
      </c>
      <c r="D53" s="374">
        <f>C53/'- 3 -'!E53</f>
        <v>0.015007387579476316</v>
      </c>
      <c r="E53" s="14">
        <f>IF(AND(C53&gt;0,'- 7 -'!E53=0),"N/A ",IF(C53&gt;0,C53/'- 7 -'!E53,0))</f>
        <v>13073.3</v>
      </c>
      <c r="F53" s="14">
        <v>259846</v>
      </c>
      <c r="G53" s="374">
        <f>F53/'- 3 -'!E53</f>
        <v>0.02982880858678836</v>
      </c>
      <c r="H53" s="14">
        <f>F53/'- 7 -'!G53</f>
        <v>175.90441375575412</v>
      </c>
      <c r="I53" s="14">
        <v>333714</v>
      </c>
      <c r="J53" s="374">
        <f>I53/'- 3 -'!E53</f>
        <v>0.03830842510075772</v>
      </c>
      <c r="K53" s="14">
        <f>I53/'- 7 -'!G53</f>
        <v>225.90982940698618</v>
      </c>
    </row>
    <row r="54" spans="1:11" ht="12.75">
      <c r="A54" s="15">
        <v>48</v>
      </c>
      <c r="B54" s="16" t="s">
        <v>178</v>
      </c>
      <c r="C54" s="16">
        <v>171923</v>
      </c>
      <c r="D54" s="375">
        <f>C54/'- 3 -'!E54</f>
        <v>0.0031730144334755597</v>
      </c>
      <c r="E54" s="16">
        <f>IF(AND(C54&gt;0,'- 7 -'!E54=0),"N/A ",IF(C54&gt;0,C54/'- 7 -'!E54,0))</f>
        <v>6612.423076923077</v>
      </c>
      <c r="F54" s="16">
        <v>2898386</v>
      </c>
      <c r="G54" s="375">
        <f>F54/'- 3 -'!E54</f>
        <v>0.05349267178785557</v>
      </c>
      <c r="H54" s="16">
        <f>F54/'- 7 -'!G54</f>
        <v>532.5468075333027</v>
      </c>
      <c r="I54" s="16">
        <v>3347691</v>
      </c>
      <c r="J54" s="375">
        <f>I54/'- 3 -'!E54</f>
        <v>0.061785054133630925</v>
      </c>
      <c r="K54" s="16">
        <f>I54/'- 7 -'!G54</f>
        <v>615.1016995865871</v>
      </c>
    </row>
    <row r="55" spans="1:11" ht="12.75">
      <c r="A55" s="13">
        <v>49</v>
      </c>
      <c r="B55" s="14" t="s">
        <v>179</v>
      </c>
      <c r="C55" s="14">
        <v>435504</v>
      </c>
      <c r="D55" s="374">
        <f>C55/'- 3 -'!E55</f>
        <v>0.012689504943398188</v>
      </c>
      <c r="E55" s="14">
        <f>IF(AND(C55&gt;0,'- 7 -'!E55=0),"N/A ",IF(C55&gt;0,C55/'- 7 -'!E55,0))</f>
        <v>8710.08</v>
      </c>
      <c r="F55" s="14">
        <v>1202288</v>
      </c>
      <c r="G55" s="374">
        <f>F55/'- 3 -'!E55</f>
        <v>0.035031686320649916</v>
      </c>
      <c r="H55" s="14">
        <f>F55/'- 7 -'!G55</f>
        <v>277.4083987078911</v>
      </c>
      <c r="I55" s="14">
        <v>1296648</v>
      </c>
      <c r="J55" s="374">
        <f>I55/'- 3 -'!E55</f>
        <v>0.037781102368399315</v>
      </c>
      <c r="K55" s="14">
        <f>I55/'- 7 -'!G55</f>
        <v>299.18043377941854</v>
      </c>
    </row>
    <row r="56" spans="1:11" ht="12.75">
      <c r="A56" s="15">
        <v>50</v>
      </c>
      <c r="B56" s="16" t="s">
        <v>429</v>
      </c>
      <c r="C56" s="16">
        <v>0</v>
      </c>
      <c r="D56" s="375">
        <f>C56/'- 3 -'!E56</f>
        <v>0</v>
      </c>
      <c r="E56" s="16">
        <f>IF(AND(C56&gt;0,'- 7 -'!E56=0),"N/A ",IF(C56&gt;0,C56/'- 7 -'!E56,0))</f>
        <v>0</v>
      </c>
      <c r="F56" s="16">
        <v>258000</v>
      </c>
      <c r="G56" s="375">
        <f>F56/'- 3 -'!E56</f>
        <v>0.018166915933652734</v>
      </c>
      <c r="H56" s="16">
        <f>F56/'- 7 -'!G56</f>
        <v>139.98914812805208</v>
      </c>
      <c r="I56" s="16">
        <v>1115500</v>
      </c>
      <c r="J56" s="375">
        <f>I56/'- 3 -'!E56</f>
        <v>0.07854726637205281</v>
      </c>
      <c r="K56" s="16">
        <f>I56/'- 7 -'!G56</f>
        <v>605.2631578947369</v>
      </c>
    </row>
    <row r="57" spans="1:11" ht="12.75">
      <c r="A57" s="13">
        <v>2264</v>
      </c>
      <c r="B57" s="14" t="s">
        <v>180</v>
      </c>
      <c r="C57" s="14">
        <v>0</v>
      </c>
      <c r="D57" s="374">
        <f>C57/'- 3 -'!E57</f>
        <v>0</v>
      </c>
      <c r="E57" s="14">
        <f>IF(AND(C57&gt;0,'- 7 -'!E57=0),"N/A ",IF(C57&gt;0,C57/'- 7 -'!E57,0))</f>
        <v>0</v>
      </c>
      <c r="F57" s="14">
        <v>44701</v>
      </c>
      <c r="G57" s="374">
        <f>F57/'- 3 -'!E57</f>
        <v>0.023176811263574595</v>
      </c>
      <c r="H57" s="14">
        <f>F57/'- 7 -'!G57</f>
        <v>220.74567901234568</v>
      </c>
      <c r="I57" s="14">
        <v>139432</v>
      </c>
      <c r="J57" s="374">
        <f>I57/'- 3 -'!E57</f>
        <v>0.07229344193872023</v>
      </c>
      <c r="K57" s="14">
        <f>I57/'- 7 -'!G57</f>
        <v>688.5530864197531</v>
      </c>
    </row>
    <row r="58" spans="1:11" ht="12.75">
      <c r="A58" s="15">
        <v>2309</v>
      </c>
      <c r="B58" s="16" t="s">
        <v>181</v>
      </c>
      <c r="C58" s="16">
        <v>0</v>
      </c>
      <c r="D58" s="375">
        <f>C58/'- 3 -'!E58</f>
        <v>0</v>
      </c>
      <c r="E58" s="16">
        <f>IF(AND(C58&gt;0,'- 7 -'!E58=0),"N/A ",IF(C58&gt;0,C58/'- 7 -'!E58,0))</f>
        <v>0</v>
      </c>
      <c r="F58" s="16">
        <v>93080</v>
      </c>
      <c r="G58" s="375">
        <f>F58/'- 3 -'!E58</f>
        <v>0.04730708437310998</v>
      </c>
      <c r="H58" s="16">
        <f>F58/'- 7 -'!G58</f>
        <v>355.2671755725191</v>
      </c>
      <c r="I58" s="16">
        <v>10385</v>
      </c>
      <c r="J58" s="375">
        <f>I58/'- 3 -'!E58</f>
        <v>0.0052780841342366476</v>
      </c>
      <c r="K58" s="16">
        <f>I58/'- 7 -'!G58</f>
        <v>39.63740458015267</v>
      </c>
    </row>
    <row r="59" spans="1:11" ht="12.75">
      <c r="A59" s="13">
        <v>2312</v>
      </c>
      <c r="B59" s="14" t="s">
        <v>182</v>
      </c>
      <c r="C59" s="14">
        <v>0</v>
      </c>
      <c r="D59" s="374">
        <f>C59/'- 3 -'!E59</f>
        <v>0</v>
      </c>
      <c r="E59" s="14">
        <f>IF(AND(C59&gt;0,'- 7 -'!E59=0),"N/A ",IF(C59&gt;0,C59/'- 7 -'!E59,0))</f>
        <v>0</v>
      </c>
      <c r="F59" s="14">
        <v>19131</v>
      </c>
      <c r="G59" s="374">
        <f>F59/'- 3 -'!E59</f>
        <v>0.011409075376470863</v>
      </c>
      <c r="H59" s="14">
        <f>F59/'- 7 -'!G59</f>
        <v>86.76190476190476</v>
      </c>
      <c r="I59" s="14">
        <v>145403</v>
      </c>
      <c r="J59" s="374">
        <f>I59/'- 3 -'!E59</f>
        <v>0.08671338596858463</v>
      </c>
      <c r="K59" s="14">
        <f>I59/'- 7 -'!G59</f>
        <v>659.4240362811792</v>
      </c>
    </row>
    <row r="60" spans="1:11" ht="12.75">
      <c r="A60" s="15">
        <v>2355</v>
      </c>
      <c r="B60" s="16" t="s">
        <v>183</v>
      </c>
      <c r="C60" s="16">
        <v>559122</v>
      </c>
      <c r="D60" s="375">
        <f>C60/'- 3 -'!E60</f>
        <v>0.024063760301152287</v>
      </c>
      <c r="E60" s="16">
        <f>IF(AND(C60&gt;0,'- 7 -'!E60=0),"N/A ",IF(C60&gt;0,C60/'- 7 -'!E60,0))</f>
        <v>7168.2307692307695</v>
      </c>
      <c r="F60" s="16">
        <v>1021002</v>
      </c>
      <c r="G60" s="375">
        <f>F60/'- 3 -'!E60</f>
        <v>0.043942372854219806</v>
      </c>
      <c r="H60" s="16">
        <f>F60/'- 7 -'!G60</f>
        <v>307.577044735653</v>
      </c>
      <c r="I60" s="16">
        <v>958722</v>
      </c>
      <c r="J60" s="375">
        <f>I60/'- 3 -'!E60</f>
        <v>0.04126193639928553</v>
      </c>
      <c r="K60" s="16">
        <f>I60/'- 7 -'!G60</f>
        <v>288.8151830094894</v>
      </c>
    </row>
    <row r="61" spans="1:11" ht="12.75">
      <c r="A61" s="13">
        <v>2439</v>
      </c>
      <c r="B61" s="14" t="s">
        <v>184</v>
      </c>
      <c r="C61" s="14">
        <v>57749</v>
      </c>
      <c r="D61" s="374">
        <f>C61/'- 3 -'!E61</f>
        <v>0.0467485894228979</v>
      </c>
      <c r="E61" s="14">
        <f>IF(AND(C61&gt;0,'- 7 -'!E61=0),"N/A ",IF(C61&gt;0,C61/'- 7 -'!E61,0))</f>
        <v>6416.555555555556</v>
      </c>
      <c r="F61" s="14">
        <v>103874</v>
      </c>
      <c r="G61" s="374">
        <f>F61/'- 3 -'!E61</f>
        <v>0.08408739506682533</v>
      </c>
      <c r="H61" s="14">
        <f>F61/'- 7 -'!G61</f>
        <v>758.2043795620438</v>
      </c>
      <c r="I61" s="14">
        <v>7940</v>
      </c>
      <c r="J61" s="374">
        <f>I61/'- 3 -'!E61</f>
        <v>0.006427536407865232</v>
      </c>
      <c r="K61" s="14">
        <f>I61/'- 7 -'!G61</f>
        <v>57.956204379562045</v>
      </c>
    </row>
    <row r="62" spans="1:11" ht="12.75">
      <c r="A62" s="15">
        <v>2460</v>
      </c>
      <c r="B62" s="16" t="s">
        <v>185</v>
      </c>
      <c r="C62" s="16">
        <v>0</v>
      </c>
      <c r="D62" s="375">
        <f>C62/'- 3 -'!E62</f>
        <v>0</v>
      </c>
      <c r="E62" s="16">
        <f>IF(AND(C62&gt;0,'- 7 -'!E62=0),"N/A ",IF(C62&gt;0,C62/'- 7 -'!E62,0))</f>
        <v>0</v>
      </c>
      <c r="F62" s="16">
        <v>53500</v>
      </c>
      <c r="G62" s="375">
        <f>F62/'- 3 -'!E62</f>
        <v>0.01864204383702742</v>
      </c>
      <c r="H62" s="16">
        <f>F62/'- 7 -'!G62</f>
        <v>172.58064516129033</v>
      </c>
      <c r="I62" s="16">
        <v>118300</v>
      </c>
      <c r="J62" s="375">
        <f>I62/'- 3 -'!E62</f>
        <v>0.041221566091969045</v>
      </c>
      <c r="K62" s="16">
        <f>I62/'- 7 -'!G62</f>
        <v>381.61290322580646</v>
      </c>
    </row>
    <row r="63" spans="1:11" ht="12.75">
      <c r="A63" s="13">
        <v>3000</v>
      </c>
      <c r="B63" s="14" t="s">
        <v>491</v>
      </c>
      <c r="C63" s="14">
        <v>0</v>
      </c>
      <c r="D63" s="374">
        <f>C63/'- 3 -'!E63</f>
        <v>0</v>
      </c>
      <c r="E63" s="14">
        <f>IF(AND(C63&gt;0,'- 7 -'!E63=0),"N/A ",IF(C63&gt;0,C63/'- 7 -'!E63,0))</f>
        <v>0</v>
      </c>
      <c r="F63" s="14">
        <v>187182</v>
      </c>
      <c r="G63" s="374">
        <f>F63/'- 3 -'!E63</f>
        <v>0.03594085777879501</v>
      </c>
      <c r="H63" s="14">
        <f>F63/'- 7 -'!G63</f>
        <v>277.7181008902077</v>
      </c>
      <c r="I63" s="14">
        <v>0</v>
      </c>
      <c r="J63" s="374">
        <f>I63/'- 3 -'!E63</f>
        <v>0</v>
      </c>
      <c r="K63" s="14">
        <f>I63/'- 7 -'!G63</f>
        <v>0</v>
      </c>
    </row>
    <row r="64" spans="1:11" ht="4.5" customHeight="1">
      <c r="A64" s="17"/>
      <c r="B64" s="17"/>
      <c r="C64" s="17"/>
      <c r="D64" s="198"/>
      <c r="E64" s="17"/>
      <c r="F64" s="17"/>
      <c r="G64" s="198"/>
      <c r="H64" s="17"/>
      <c r="I64" s="17"/>
      <c r="J64" s="198"/>
      <c r="K64" s="17"/>
    </row>
    <row r="65" spans="1:11" ht="12.75">
      <c r="A65" s="19"/>
      <c r="B65" s="20" t="s">
        <v>186</v>
      </c>
      <c r="C65" s="20">
        <f>SUM(C11:C63)</f>
        <v>28626419</v>
      </c>
      <c r="D65" s="103">
        <f>C65/'- 3 -'!E65</f>
        <v>0.02306532850734276</v>
      </c>
      <c r="E65" s="20">
        <f>C65/'- 7 -'!E65</f>
        <v>12451.682905611135</v>
      </c>
      <c r="F65" s="20">
        <f>SUM(F11:F63)</f>
        <v>54144939.175</v>
      </c>
      <c r="G65" s="103">
        <f>F65/'- 3 -'!E65</f>
        <v>0.04362651189733048</v>
      </c>
      <c r="H65" s="20">
        <f>F65/'- 7 -'!G65</f>
        <v>290.30722455365446</v>
      </c>
      <c r="I65" s="20">
        <f>SUM(I11:I63)</f>
        <v>52538799.45</v>
      </c>
      <c r="J65" s="103">
        <f>I65/'- 3 -'!E65</f>
        <v>0.04233238773929946</v>
      </c>
      <c r="K65" s="20">
        <f>I65/'- 7 -'!G65</f>
        <v>281.69563549446116</v>
      </c>
    </row>
    <row r="66" spans="1:11" ht="4.5" customHeight="1">
      <c r="A66" s="17"/>
      <c r="B66" s="17"/>
      <c r="C66" s="17"/>
      <c r="D66" s="198"/>
      <c r="E66" s="17"/>
      <c r="F66" s="17"/>
      <c r="G66" s="198"/>
      <c r="H66" s="17"/>
      <c r="I66" s="17"/>
      <c r="J66" s="198"/>
      <c r="K66" s="17"/>
    </row>
    <row r="67" spans="1:11" ht="12.75">
      <c r="A67" s="15">
        <v>2155</v>
      </c>
      <c r="B67" s="16" t="s">
        <v>187</v>
      </c>
      <c r="C67" s="16">
        <v>0</v>
      </c>
      <c r="D67" s="375">
        <f>C67/'- 3 -'!E67</f>
        <v>0</v>
      </c>
      <c r="E67" s="16">
        <f>IF(AND(C67&gt;0,'- 7 -'!E67=0),"N/A ",IF(C67&gt;0,C67/'- 7 -'!E67,0))</f>
        <v>0</v>
      </c>
      <c r="F67" s="16">
        <v>11561</v>
      </c>
      <c r="G67" s="375">
        <f>F67/'- 3 -'!E67</f>
        <v>0.009680812046041844</v>
      </c>
      <c r="H67" s="16">
        <f>F67/'- 7 -'!G67</f>
        <v>77.07333333333334</v>
      </c>
      <c r="I67" s="16">
        <v>49211</v>
      </c>
      <c r="J67" s="375">
        <f>I67/'- 3 -'!E67</f>
        <v>0.04120771919364806</v>
      </c>
      <c r="K67" s="16">
        <f>I67/'- 7 -'!G67</f>
        <v>328.0733333333333</v>
      </c>
    </row>
    <row r="68" spans="1:11" ht="12.75">
      <c r="A68" s="13">
        <v>2408</v>
      </c>
      <c r="B68" s="14" t="s">
        <v>189</v>
      </c>
      <c r="C68" s="14">
        <v>0</v>
      </c>
      <c r="D68" s="374">
        <f>C68/'- 3 -'!E68</f>
        <v>0</v>
      </c>
      <c r="E68" s="14">
        <f>IF(AND(C68&gt;0,'- 7 -'!E68=0),"N/A ",IF(C68&gt;0,C68/'- 7 -'!E68,0))</f>
        <v>0</v>
      </c>
      <c r="F68" s="14">
        <v>91314</v>
      </c>
      <c r="G68" s="374">
        <f>F68/'- 3 -'!E68</f>
        <v>0.038622410675577076</v>
      </c>
      <c r="H68" s="14">
        <f>F68/'- 7 -'!G68</f>
        <v>341.3607476635514</v>
      </c>
      <c r="I68" s="14">
        <v>30498</v>
      </c>
      <c r="J68" s="374">
        <f>I68/'- 3 -'!E68</f>
        <v>0.012899514650368506</v>
      </c>
      <c r="K68" s="14">
        <f>I68/'- 7 -'!G68</f>
        <v>114.01121495327102</v>
      </c>
    </row>
    <row r="69" ht="6.75" customHeight="1"/>
    <row r="70" spans="1:3" ht="12" customHeight="1">
      <c r="A70" s="6"/>
      <c r="B70" s="6"/>
      <c r="C70" s="174"/>
    </row>
    <row r="71" spans="1:3" ht="12" customHeight="1">
      <c r="A71" s="6"/>
      <c r="B71" s="6"/>
      <c r="C71" s="174"/>
    </row>
    <row r="72" spans="1:3" ht="12" customHeight="1">
      <c r="A72" s="6"/>
      <c r="B72" s="6"/>
      <c r="C72" s="174"/>
    </row>
    <row r="73" spans="1:3" ht="12" customHeight="1">
      <c r="A73" s="6"/>
      <c r="B73" s="6"/>
      <c r="C73" s="174"/>
    </row>
    <row r="74" spans="1:3" ht="12" customHeight="1">
      <c r="A74" s="6"/>
      <c r="B74" s="6"/>
      <c r="C74" s="174"/>
    </row>
    <row r="75" ht="12" customHeight="1"/>
  </sheetData>
  <printOptions horizontalCentered="1"/>
  <pageMargins left="0.6" right="0.6" top="0.6" bottom="0" header="0.3" footer="0"/>
  <pageSetup fitToHeight="1" fitToWidth="1" orientation="portrait" scale="81" r:id="rId1"/>
  <headerFooter alignWithMargins="0">
    <oddHeader>&amp;C&amp;"Times New Roman,Bold"&amp;12&amp;A</oddHeader>
  </headerFooter>
</worksheet>
</file>

<file path=xl/worksheets/sheet19.xml><?xml version="1.0" encoding="utf-8"?>
<worksheet xmlns="http://schemas.openxmlformats.org/spreadsheetml/2006/main" xmlns:r="http://schemas.openxmlformats.org/officeDocument/2006/relationships">
  <sheetPr codeName="Sheet20">
    <pageSetUpPr fitToPage="1"/>
  </sheetPr>
  <dimension ref="A1:J74"/>
  <sheetViews>
    <sheetView showGridLines="0" showZeros="0" workbookViewId="0" topLeftCell="A1">
      <selection activeCell="A1" sqref="A1"/>
    </sheetView>
  </sheetViews>
  <sheetFormatPr defaultColWidth="15.83203125" defaultRowHeight="12"/>
  <cols>
    <col min="1" max="1" width="6.83203125" style="82" customWidth="1"/>
    <col min="2" max="2" width="31.83203125" style="82" customWidth="1"/>
    <col min="3" max="3" width="15.83203125" style="82" customWidth="1"/>
    <col min="4" max="4" width="8.83203125" style="82" customWidth="1"/>
    <col min="5" max="5" width="15.83203125" style="82" customWidth="1"/>
    <col min="6" max="6" width="8.83203125" style="82" customWidth="1"/>
    <col min="7" max="7" width="17.83203125" style="82" customWidth="1"/>
    <col min="8" max="8" width="8.83203125" style="82" customWidth="1"/>
    <col min="9" max="9" width="16.83203125" style="82" customWidth="1"/>
    <col min="10" max="10" width="8.83203125" style="82" customWidth="1"/>
    <col min="11" max="16384" width="15.83203125" style="82" customWidth="1"/>
  </cols>
  <sheetData>
    <row r="1" spans="1:10" ht="6.75" customHeight="1">
      <c r="A1" s="17"/>
      <c r="B1" s="80"/>
      <c r="C1" s="142"/>
      <c r="D1" s="142"/>
      <c r="E1" s="142"/>
      <c r="F1" s="142"/>
      <c r="G1" s="142"/>
      <c r="H1" s="142"/>
      <c r="I1" s="142"/>
      <c r="J1" s="142"/>
    </row>
    <row r="2" spans="1:10" ht="12.75">
      <c r="A2" s="8"/>
      <c r="B2" s="83"/>
      <c r="C2" s="200" t="s">
        <v>0</v>
      </c>
      <c r="D2" s="200"/>
      <c r="E2" s="200"/>
      <c r="F2" s="200"/>
      <c r="G2" s="200"/>
      <c r="H2" s="215"/>
      <c r="I2" s="215"/>
      <c r="J2" s="220" t="s">
        <v>469</v>
      </c>
    </row>
    <row r="3" spans="1:10" ht="12.75">
      <c r="A3" s="9"/>
      <c r="B3" s="86"/>
      <c r="C3" s="203" t="str">
        <f>YEAR</f>
        <v>OPERATING FUND BUDGET 2000/2001</v>
      </c>
      <c r="D3" s="203"/>
      <c r="E3" s="203"/>
      <c r="F3" s="203"/>
      <c r="G3" s="203"/>
      <c r="H3" s="216"/>
      <c r="I3" s="216"/>
      <c r="J3" s="221"/>
    </row>
    <row r="4" spans="1:10" ht="12.75">
      <c r="A4" s="10"/>
      <c r="C4" s="142"/>
      <c r="D4" s="142"/>
      <c r="E4" s="142"/>
      <c r="F4" s="142"/>
      <c r="G4" s="142"/>
      <c r="H4" s="142"/>
      <c r="I4" s="142"/>
      <c r="J4" s="142"/>
    </row>
    <row r="5" spans="1:10" ht="12.75">
      <c r="A5" s="10"/>
      <c r="C5" s="56"/>
      <c r="D5" s="142"/>
      <c r="E5" s="142"/>
      <c r="F5" s="142"/>
      <c r="G5" s="142"/>
      <c r="H5" s="142"/>
      <c r="I5" s="142"/>
      <c r="J5" s="142"/>
    </row>
    <row r="6" spans="1:10" ht="16.5">
      <c r="A6" s="10"/>
      <c r="C6" s="350" t="s">
        <v>19</v>
      </c>
      <c r="D6" s="222"/>
      <c r="E6" s="223"/>
      <c r="F6" s="223"/>
      <c r="G6" s="223"/>
      <c r="H6" s="223"/>
      <c r="I6" s="223"/>
      <c r="J6" s="224"/>
    </row>
    <row r="7" spans="3:10" ht="12.75">
      <c r="C7" s="67" t="s">
        <v>48</v>
      </c>
      <c r="D7" s="66"/>
      <c r="E7" s="67" t="s">
        <v>49</v>
      </c>
      <c r="F7" s="66"/>
      <c r="G7" s="67" t="s">
        <v>50</v>
      </c>
      <c r="H7" s="66"/>
      <c r="I7" s="239"/>
      <c r="J7" s="206"/>
    </row>
    <row r="8" spans="1:10" ht="12.75">
      <c r="A8" s="94"/>
      <c r="B8" s="45"/>
      <c r="C8" s="68" t="s">
        <v>84</v>
      </c>
      <c r="D8" s="70"/>
      <c r="E8" s="68" t="s">
        <v>85</v>
      </c>
      <c r="F8" s="70"/>
      <c r="G8" s="68" t="s">
        <v>86</v>
      </c>
      <c r="H8" s="70"/>
      <c r="I8" s="68" t="s">
        <v>433</v>
      </c>
      <c r="J8" s="70"/>
    </row>
    <row r="9" spans="1:10" ht="12.75">
      <c r="A9" s="51" t="s">
        <v>112</v>
      </c>
      <c r="B9" s="52" t="s">
        <v>113</v>
      </c>
      <c r="C9" s="225" t="s">
        <v>114</v>
      </c>
      <c r="D9" s="133" t="s">
        <v>115</v>
      </c>
      <c r="E9" s="133" t="s">
        <v>114</v>
      </c>
      <c r="F9" s="133" t="s">
        <v>115</v>
      </c>
      <c r="G9" s="133" t="s">
        <v>114</v>
      </c>
      <c r="H9" s="133" t="s">
        <v>115</v>
      </c>
      <c r="I9" s="133" t="s">
        <v>114</v>
      </c>
      <c r="J9" s="133" t="s">
        <v>115</v>
      </c>
    </row>
    <row r="10" spans="1:2" ht="4.5" customHeight="1">
      <c r="A10" s="77"/>
      <c r="B10" s="77"/>
    </row>
    <row r="11" spans="1:10" ht="12.75">
      <c r="A11" s="13">
        <v>1</v>
      </c>
      <c r="B11" s="14" t="s">
        <v>135</v>
      </c>
      <c r="C11" s="14">
        <v>0</v>
      </c>
      <c r="D11" s="374">
        <f>C11/'- 3 -'!E11</f>
        <v>0</v>
      </c>
      <c r="E11" s="14">
        <v>1708800</v>
      </c>
      <c r="F11" s="374">
        <f>E11/'- 3 -'!E11</f>
        <v>0.00749556201143196</v>
      </c>
      <c r="G11" s="14">
        <v>165200</v>
      </c>
      <c r="H11" s="374">
        <f>G11/'- 3 -'!E11</f>
        <v>0.0007246411776033239</v>
      </c>
      <c r="I11" s="14">
        <v>3053300</v>
      </c>
      <c r="J11" s="374">
        <f>I11/'- 3 -'!E11</f>
        <v>0.013393141087023176</v>
      </c>
    </row>
    <row r="12" spans="1:10" ht="12.75">
      <c r="A12" s="15">
        <v>2</v>
      </c>
      <c r="B12" s="16" t="s">
        <v>136</v>
      </c>
      <c r="C12" s="16">
        <v>283747</v>
      </c>
      <c r="D12" s="375">
        <f>C12/'- 3 -'!E12</f>
        <v>0.004956967130706587</v>
      </c>
      <c r="E12" s="16">
        <v>0</v>
      </c>
      <c r="F12" s="375">
        <f>E12/'- 3 -'!E12</f>
        <v>0</v>
      </c>
      <c r="G12" s="16">
        <v>97421</v>
      </c>
      <c r="H12" s="375">
        <f>G12/'- 3 -'!E12</f>
        <v>0.001701912953583884</v>
      </c>
      <c r="I12" s="16">
        <v>0</v>
      </c>
      <c r="J12" s="375">
        <f>I12/'- 3 -'!E12</f>
        <v>0</v>
      </c>
    </row>
    <row r="13" spans="1:10" ht="12.75">
      <c r="A13" s="13">
        <v>3</v>
      </c>
      <c r="B13" s="14" t="s">
        <v>137</v>
      </c>
      <c r="C13" s="14">
        <v>0</v>
      </c>
      <c r="D13" s="374">
        <f>C13/'- 3 -'!E13</f>
        <v>0</v>
      </c>
      <c r="E13" s="14">
        <v>0</v>
      </c>
      <c r="F13" s="374">
        <f>E13/'- 3 -'!E13</f>
        <v>0</v>
      </c>
      <c r="G13" s="14">
        <v>0</v>
      </c>
      <c r="H13" s="374">
        <f>G13/'- 3 -'!E13</f>
        <v>0</v>
      </c>
      <c r="I13" s="14">
        <v>0</v>
      </c>
      <c r="J13" s="374">
        <f>I13/'- 3 -'!E13</f>
        <v>0</v>
      </c>
    </row>
    <row r="14" spans="1:10" ht="12.75">
      <c r="A14" s="15">
        <v>4</v>
      </c>
      <c r="B14" s="16" t="s">
        <v>138</v>
      </c>
      <c r="C14" s="16">
        <v>90003</v>
      </c>
      <c r="D14" s="375">
        <f>C14/'- 3 -'!E14</f>
        <v>0.0023205109182200573</v>
      </c>
      <c r="E14" s="16">
        <v>0</v>
      </c>
      <c r="F14" s="375">
        <f>E14/'- 3 -'!E14</f>
        <v>0</v>
      </c>
      <c r="G14" s="16">
        <v>0</v>
      </c>
      <c r="H14" s="375">
        <f>G14/'- 3 -'!E14</f>
        <v>0</v>
      </c>
      <c r="I14" s="16">
        <v>0</v>
      </c>
      <c r="J14" s="375">
        <f>I14/'- 3 -'!E14</f>
        <v>0</v>
      </c>
    </row>
    <row r="15" spans="1:10" ht="12.75">
      <c r="A15" s="13">
        <v>5</v>
      </c>
      <c r="B15" s="14" t="s">
        <v>139</v>
      </c>
      <c r="C15" s="14">
        <v>0</v>
      </c>
      <c r="D15" s="374">
        <f>C15/'- 3 -'!E15</f>
        <v>0</v>
      </c>
      <c r="E15" s="14">
        <v>0</v>
      </c>
      <c r="F15" s="374">
        <f>E15/'- 3 -'!E15</f>
        <v>0</v>
      </c>
      <c r="G15" s="14">
        <v>0</v>
      </c>
      <c r="H15" s="374">
        <f>G15/'- 3 -'!E15</f>
        <v>0</v>
      </c>
      <c r="I15" s="14">
        <v>0</v>
      </c>
      <c r="J15" s="374">
        <f>I15/'- 3 -'!E15</f>
        <v>0</v>
      </c>
    </row>
    <row r="16" spans="1:10" ht="12.75">
      <c r="A16" s="15">
        <v>6</v>
      </c>
      <c r="B16" s="16" t="s">
        <v>140</v>
      </c>
      <c r="C16" s="16">
        <v>80931</v>
      </c>
      <c r="D16" s="375">
        <f>C16/'- 3 -'!E16</f>
        <v>0.0014480817573315145</v>
      </c>
      <c r="E16" s="16">
        <v>11300</v>
      </c>
      <c r="F16" s="375">
        <f>E16/'- 3 -'!E16</f>
        <v>0.00020218857863916315</v>
      </c>
      <c r="G16" s="16">
        <v>5000</v>
      </c>
      <c r="H16" s="375">
        <f>G16/'- 3 -'!E16</f>
        <v>8.946397284918723E-05</v>
      </c>
      <c r="I16" s="16">
        <v>0</v>
      </c>
      <c r="J16" s="375">
        <f>I16/'- 3 -'!E16</f>
        <v>0</v>
      </c>
    </row>
    <row r="17" spans="1:10" ht="12.75">
      <c r="A17" s="13">
        <v>9</v>
      </c>
      <c r="B17" s="14" t="s">
        <v>141</v>
      </c>
      <c r="C17" s="14">
        <v>368595</v>
      </c>
      <c r="D17" s="374">
        <f>C17/'- 3 -'!E17</f>
        <v>0.0047404219189639985</v>
      </c>
      <c r="E17" s="14">
        <v>0</v>
      </c>
      <c r="F17" s="374">
        <f>E17/'- 3 -'!E17</f>
        <v>0</v>
      </c>
      <c r="G17" s="14">
        <v>0</v>
      </c>
      <c r="H17" s="374">
        <f>G17/'- 3 -'!E17</f>
        <v>0</v>
      </c>
      <c r="I17" s="14">
        <v>0</v>
      </c>
      <c r="J17" s="374">
        <f>I17/'- 3 -'!E17</f>
        <v>0</v>
      </c>
    </row>
    <row r="18" spans="1:10" ht="12.75">
      <c r="A18" s="15">
        <v>10</v>
      </c>
      <c r="B18" s="16" t="s">
        <v>142</v>
      </c>
      <c r="C18" s="16">
        <v>53257</v>
      </c>
      <c r="D18" s="375">
        <f>C18/'- 3 -'!E18</f>
        <v>0.0009202075660113334</v>
      </c>
      <c r="E18" s="16">
        <v>0</v>
      </c>
      <c r="F18" s="375">
        <f>E18/'- 3 -'!E18</f>
        <v>0</v>
      </c>
      <c r="G18" s="16">
        <v>0</v>
      </c>
      <c r="H18" s="375">
        <f>G18/'- 3 -'!E18</f>
        <v>0</v>
      </c>
      <c r="I18" s="16">
        <v>0</v>
      </c>
      <c r="J18" s="375">
        <f>I18/'- 3 -'!E18</f>
        <v>0</v>
      </c>
    </row>
    <row r="19" spans="1:10" ht="12.75">
      <c r="A19" s="13">
        <v>11</v>
      </c>
      <c r="B19" s="14" t="s">
        <v>143</v>
      </c>
      <c r="C19" s="14">
        <v>180965</v>
      </c>
      <c r="D19" s="374">
        <f>C19/'- 3 -'!E19</f>
        <v>0.005897695474637791</v>
      </c>
      <c r="E19" s="14">
        <v>0</v>
      </c>
      <c r="F19" s="374">
        <f>E19/'- 3 -'!E19</f>
        <v>0</v>
      </c>
      <c r="G19" s="14">
        <v>102110</v>
      </c>
      <c r="H19" s="374">
        <f>G19/'- 3 -'!E19</f>
        <v>0.003327790925953996</v>
      </c>
      <c r="I19" s="14">
        <v>0</v>
      </c>
      <c r="J19" s="374">
        <f>I19/'- 3 -'!E19</f>
        <v>0</v>
      </c>
    </row>
    <row r="20" spans="1:10" ht="12.75">
      <c r="A20" s="15">
        <v>12</v>
      </c>
      <c r="B20" s="16" t="s">
        <v>144</v>
      </c>
      <c r="C20" s="16">
        <v>169218</v>
      </c>
      <c r="D20" s="375">
        <f>C20/'- 3 -'!E20</f>
        <v>0.003355801458428482</v>
      </c>
      <c r="E20" s="16">
        <v>0</v>
      </c>
      <c r="F20" s="375">
        <f>E20/'- 3 -'!E20</f>
        <v>0</v>
      </c>
      <c r="G20" s="16">
        <v>0</v>
      </c>
      <c r="H20" s="375">
        <f>G20/'- 3 -'!E20</f>
        <v>0</v>
      </c>
      <c r="I20" s="16">
        <v>0</v>
      </c>
      <c r="J20" s="375">
        <f>I20/'- 3 -'!E20</f>
        <v>0</v>
      </c>
    </row>
    <row r="21" spans="1:10" ht="12.75">
      <c r="A21" s="13">
        <v>13</v>
      </c>
      <c r="B21" s="14" t="s">
        <v>145</v>
      </c>
      <c r="C21" s="14">
        <v>0</v>
      </c>
      <c r="D21" s="374">
        <f>C21/'- 3 -'!E21</f>
        <v>0</v>
      </c>
      <c r="E21" s="14">
        <v>0</v>
      </c>
      <c r="F21" s="374">
        <f>E21/'- 3 -'!E21</f>
        <v>0</v>
      </c>
      <c r="G21" s="14">
        <v>0</v>
      </c>
      <c r="H21" s="374">
        <f>G21/'- 3 -'!E21</f>
        <v>0</v>
      </c>
      <c r="I21" s="14">
        <v>0</v>
      </c>
      <c r="J21" s="374">
        <f>I21/'- 3 -'!E21</f>
        <v>0</v>
      </c>
    </row>
    <row r="22" spans="1:10" ht="12.75">
      <c r="A22" s="15">
        <v>14</v>
      </c>
      <c r="B22" s="16" t="s">
        <v>146</v>
      </c>
      <c r="C22" s="16">
        <v>0</v>
      </c>
      <c r="D22" s="375">
        <f>C22/'- 3 -'!E22</f>
        <v>0</v>
      </c>
      <c r="E22" s="16">
        <v>0</v>
      </c>
      <c r="F22" s="375">
        <f>E22/'- 3 -'!E22</f>
        <v>0</v>
      </c>
      <c r="G22" s="16">
        <v>0</v>
      </c>
      <c r="H22" s="375">
        <f>G22/'- 3 -'!E22</f>
        <v>0</v>
      </c>
      <c r="I22" s="16">
        <v>0</v>
      </c>
      <c r="J22" s="375">
        <f>I22/'- 3 -'!E22</f>
        <v>0</v>
      </c>
    </row>
    <row r="23" spans="1:10" ht="12.75">
      <c r="A23" s="13">
        <v>15</v>
      </c>
      <c r="B23" s="14" t="s">
        <v>147</v>
      </c>
      <c r="C23" s="14">
        <v>53721</v>
      </c>
      <c r="D23" s="374">
        <f>C23/'- 3 -'!E23</f>
        <v>0.0017418546788484416</v>
      </c>
      <c r="E23" s="14">
        <v>0</v>
      </c>
      <c r="F23" s="374">
        <f>E23/'- 3 -'!E23</f>
        <v>0</v>
      </c>
      <c r="G23" s="14">
        <v>0</v>
      </c>
      <c r="H23" s="374">
        <f>G23/'- 3 -'!E23</f>
        <v>0</v>
      </c>
      <c r="I23" s="14">
        <v>64922</v>
      </c>
      <c r="J23" s="374">
        <f>I23/'- 3 -'!E23</f>
        <v>0.0021050369401202232</v>
      </c>
    </row>
    <row r="24" spans="1:10" ht="12.75">
      <c r="A24" s="15">
        <v>16</v>
      </c>
      <c r="B24" s="16" t="s">
        <v>148</v>
      </c>
      <c r="C24" s="16">
        <v>0</v>
      </c>
      <c r="D24" s="375">
        <f>C24/'- 3 -'!E24</f>
        <v>0</v>
      </c>
      <c r="E24" s="16">
        <v>0</v>
      </c>
      <c r="F24" s="375">
        <f>E24/'- 3 -'!E24</f>
        <v>0</v>
      </c>
      <c r="G24" s="16">
        <v>0</v>
      </c>
      <c r="H24" s="375">
        <f>G24/'- 3 -'!E24</f>
        <v>0</v>
      </c>
      <c r="I24" s="16">
        <v>0</v>
      </c>
      <c r="J24" s="375">
        <f>I24/'- 3 -'!E24</f>
        <v>0</v>
      </c>
    </row>
    <row r="25" spans="1:10" ht="12.75">
      <c r="A25" s="13">
        <v>17</v>
      </c>
      <c r="B25" s="14" t="s">
        <v>149</v>
      </c>
      <c r="C25" s="14">
        <v>0</v>
      </c>
      <c r="D25" s="374">
        <f>C25/'- 3 -'!E25</f>
        <v>0</v>
      </c>
      <c r="E25" s="14">
        <v>0</v>
      </c>
      <c r="F25" s="374">
        <f>E25/'- 3 -'!E25</f>
        <v>0</v>
      </c>
      <c r="G25" s="14">
        <v>0</v>
      </c>
      <c r="H25" s="374">
        <f>G25/'- 3 -'!E25</f>
        <v>0</v>
      </c>
      <c r="I25" s="14">
        <v>0</v>
      </c>
      <c r="J25" s="374">
        <f>I25/'- 3 -'!E25</f>
        <v>0</v>
      </c>
    </row>
    <row r="26" spans="1:10" ht="12.75">
      <c r="A26" s="15">
        <v>18</v>
      </c>
      <c r="B26" s="16" t="s">
        <v>150</v>
      </c>
      <c r="C26" s="16">
        <v>0</v>
      </c>
      <c r="D26" s="375">
        <f>C26/'- 3 -'!E26</f>
        <v>0</v>
      </c>
      <c r="E26" s="16">
        <v>0</v>
      </c>
      <c r="F26" s="375">
        <f>E26/'- 3 -'!E26</f>
        <v>0</v>
      </c>
      <c r="G26" s="16">
        <v>0</v>
      </c>
      <c r="H26" s="375">
        <f>G26/'- 3 -'!E26</f>
        <v>0</v>
      </c>
      <c r="I26" s="16">
        <v>0</v>
      </c>
      <c r="J26" s="375">
        <f>I26/'- 3 -'!E26</f>
        <v>0</v>
      </c>
    </row>
    <row r="27" spans="1:10" ht="12.75">
      <c r="A27" s="13">
        <v>19</v>
      </c>
      <c r="B27" s="14" t="s">
        <v>151</v>
      </c>
      <c r="C27" s="14">
        <v>0</v>
      </c>
      <c r="D27" s="374">
        <f>C27/'- 3 -'!E27</f>
        <v>0</v>
      </c>
      <c r="E27" s="14">
        <v>0</v>
      </c>
      <c r="F27" s="374">
        <f>E27/'- 3 -'!E27</f>
        <v>0</v>
      </c>
      <c r="G27" s="14">
        <v>0</v>
      </c>
      <c r="H27" s="374">
        <f>G27/'- 3 -'!E27</f>
        <v>0</v>
      </c>
      <c r="I27" s="14">
        <v>0</v>
      </c>
      <c r="J27" s="374">
        <f>I27/'- 3 -'!E27</f>
        <v>0</v>
      </c>
    </row>
    <row r="28" spans="1:10" ht="12.75">
      <c r="A28" s="15">
        <v>20</v>
      </c>
      <c r="B28" s="16" t="s">
        <v>152</v>
      </c>
      <c r="C28" s="16">
        <v>0</v>
      </c>
      <c r="D28" s="375">
        <f>C28/'- 3 -'!E28</f>
        <v>0</v>
      </c>
      <c r="E28" s="16">
        <v>0</v>
      </c>
      <c r="F28" s="375">
        <f>E28/'- 3 -'!E28</f>
        <v>0</v>
      </c>
      <c r="G28" s="16">
        <v>0</v>
      </c>
      <c r="H28" s="375">
        <f>G28/'- 3 -'!E28</f>
        <v>0</v>
      </c>
      <c r="I28" s="16">
        <v>39834</v>
      </c>
      <c r="J28" s="375">
        <f>I28/'- 3 -'!E28</f>
        <v>0.005350630580289681</v>
      </c>
    </row>
    <row r="29" spans="1:10" ht="12.75">
      <c r="A29" s="13">
        <v>21</v>
      </c>
      <c r="B29" s="14" t="s">
        <v>153</v>
      </c>
      <c r="C29" s="14">
        <v>48000</v>
      </c>
      <c r="D29" s="374">
        <f>C29/'- 3 -'!E29</f>
        <v>0.0022351571594877765</v>
      </c>
      <c r="E29" s="14">
        <v>0</v>
      </c>
      <c r="F29" s="374">
        <f>E29/'- 3 -'!E29</f>
        <v>0</v>
      </c>
      <c r="G29" s="14">
        <v>0</v>
      </c>
      <c r="H29" s="374">
        <f>G29/'- 3 -'!E29</f>
        <v>0</v>
      </c>
      <c r="I29" s="14">
        <v>0</v>
      </c>
      <c r="J29" s="374">
        <f>I29/'- 3 -'!E29</f>
        <v>0</v>
      </c>
    </row>
    <row r="30" spans="1:10" ht="12.75">
      <c r="A30" s="15">
        <v>22</v>
      </c>
      <c r="B30" s="16" t="s">
        <v>154</v>
      </c>
      <c r="C30" s="16">
        <v>213925</v>
      </c>
      <c r="D30" s="375">
        <f>C30/'- 3 -'!E30</f>
        <v>0.01808396454266484</v>
      </c>
      <c r="E30" s="16">
        <v>0</v>
      </c>
      <c r="F30" s="375">
        <f>E30/'- 3 -'!E30</f>
        <v>0</v>
      </c>
      <c r="G30" s="16">
        <v>0</v>
      </c>
      <c r="H30" s="375">
        <f>G30/'- 3 -'!E30</f>
        <v>0</v>
      </c>
      <c r="I30" s="16">
        <v>0</v>
      </c>
      <c r="J30" s="375">
        <f>I30/'- 3 -'!E30</f>
        <v>0</v>
      </c>
    </row>
    <row r="31" spans="1:10" ht="12.75">
      <c r="A31" s="13">
        <v>23</v>
      </c>
      <c r="B31" s="14" t="s">
        <v>155</v>
      </c>
      <c r="C31" s="14">
        <v>0</v>
      </c>
      <c r="D31" s="374">
        <f>C31/'- 3 -'!E31</f>
        <v>0</v>
      </c>
      <c r="E31" s="14">
        <v>0</v>
      </c>
      <c r="F31" s="374">
        <f>E31/'- 3 -'!E31</f>
        <v>0</v>
      </c>
      <c r="G31" s="14">
        <v>0</v>
      </c>
      <c r="H31" s="374">
        <f>G31/'- 3 -'!E31</f>
        <v>0</v>
      </c>
      <c r="I31" s="14">
        <v>0</v>
      </c>
      <c r="J31" s="374">
        <f>I31/'- 3 -'!E31</f>
        <v>0</v>
      </c>
    </row>
    <row r="32" spans="1:10" ht="12.75">
      <c r="A32" s="15">
        <v>24</v>
      </c>
      <c r="B32" s="16" t="s">
        <v>156</v>
      </c>
      <c r="C32" s="16">
        <v>1636</v>
      </c>
      <c r="D32" s="375">
        <f>C32/'- 3 -'!E32</f>
        <v>7.328934121214657E-05</v>
      </c>
      <c r="E32" s="16">
        <v>0</v>
      </c>
      <c r="F32" s="375">
        <f>E32/'- 3 -'!E32</f>
        <v>0</v>
      </c>
      <c r="G32" s="16">
        <v>0</v>
      </c>
      <c r="H32" s="375">
        <f>G32/'- 3 -'!E32</f>
        <v>0</v>
      </c>
      <c r="I32" s="16">
        <v>0</v>
      </c>
      <c r="J32" s="375">
        <f>I32/'- 3 -'!E32</f>
        <v>0</v>
      </c>
    </row>
    <row r="33" spans="1:10" ht="12.75">
      <c r="A33" s="13">
        <v>25</v>
      </c>
      <c r="B33" s="14" t="s">
        <v>157</v>
      </c>
      <c r="C33" s="14">
        <v>0</v>
      </c>
      <c r="D33" s="374">
        <f>C33/'- 3 -'!E33</f>
        <v>0</v>
      </c>
      <c r="E33" s="14">
        <v>0</v>
      </c>
      <c r="F33" s="374">
        <f>E33/'- 3 -'!E33</f>
        <v>0</v>
      </c>
      <c r="G33" s="14">
        <v>0</v>
      </c>
      <c r="H33" s="374">
        <f>G33/'- 3 -'!E33</f>
        <v>0</v>
      </c>
      <c r="I33" s="14">
        <v>0</v>
      </c>
      <c r="J33" s="374">
        <f>I33/'- 3 -'!E33</f>
        <v>0</v>
      </c>
    </row>
    <row r="34" spans="1:10" ht="12.75">
      <c r="A34" s="15">
        <v>26</v>
      </c>
      <c r="B34" s="16" t="s">
        <v>158</v>
      </c>
      <c r="C34" s="16">
        <v>0</v>
      </c>
      <c r="D34" s="375">
        <f>C34/'- 3 -'!E34</f>
        <v>0</v>
      </c>
      <c r="E34" s="16">
        <v>0</v>
      </c>
      <c r="F34" s="375">
        <f>E34/'- 3 -'!E34</f>
        <v>0</v>
      </c>
      <c r="G34" s="16">
        <v>0</v>
      </c>
      <c r="H34" s="375">
        <f>G34/'- 3 -'!E34</f>
        <v>0</v>
      </c>
      <c r="I34" s="16">
        <v>0</v>
      </c>
      <c r="J34" s="375">
        <f>I34/'- 3 -'!E34</f>
        <v>0</v>
      </c>
    </row>
    <row r="35" spans="1:10" ht="12.75">
      <c r="A35" s="13">
        <v>28</v>
      </c>
      <c r="B35" s="14" t="s">
        <v>159</v>
      </c>
      <c r="C35" s="14">
        <v>0</v>
      </c>
      <c r="D35" s="374">
        <f>C35/'- 3 -'!E35</f>
        <v>0</v>
      </c>
      <c r="E35" s="14">
        <v>0</v>
      </c>
      <c r="F35" s="374">
        <f>E35/'- 3 -'!E35</f>
        <v>0</v>
      </c>
      <c r="G35" s="14">
        <v>0</v>
      </c>
      <c r="H35" s="374">
        <f>G35/'- 3 -'!E35</f>
        <v>0</v>
      </c>
      <c r="I35" s="14">
        <v>0</v>
      </c>
      <c r="J35" s="374">
        <f>I35/'- 3 -'!E35</f>
        <v>0</v>
      </c>
    </row>
    <row r="36" spans="1:10" ht="12.75">
      <c r="A36" s="15">
        <v>30</v>
      </c>
      <c r="B36" s="16" t="s">
        <v>160</v>
      </c>
      <c r="C36" s="16">
        <v>0</v>
      </c>
      <c r="D36" s="375">
        <f>C36/'- 3 -'!E36</f>
        <v>0</v>
      </c>
      <c r="E36" s="16">
        <v>0</v>
      </c>
      <c r="F36" s="375">
        <f>E36/'- 3 -'!E36</f>
        <v>0</v>
      </c>
      <c r="G36" s="16">
        <v>0</v>
      </c>
      <c r="H36" s="375">
        <f>G36/'- 3 -'!E36</f>
        <v>0</v>
      </c>
      <c r="I36" s="16">
        <v>0</v>
      </c>
      <c r="J36" s="375">
        <f>I36/'- 3 -'!E36</f>
        <v>0</v>
      </c>
    </row>
    <row r="37" spans="1:10" ht="12.75">
      <c r="A37" s="13">
        <v>31</v>
      </c>
      <c r="B37" s="14" t="s">
        <v>161</v>
      </c>
      <c r="C37" s="14">
        <v>0</v>
      </c>
      <c r="D37" s="374">
        <f>C37/'- 3 -'!E37</f>
        <v>0</v>
      </c>
      <c r="E37" s="14">
        <v>0</v>
      </c>
      <c r="F37" s="374">
        <f>E37/'- 3 -'!E37</f>
        <v>0</v>
      </c>
      <c r="G37" s="14">
        <v>0</v>
      </c>
      <c r="H37" s="374">
        <f>G37/'- 3 -'!E37</f>
        <v>0</v>
      </c>
      <c r="I37" s="14">
        <v>0</v>
      </c>
      <c r="J37" s="374">
        <f>I37/'- 3 -'!E37</f>
        <v>0</v>
      </c>
    </row>
    <row r="38" spans="1:10" ht="12.75">
      <c r="A38" s="15">
        <v>32</v>
      </c>
      <c r="B38" s="16" t="s">
        <v>162</v>
      </c>
      <c r="C38" s="16">
        <v>0</v>
      </c>
      <c r="D38" s="375">
        <f>C38/'- 3 -'!E38</f>
        <v>0</v>
      </c>
      <c r="E38" s="16">
        <v>0</v>
      </c>
      <c r="F38" s="375">
        <f>E38/'- 3 -'!E38</f>
        <v>0</v>
      </c>
      <c r="G38" s="16">
        <v>0</v>
      </c>
      <c r="H38" s="375">
        <f>G38/'- 3 -'!E38</f>
        <v>0</v>
      </c>
      <c r="I38" s="16">
        <v>0</v>
      </c>
      <c r="J38" s="375">
        <f>I38/'- 3 -'!E38</f>
        <v>0</v>
      </c>
    </row>
    <row r="39" spans="1:10" ht="12.75">
      <c r="A39" s="13">
        <v>33</v>
      </c>
      <c r="B39" s="14" t="s">
        <v>163</v>
      </c>
      <c r="C39" s="14">
        <v>0</v>
      </c>
      <c r="D39" s="374">
        <f>C39/'- 3 -'!E39</f>
        <v>0</v>
      </c>
      <c r="E39" s="14">
        <v>0</v>
      </c>
      <c r="F39" s="374">
        <f>E39/'- 3 -'!E39</f>
        <v>0</v>
      </c>
      <c r="G39" s="14">
        <v>0</v>
      </c>
      <c r="H39" s="374">
        <f>G39/'- 3 -'!E39</f>
        <v>0</v>
      </c>
      <c r="I39" s="14">
        <v>0</v>
      </c>
      <c r="J39" s="374">
        <f>I39/'- 3 -'!E39</f>
        <v>0</v>
      </c>
    </row>
    <row r="40" spans="1:10" ht="12.75">
      <c r="A40" s="15">
        <v>34</v>
      </c>
      <c r="B40" s="16" t="s">
        <v>164</v>
      </c>
      <c r="C40" s="16">
        <v>0</v>
      </c>
      <c r="D40" s="375">
        <f>C40/'- 3 -'!E40</f>
        <v>0</v>
      </c>
      <c r="E40" s="16">
        <v>0</v>
      </c>
      <c r="F40" s="375">
        <f>E40/'- 3 -'!E40</f>
        <v>0</v>
      </c>
      <c r="G40" s="16">
        <v>0</v>
      </c>
      <c r="H40" s="375">
        <f>G40/'- 3 -'!E40</f>
        <v>0</v>
      </c>
      <c r="I40" s="16">
        <v>0</v>
      </c>
      <c r="J40" s="375">
        <f>I40/'- 3 -'!E40</f>
        <v>0</v>
      </c>
    </row>
    <row r="41" spans="1:10" ht="12.75">
      <c r="A41" s="13">
        <v>35</v>
      </c>
      <c r="B41" s="14" t="s">
        <v>165</v>
      </c>
      <c r="C41" s="14">
        <v>4000</v>
      </c>
      <c r="D41" s="374">
        <f>C41/'- 3 -'!E41</f>
        <v>0.000294442919884437</v>
      </c>
      <c r="E41" s="14">
        <v>0</v>
      </c>
      <c r="F41" s="374">
        <f>E41/'- 3 -'!E41</f>
        <v>0</v>
      </c>
      <c r="G41" s="14">
        <v>0</v>
      </c>
      <c r="H41" s="374">
        <f>G41/'- 3 -'!E41</f>
        <v>0</v>
      </c>
      <c r="I41" s="14">
        <v>0</v>
      </c>
      <c r="J41" s="374">
        <f>I41/'- 3 -'!E41</f>
        <v>0</v>
      </c>
    </row>
    <row r="42" spans="1:10" ht="12.75">
      <c r="A42" s="15">
        <v>36</v>
      </c>
      <c r="B42" s="16" t="s">
        <v>166</v>
      </c>
      <c r="C42" s="16">
        <v>0</v>
      </c>
      <c r="D42" s="375">
        <f>C42/'- 3 -'!E42</f>
        <v>0</v>
      </c>
      <c r="E42" s="16">
        <v>0</v>
      </c>
      <c r="F42" s="375">
        <f>E42/'- 3 -'!E42</f>
        <v>0</v>
      </c>
      <c r="G42" s="16">
        <v>0</v>
      </c>
      <c r="H42" s="375">
        <f>G42/'- 3 -'!E42</f>
        <v>0</v>
      </c>
      <c r="I42" s="16">
        <v>0</v>
      </c>
      <c r="J42" s="375">
        <f>I42/'- 3 -'!E42</f>
        <v>0</v>
      </c>
    </row>
    <row r="43" spans="1:10" ht="12.75">
      <c r="A43" s="13">
        <v>37</v>
      </c>
      <c r="B43" s="14" t="s">
        <v>167</v>
      </c>
      <c r="C43" s="14">
        <v>0</v>
      </c>
      <c r="D43" s="374">
        <f>C43/'- 3 -'!E43</f>
        <v>0</v>
      </c>
      <c r="E43" s="14">
        <v>0</v>
      </c>
      <c r="F43" s="374">
        <f>E43/'- 3 -'!E43</f>
        <v>0</v>
      </c>
      <c r="G43" s="14">
        <v>0</v>
      </c>
      <c r="H43" s="374">
        <f>G43/'- 3 -'!E43</f>
        <v>0</v>
      </c>
      <c r="I43" s="14">
        <v>0</v>
      </c>
      <c r="J43" s="374">
        <f>I43/'- 3 -'!E43</f>
        <v>0</v>
      </c>
    </row>
    <row r="44" spans="1:10" ht="12.75">
      <c r="A44" s="15">
        <v>38</v>
      </c>
      <c r="B44" s="16" t="s">
        <v>168</v>
      </c>
      <c r="C44" s="16">
        <v>0</v>
      </c>
      <c r="D44" s="375">
        <f>C44/'- 3 -'!E44</f>
        <v>0</v>
      </c>
      <c r="E44" s="16">
        <v>0</v>
      </c>
      <c r="F44" s="375">
        <f>E44/'- 3 -'!E44</f>
        <v>0</v>
      </c>
      <c r="G44" s="16">
        <v>0</v>
      </c>
      <c r="H44" s="375">
        <f>G44/'- 3 -'!E44</f>
        <v>0</v>
      </c>
      <c r="I44" s="16">
        <v>0</v>
      </c>
      <c r="J44" s="375">
        <f>I44/'- 3 -'!E44</f>
        <v>0</v>
      </c>
    </row>
    <row r="45" spans="1:10" ht="12.75">
      <c r="A45" s="13">
        <v>39</v>
      </c>
      <c r="B45" s="14" t="s">
        <v>169</v>
      </c>
      <c r="C45" s="14">
        <v>0</v>
      </c>
      <c r="D45" s="374">
        <f>C45/'- 3 -'!E45</f>
        <v>0</v>
      </c>
      <c r="E45" s="14">
        <v>0</v>
      </c>
      <c r="F45" s="374">
        <f>E45/'- 3 -'!E45</f>
        <v>0</v>
      </c>
      <c r="G45" s="14">
        <v>0</v>
      </c>
      <c r="H45" s="374">
        <f>G45/'- 3 -'!E45</f>
        <v>0</v>
      </c>
      <c r="I45" s="14">
        <v>0</v>
      </c>
      <c r="J45" s="374">
        <f>I45/'- 3 -'!E45</f>
        <v>0</v>
      </c>
    </row>
    <row r="46" spans="1:10" ht="12.75">
      <c r="A46" s="15">
        <v>40</v>
      </c>
      <c r="B46" s="16" t="s">
        <v>170</v>
      </c>
      <c r="C46" s="16">
        <v>0</v>
      </c>
      <c r="D46" s="375">
        <f>C46/'- 3 -'!E46</f>
        <v>0</v>
      </c>
      <c r="E46" s="16">
        <v>0</v>
      </c>
      <c r="F46" s="375">
        <f>E46/'- 3 -'!E46</f>
        <v>0</v>
      </c>
      <c r="G46" s="16">
        <v>42900</v>
      </c>
      <c r="H46" s="375">
        <f>G46/'- 3 -'!E46</f>
        <v>0.0009849841575974652</v>
      </c>
      <c r="I46" s="16">
        <v>0</v>
      </c>
      <c r="J46" s="375">
        <f>I46/'- 3 -'!E46</f>
        <v>0</v>
      </c>
    </row>
    <row r="47" spans="1:10" ht="12.75">
      <c r="A47" s="13">
        <v>41</v>
      </c>
      <c r="B47" s="14" t="s">
        <v>171</v>
      </c>
      <c r="C47" s="14">
        <v>103340</v>
      </c>
      <c r="D47" s="374">
        <f>C47/'- 3 -'!E47</f>
        <v>0.008615309506703084</v>
      </c>
      <c r="E47" s="14">
        <v>0</v>
      </c>
      <c r="F47" s="374">
        <f>E47/'- 3 -'!E47</f>
        <v>0</v>
      </c>
      <c r="G47" s="14">
        <v>0</v>
      </c>
      <c r="H47" s="374">
        <f>G47/'- 3 -'!E47</f>
        <v>0</v>
      </c>
      <c r="I47" s="14">
        <v>52600</v>
      </c>
      <c r="J47" s="374">
        <f>I47/'- 3 -'!E47</f>
        <v>0.004385187536796809</v>
      </c>
    </row>
    <row r="48" spans="1:10" ht="12.75">
      <c r="A48" s="15">
        <v>42</v>
      </c>
      <c r="B48" s="16" t="s">
        <v>172</v>
      </c>
      <c r="C48" s="16">
        <v>0</v>
      </c>
      <c r="D48" s="375">
        <f>C48/'- 3 -'!E48</f>
        <v>0</v>
      </c>
      <c r="E48" s="16">
        <v>0</v>
      </c>
      <c r="F48" s="375">
        <f>E48/'- 3 -'!E48</f>
        <v>0</v>
      </c>
      <c r="G48" s="16">
        <v>0</v>
      </c>
      <c r="H48" s="375">
        <f>G48/'- 3 -'!E48</f>
        <v>0</v>
      </c>
      <c r="I48" s="16">
        <v>0</v>
      </c>
      <c r="J48" s="375">
        <f>I48/'- 3 -'!E48</f>
        <v>0</v>
      </c>
    </row>
    <row r="49" spans="1:10" ht="12.75">
      <c r="A49" s="13">
        <v>43</v>
      </c>
      <c r="B49" s="14" t="s">
        <v>173</v>
      </c>
      <c r="C49" s="14">
        <v>0</v>
      </c>
      <c r="D49" s="374">
        <f>C49/'- 3 -'!E49</f>
        <v>0</v>
      </c>
      <c r="E49" s="14">
        <v>0</v>
      </c>
      <c r="F49" s="374">
        <f>E49/'- 3 -'!E49</f>
        <v>0</v>
      </c>
      <c r="G49" s="14">
        <v>0</v>
      </c>
      <c r="H49" s="374">
        <f>G49/'- 3 -'!E49</f>
        <v>0</v>
      </c>
      <c r="I49" s="14">
        <v>15000</v>
      </c>
      <c r="J49" s="374">
        <f>I49/'- 3 -'!E49</f>
        <v>0.002461579664595001</v>
      </c>
    </row>
    <row r="50" spans="1:10" ht="12.75">
      <c r="A50" s="15">
        <v>44</v>
      </c>
      <c r="B50" s="16" t="s">
        <v>174</v>
      </c>
      <c r="C50" s="16">
        <v>0</v>
      </c>
      <c r="D50" s="375">
        <f>C50/'- 3 -'!E50</f>
        <v>0</v>
      </c>
      <c r="E50" s="16">
        <v>0</v>
      </c>
      <c r="F50" s="375">
        <f>E50/'- 3 -'!E50</f>
        <v>0</v>
      </c>
      <c r="G50" s="16">
        <v>0</v>
      </c>
      <c r="H50" s="375">
        <f>G50/'- 3 -'!E50</f>
        <v>0</v>
      </c>
      <c r="I50" s="16">
        <v>0</v>
      </c>
      <c r="J50" s="375">
        <f>I50/'- 3 -'!E50</f>
        <v>0</v>
      </c>
    </row>
    <row r="51" spans="1:10" ht="12.75">
      <c r="A51" s="13">
        <v>45</v>
      </c>
      <c r="B51" s="14" t="s">
        <v>175</v>
      </c>
      <c r="C51" s="14">
        <v>0</v>
      </c>
      <c r="D51" s="374">
        <f>C51/'- 3 -'!E51</f>
        <v>0</v>
      </c>
      <c r="E51" s="14">
        <v>0</v>
      </c>
      <c r="F51" s="374">
        <f>E51/'- 3 -'!E51</f>
        <v>0</v>
      </c>
      <c r="G51" s="14">
        <v>11450</v>
      </c>
      <c r="H51" s="374">
        <f>G51/'- 3 -'!E51</f>
        <v>0.0010084650290310218</v>
      </c>
      <c r="I51" s="14">
        <v>0</v>
      </c>
      <c r="J51" s="374">
        <f>I51/'- 3 -'!E51</f>
        <v>0</v>
      </c>
    </row>
    <row r="52" spans="1:10" ht="12.75">
      <c r="A52" s="15">
        <v>46</v>
      </c>
      <c r="B52" s="16" t="s">
        <v>176</v>
      </c>
      <c r="C52" s="16">
        <v>0</v>
      </c>
      <c r="D52" s="375">
        <f>C52/'- 3 -'!E52</f>
        <v>0</v>
      </c>
      <c r="E52" s="16">
        <v>0</v>
      </c>
      <c r="F52" s="375">
        <f>E52/'- 3 -'!E52</f>
        <v>0</v>
      </c>
      <c r="G52" s="16">
        <v>0</v>
      </c>
      <c r="H52" s="375">
        <f>G52/'- 3 -'!E52</f>
        <v>0</v>
      </c>
      <c r="I52" s="16">
        <v>0</v>
      </c>
      <c r="J52" s="375">
        <f>I52/'- 3 -'!E52</f>
        <v>0</v>
      </c>
    </row>
    <row r="53" spans="1:10" ht="12.75">
      <c r="A53" s="13">
        <v>47</v>
      </c>
      <c r="B53" s="14" t="s">
        <v>177</v>
      </c>
      <c r="C53" s="14">
        <v>0</v>
      </c>
      <c r="D53" s="374">
        <f>C53/'- 3 -'!E53</f>
        <v>0</v>
      </c>
      <c r="E53" s="14">
        <v>0</v>
      </c>
      <c r="F53" s="374">
        <f>E53/'- 3 -'!E53</f>
        <v>0</v>
      </c>
      <c r="G53" s="14">
        <v>0</v>
      </c>
      <c r="H53" s="374">
        <f>G53/'- 3 -'!E53</f>
        <v>0</v>
      </c>
      <c r="I53" s="14">
        <v>0</v>
      </c>
      <c r="J53" s="374">
        <f>I53/'- 3 -'!E53</f>
        <v>0</v>
      </c>
    </row>
    <row r="54" spans="1:10" ht="12.75">
      <c r="A54" s="15">
        <v>48</v>
      </c>
      <c r="B54" s="16" t="s">
        <v>178</v>
      </c>
      <c r="C54" s="16">
        <v>20000</v>
      </c>
      <c r="D54" s="375">
        <f>C54/'- 3 -'!E54</f>
        <v>0.00036912041244924296</v>
      </c>
      <c r="E54" s="16">
        <v>0</v>
      </c>
      <c r="F54" s="375">
        <f>E54/'- 3 -'!E54</f>
        <v>0</v>
      </c>
      <c r="G54" s="16">
        <v>0</v>
      </c>
      <c r="H54" s="375">
        <f>G54/'- 3 -'!E54</f>
        <v>0</v>
      </c>
      <c r="I54" s="16">
        <v>582728</v>
      </c>
      <c r="J54" s="375">
        <f>I54/'- 3 -'!E54</f>
        <v>0.010754839985286122</v>
      </c>
    </row>
    <row r="55" spans="1:10" ht="12.75">
      <c r="A55" s="13">
        <v>49</v>
      </c>
      <c r="B55" s="14" t="s">
        <v>179</v>
      </c>
      <c r="C55" s="14">
        <v>0</v>
      </c>
      <c r="D55" s="374">
        <f>C55/'- 3 -'!E55</f>
        <v>0</v>
      </c>
      <c r="E55" s="14">
        <v>0</v>
      </c>
      <c r="F55" s="374">
        <f>E55/'- 3 -'!E55</f>
        <v>0</v>
      </c>
      <c r="G55" s="14">
        <v>0</v>
      </c>
      <c r="H55" s="374">
        <f>G55/'- 3 -'!E55</f>
        <v>0</v>
      </c>
      <c r="I55" s="14">
        <v>20000</v>
      </c>
      <c r="J55" s="374">
        <f>I55/'- 3 -'!E55</f>
        <v>0.0005827503280520128</v>
      </c>
    </row>
    <row r="56" spans="1:10" ht="12.75">
      <c r="A56" s="15">
        <v>50</v>
      </c>
      <c r="B56" s="16" t="s">
        <v>429</v>
      </c>
      <c r="C56" s="16">
        <v>0</v>
      </c>
      <c r="D56" s="375">
        <f>C56/'- 3 -'!E56</f>
        <v>0</v>
      </c>
      <c r="E56" s="16">
        <v>0</v>
      </c>
      <c r="F56" s="375">
        <f>E56/'- 3 -'!E56</f>
        <v>0</v>
      </c>
      <c r="G56" s="16">
        <v>0</v>
      </c>
      <c r="H56" s="375">
        <f>G56/'- 3 -'!E56</f>
        <v>0</v>
      </c>
      <c r="I56" s="16">
        <v>0</v>
      </c>
      <c r="J56" s="375">
        <f>I56/'- 3 -'!E56</f>
        <v>0</v>
      </c>
    </row>
    <row r="57" spans="1:10" ht="12.75">
      <c r="A57" s="13">
        <v>2264</v>
      </c>
      <c r="B57" s="14" t="s">
        <v>180</v>
      </c>
      <c r="C57" s="14">
        <v>0</v>
      </c>
      <c r="D57" s="374">
        <f>C57/'- 3 -'!E57</f>
        <v>0</v>
      </c>
      <c r="E57" s="14">
        <v>0</v>
      </c>
      <c r="F57" s="374">
        <f>E57/'- 3 -'!E57</f>
        <v>0</v>
      </c>
      <c r="G57" s="14">
        <v>0</v>
      </c>
      <c r="H57" s="374">
        <f>G57/'- 3 -'!E57</f>
        <v>0</v>
      </c>
      <c r="I57" s="14">
        <v>8229</v>
      </c>
      <c r="J57" s="374">
        <f>I57/'- 3 -'!E57</f>
        <v>0.0042666155094506905</v>
      </c>
    </row>
    <row r="58" spans="1:10" ht="12.75">
      <c r="A58" s="15">
        <v>2309</v>
      </c>
      <c r="B58" s="16" t="s">
        <v>181</v>
      </c>
      <c r="C58" s="16">
        <v>0</v>
      </c>
      <c r="D58" s="375">
        <f>C58/'- 3 -'!E58</f>
        <v>0</v>
      </c>
      <c r="E58" s="16">
        <v>0</v>
      </c>
      <c r="F58" s="375">
        <f>E58/'- 3 -'!E58</f>
        <v>0</v>
      </c>
      <c r="G58" s="16">
        <v>0</v>
      </c>
      <c r="H58" s="375">
        <f>G58/'- 3 -'!E58</f>
        <v>0</v>
      </c>
      <c r="I58" s="16">
        <v>0</v>
      </c>
      <c r="J58" s="375">
        <f>I58/'- 3 -'!E58</f>
        <v>0</v>
      </c>
    </row>
    <row r="59" spans="1:10" ht="12.75">
      <c r="A59" s="13">
        <v>2312</v>
      </c>
      <c r="B59" s="14" t="s">
        <v>182</v>
      </c>
      <c r="C59" s="14">
        <v>0</v>
      </c>
      <c r="D59" s="374">
        <f>C59/'- 3 -'!E59</f>
        <v>0</v>
      </c>
      <c r="E59" s="14">
        <v>0</v>
      </c>
      <c r="F59" s="374">
        <f>E59/'- 3 -'!E59</f>
        <v>0</v>
      </c>
      <c r="G59" s="14">
        <v>0</v>
      </c>
      <c r="H59" s="374">
        <f>G59/'- 3 -'!E59</f>
        <v>0</v>
      </c>
      <c r="I59" s="14">
        <v>0</v>
      </c>
      <c r="J59" s="374">
        <f>I59/'- 3 -'!E59</f>
        <v>0</v>
      </c>
    </row>
    <row r="60" spans="1:10" ht="12.75">
      <c r="A60" s="15">
        <v>2355</v>
      </c>
      <c r="B60" s="16" t="s">
        <v>183</v>
      </c>
      <c r="C60" s="16">
        <v>0</v>
      </c>
      <c r="D60" s="375">
        <f>C60/'- 3 -'!E60</f>
        <v>0</v>
      </c>
      <c r="E60" s="16">
        <v>0</v>
      </c>
      <c r="F60" s="375">
        <f>E60/'- 3 -'!E60</f>
        <v>0</v>
      </c>
      <c r="G60" s="16">
        <v>2000</v>
      </c>
      <c r="H60" s="375">
        <f>G60/'- 3 -'!E60</f>
        <v>8.607695744811432E-05</v>
      </c>
      <c r="I60" s="16">
        <v>0</v>
      </c>
      <c r="J60" s="375">
        <f>I60/'- 3 -'!E60</f>
        <v>0</v>
      </c>
    </row>
    <row r="61" spans="1:10" ht="12.75">
      <c r="A61" s="13">
        <v>2439</v>
      </c>
      <c r="B61" s="14" t="s">
        <v>184</v>
      </c>
      <c r="C61" s="14">
        <v>0</v>
      </c>
      <c r="D61" s="374">
        <f>C61/'- 3 -'!E61</f>
        <v>0</v>
      </c>
      <c r="E61" s="14">
        <v>0</v>
      </c>
      <c r="F61" s="374">
        <f>E61/'- 3 -'!E61</f>
        <v>0</v>
      </c>
      <c r="G61" s="14">
        <v>0</v>
      </c>
      <c r="H61" s="374">
        <f>G61/'- 3 -'!E61</f>
        <v>0</v>
      </c>
      <c r="I61" s="14">
        <v>0</v>
      </c>
      <c r="J61" s="374">
        <f>I61/'- 3 -'!E61</f>
        <v>0</v>
      </c>
    </row>
    <row r="62" spans="1:10" ht="12.75">
      <c r="A62" s="15">
        <v>2460</v>
      </c>
      <c r="B62" s="16" t="s">
        <v>185</v>
      </c>
      <c r="C62" s="16">
        <v>0</v>
      </c>
      <c r="D62" s="375">
        <f>C62/'- 3 -'!E62</f>
        <v>0</v>
      </c>
      <c r="E62" s="16">
        <v>0</v>
      </c>
      <c r="F62" s="375">
        <f>E62/'- 3 -'!E62</f>
        <v>0</v>
      </c>
      <c r="G62" s="16">
        <v>0</v>
      </c>
      <c r="H62" s="375">
        <f>G62/'- 3 -'!E62</f>
        <v>0</v>
      </c>
      <c r="I62" s="16">
        <v>0</v>
      </c>
      <c r="J62" s="375">
        <f>I62/'- 3 -'!E62</f>
        <v>0</v>
      </c>
    </row>
    <row r="63" spans="1:10" ht="12.75">
      <c r="A63" s="13">
        <v>3000</v>
      </c>
      <c r="B63" s="14" t="s">
        <v>491</v>
      </c>
      <c r="C63" s="14">
        <v>288058</v>
      </c>
      <c r="D63" s="374">
        <f>C63/'- 3 -'!E63</f>
        <v>0.05531008115120114</v>
      </c>
      <c r="E63" s="14">
        <v>0</v>
      </c>
      <c r="F63" s="374">
        <f>E63/'- 3 -'!E63</f>
        <v>0</v>
      </c>
      <c r="G63" s="14">
        <v>0</v>
      </c>
      <c r="H63" s="374">
        <f>G63/'- 3 -'!E63</f>
        <v>0</v>
      </c>
      <c r="I63" s="14">
        <v>0</v>
      </c>
      <c r="J63" s="374">
        <f>I63/'- 3 -'!E63</f>
        <v>0</v>
      </c>
    </row>
    <row r="64" spans="1:10" ht="4.5" customHeight="1">
      <c r="A64" s="17"/>
      <c r="B64" s="17"/>
      <c r="C64" s="17"/>
      <c r="D64" s="198"/>
      <c r="E64" s="17"/>
      <c r="F64" s="198"/>
      <c r="G64" s="17"/>
      <c r="H64" s="198"/>
      <c r="I64" s="17"/>
      <c r="J64" s="198"/>
    </row>
    <row r="65" spans="1:10" ht="12.75">
      <c r="A65" s="19"/>
      <c r="B65" s="20" t="s">
        <v>186</v>
      </c>
      <c r="C65" s="20">
        <f>SUM(C11:C63)</f>
        <v>1959396</v>
      </c>
      <c r="D65" s="103">
        <f>C65/'- 3 -'!E65</f>
        <v>0.001578755359375316</v>
      </c>
      <c r="E65" s="20">
        <f>SUM(E11:E63)</f>
        <v>1720100</v>
      </c>
      <c r="F65" s="103">
        <f>E65/'- 3 -'!E65</f>
        <v>0.0013859460229894728</v>
      </c>
      <c r="G65" s="20">
        <f>SUM(G11:G63)</f>
        <v>426081</v>
      </c>
      <c r="H65" s="103">
        <f>G65/'- 3 -'!E65</f>
        <v>0.00034330868404242634</v>
      </c>
      <c r="I65" s="20">
        <f>SUM(I11:I63)</f>
        <v>3836613</v>
      </c>
      <c r="J65" s="103">
        <f>I65/'- 3 -'!E65</f>
        <v>0.0030912961624903848</v>
      </c>
    </row>
    <row r="66" spans="1:10" ht="4.5" customHeight="1">
      <c r="A66" s="17"/>
      <c r="B66" s="17"/>
      <c r="C66" s="17"/>
      <c r="D66" s="198"/>
      <c r="E66" s="17"/>
      <c r="F66" s="198"/>
      <c r="G66" s="17"/>
      <c r="H66" s="198"/>
      <c r="I66" s="17"/>
      <c r="J66" s="198"/>
    </row>
    <row r="67" spans="1:10" ht="12.75">
      <c r="A67" s="15">
        <v>2155</v>
      </c>
      <c r="B67" s="16" t="s">
        <v>187</v>
      </c>
      <c r="C67" s="16">
        <v>0</v>
      </c>
      <c r="D67" s="375">
        <f>C67/'- 3 -'!E67</f>
        <v>0</v>
      </c>
      <c r="E67" s="16">
        <v>0</v>
      </c>
      <c r="F67" s="375">
        <f>E67/'- 3 -'!E67</f>
        <v>0</v>
      </c>
      <c r="G67" s="16">
        <v>700</v>
      </c>
      <c r="H67" s="375">
        <f>G67/'- 3 -'!E67</f>
        <v>0.0005861576362104742</v>
      </c>
      <c r="I67" s="16">
        <v>0</v>
      </c>
      <c r="J67" s="375">
        <f>I67/'- 3 -'!E67</f>
        <v>0</v>
      </c>
    </row>
    <row r="68" spans="1:10" ht="12.75">
      <c r="A68" s="13">
        <v>2408</v>
      </c>
      <c r="B68" s="14" t="s">
        <v>189</v>
      </c>
      <c r="C68" s="14">
        <v>3500</v>
      </c>
      <c r="D68" s="374">
        <f>C68/'- 3 -'!E68</f>
        <v>0.0014803692463863129</v>
      </c>
      <c r="E68" s="14">
        <v>0</v>
      </c>
      <c r="F68" s="374">
        <f>E68/'- 3 -'!E68</f>
        <v>0</v>
      </c>
      <c r="G68" s="14">
        <v>0</v>
      </c>
      <c r="H68" s="374">
        <f>G68/'- 3 -'!E68</f>
        <v>0</v>
      </c>
      <c r="I68" s="14">
        <v>0</v>
      </c>
      <c r="J68" s="374">
        <f>I68/'- 3 -'!E68</f>
        <v>0</v>
      </c>
    </row>
    <row r="69" ht="6.75" customHeight="1"/>
    <row r="70" spans="1:2" ht="12" customHeight="1">
      <c r="A70" s="6"/>
      <c r="B70" s="6"/>
    </row>
    <row r="71" spans="1:2" ht="12" customHeight="1">
      <c r="A71" s="6"/>
      <c r="B71" s="6"/>
    </row>
    <row r="72" spans="1:2" ht="12" customHeight="1">
      <c r="A72" s="6"/>
      <c r="B72" s="6"/>
    </row>
    <row r="73" spans="1:2" ht="12" customHeight="1">
      <c r="A73" s="6"/>
      <c r="B73" s="6"/>
    </row>
    <row r="74" spans="1:2" ht="12" customHeight="1">
      <c r="A74" s="6"/>
      <c r="B74" s="6"/>
    </row>
    <row r="75" ht="12" customHeight="1"/>
  </sheetData>
  <printOptions horizontalCentered="1"/>
  <pageMargins left="0.6" right="0.6" top="0.6" bottom="0" header="0.3" footer="0"/>
  <pageSetup fitToHeight="1" fitToWidth="1" orientation="portrait" scale="81" r:id="rId1"/>
  <headerFooter alignWithMargins="0">
    <oddHeader>&amp;C&amp;"Times New Roman,Bold"&amp;12&amp;A</oddHeader>
  </headerFooter>
</worksheet>
</file>

<file path=xl/worksheets/sheet2.xml><?xml version="1.0" encoding="utf-8"?>
<worksheet xmlns="http://schemas.openxmlformats.org/spreadsheetml/2006/main" xmlns:r="http://schemas.openxmlformats.org/officeDocument/2006/relationships">
  <sheetPr codeName="Sheet1">
    <pageSetUpPr fitToPage="1"/>
  </sheetPr>
  <dimension ref="A1:G74"/>
  <sheetViews>
    <sheetView showGridLines="0" showZeros="0" workbookViewId="0" topLeftCell="A1">
      <selection activeCell="A1" sqref="A1"/>
    </sheetView>
  </sheetViews>
  <sheetFormatPr defaultColWidth="15.83203125" defaultRowHeight="12"/>
  <cols>
    <col min="1" max="1" width="6.83203125" style="17" customWidth="1"/>
    <col min="2" max="2" width="35.83203125" style="17" customWidth="1"/>
    <col min="3" max="3" width="17.83203125" style="17" customWidth="1"/>
    <col min="4" max="4" width="21.83203125" style="17" customWidth="1"/>
    <col min="5" max="5" width="20.83203125" style="17" customWidth="1"/>
    <col min="6" max="6" width="16.83203125" style="17" customWidth="1"/>
    <col min="7" max="7" width="20.83203125" style="17" customWidth="1"/>
    <col min="8" max="16384" width="15.83203125" style="17" customWidth="1"/>
  </cols>
  <sheetData>
    <row r="1" spans="2:7" ht="6.75" customHeight="1">
      <c r="B1" s="21"/>
      <c r="C1" s="56"/>
      <c r="D1" s="56"/>
      <c r="E1" s="56"/>
      <c r="F1" s="56"/>
      <c r="G1" s="56"/>
    </row>
    <row r="2" spans="1:7" ht="12.75">
      <c r="A2" s="57" t="s">
        <v>11</v>
      </c>
      <c r="B2" s="257"/>
      <c r="C2" s="57"/>
      <c r="D2" s="57"/>
      <c r="E2" s="57"/>
      <c r="F2" s="57"/>
      <c r="G2" s="57"/>
    </row>
    <row r="3" spans="1:7" ht="12.75">
      <c r="A3" s="61" t="s">
        <v>447</v>
      </c>
      <c r="B3" s="259"/>
      <c r="C3" s="61"/>
      <c r="D3" s="258"/>
      <c r="E3" s="61"/>
      <c r="F3" s="61"/>
      <c r="G3" s="61"/>
    </row>
    <row r="4" spans="1:7" ht="12.75">
      <c r="A4" s="10"/>
      <c r="C4" s="56"/>
      <c r="D4" s="56"/>
      <c r="E4" s="56"/>
      <c r="F4" s="56"/>
      <c r="G4" s="56"/>
    </row>
    <row r="5" spans="1:7" ht="12.75">
      <c r="A5" s="10"/>
      <c r="C5" s="56"/>
      <c r="D5" s="56"/>
      <c r="E5" s="56"/>
      <c r="F5" s="56"/>
      <c r="G5" s="56"/>
    </row>
    <row r="6" spans="1:7" ht="12.75">
      <c r="A6" s="10"/>
      <c r="C6" s="56"/>
      <c r="D6" s="208" t="s">
        <v>36</v>
      </c>
      <c r="E6" s="260"/>
      <c r="F6" s="207" t="s">
        <v>37</v>
      </c>
      <c r="G6" s="207" t="s">
        <v>38</v>
      </c>
    </row>
    <row r="7" spans="3:7" ht="12.75">
      <c r="C7" s="56"/>
      <c r="D7" s="72" t="s">
        <v>80</v>
      </c>
      <c r="E7" s="73" t="s">
        <v>108</v>
      </c>
      <c r="F7" s="73" t="s">
        <v>81</v>
      </c>
      <c r="G7" s="73" t="s">
        <v>82</v>
      </c>
    </row>
    <row r="8" spans="1:7" ht="12.75">
      <c r="A8" s="44"/>
      <c r="B8" s="45"/>
      <c r="C8" s="208" t="s">
        <v>73</v>
      </c>
      <c r="D8" s="72" t="s">
        <v>107</v>
      </c>
      <c r="E8" s="72" t="s">
        <v>82</v>
      </c>
      <c r="F8" s="73" t="s">
        <v>109</v>
      </c>
      <c r="G8" s="73" t="s">
        <v>110</v>
      </c>
    </row>
    <row r="9" spans="1:7" ht="12.75">
      <c r="A9" s="51" t="s">
        <v>112</v>
      </c>
      <c r="B9" s="52" t="s">
        <v>113</v>
      </c>
      <c r="C9" s="261" t="s">
        <v>130</v>
      </c>
      <c r="D9" s="261" t="s">
        <v>131</v>
      </c>
      <c r="E9" s="328" t="s">
        <v>409</v>
      </c>
      <c r="F9" s="262" t="s">
        <v>132</v>
      </c>
      <c r="G9" s="262" t="s">
        <v>133</v>
      </c>
    </row>
    <row r="10" spans="1:2" ht="4.5" customHeight="1">
      <c r="A10" s="77"/>
      <c r="B10" s="77"/>
    </row>
    <row r="11" spans="1:7" ht="12.75">
      <c r="A11" s="13">
        <v>1</v>
      </c>
      <c r="B11" s="14" t="s">
        <v>135</v>
      </c>
      <c r="C11" s="14">
        <v>229542700</v>
      </c>
      <c r="D11" s="14">
        <v>-1567800</v>
      </c>
      <c r="E11" s="14">
        <f>C11+D11</f>
        <v>227974900</v>
      </c>
      <c r="F11" s="14">
        <f>'- 15 -'!I11</f>
        <v>4927300</v>
      </c>
      <c r="G11" s="14">
        <f>E11-F11</f>
        <v>223047600</v>
      </c>
    </row>
    <row r="12" spans="1:7" ht="12.75">
      <c r="A12" s="15">
        <v>2</v>
      </c>
      <c r="B12" s="16" t="s">
        <v>136</v>
      </c>
      <c r="C12" s="16">
        <v>57958811</v>
      </c>
      <c r="D12" s="16">
        <v>-716753</v>
      </c>
      <c r="E12" s="16">
        <f aca="true" t="shared" si="0" ref="E12:E63">C12+D12</f>
        <v>57242058</v>
      </c>
      <c r="F12" s="16">
        <f>'- 15 -'!I12</f>
        <v>381168</v>
      </c>
      <c r="G12" s="16">
        <f aca="true" t="shared" si="1" ref="G12:G63">E12-F12</f>
        <v>56860890</v>
      </c>
    </row>
    <row r="13" spans="1:7" ht="12.75">
      <c r="A13" s="13">
        <v>3</v>
      </c>
      <c r="B13" s="14" t="s">
        <v>137</v>
      </c>
      <c r="C13" s="14">
        <v>43275495</v>
      </c>
      <c r="D13" s="14">
        <v>-2923051</v>
      </c>
      <c r="E13" s="14">
        <f t="shared" si="0"/>
        <v>40352444</v>
      </c>
      <c r="F13" s="14">
        <f>'- 15 -'!I13</f>
        <v>0</v>
      </c>
      <c r="G13" s="14">
        <f t="shared" si="1"/>
        <v>40352444</v>
      </c>
    </row>
    <row r="14" spans="1:7" ht="12.75">
      <c r="A14" s="15">
        <v>4</v>
      </c>
      <c r="B14" s="16" t="s">
        <v>138</v>
      </c>
      <c r="C14" s="16">
        <v>38772105</v>
      </c>
      <c r="D14" s="16">
        <v>13750</v>
      </c>
      <c r="E14" s="16">
        <f t="shared" si="0"/>
        <v>38785855</v>
      </c>
      <c r="F14" s="16">
        <f>'- 15 -'!I14</f>
        <v>90003</v>
      </c>
      <c r="G14" s="16">
        <f t="shared" si="1"/>
        <v>38695852</v>
      </c>
    </row>
    <row r="15" spans="1:7" ht="12.75">
      <c r="A15" s="13">
        <v>5</v>
      </c>
      <c r="B15" s="14" t="s">
        <v>139</v>
      </c>
      <c r="C15" s="14">
        <v>46830074</v>
      </c>
      <c r="D15" s="14">
        <v>-522245</v>
      </c>
      <c r="E15" s="14">
        <f t="shared" si="0"/>
        <v>46307829</v>
      </c>
      <c r="F15" s="14">
        <f>'- 15 -'!I15</f>
        <v>0</v>
      </c>
      <c r="G15" s="14">
        <f t="shared" si="1"/>
        <v>46307829</v>
      </c>
    </row>
    <row r="16" spans="1:7" ht="12.75">
      <c r="A16" s="15">
        <v>6</v>
      </c>
      <c r="B16" s="16" t="s">
        <v>140</v>
      </c>
      <c r="C16" s="16">
        <v>56781824</v>
      </c>
      <c r="D16" s="16">
        <v>-893405</v>
      </c>
      <c r="E16" s="16">
        <f t="shared" si="0"/>
        <v>55888419</v>
      </c>
      <c r="F16" s="16">
        <f>'- 15 -'!I16</f>
        <v>97231</v>
      </c>
      <c r="G16" s="16">
        <f t="shared" si="1"/>
        <v>55791188</v>
      </c>
    </row>
    <row r="17" spans="1:7" ht="12.75">
      <c r="A17" s="13">
        <v>9</v>
      </c>
      <c r="B17" s="14" t="s">
        <v>141</v>
      </c>
      <c r="C17" s="14">
        <v>77577507</v>
      </c>
      <c r="D17" s="14">
        <v>178230</v>
      </c>
      <c r="E17" s="14">
        <f t="shared" si="0"/>
        <v>77755737</v>
      </c>
      <c r="F17" s="14">
        <f>'- 15 -'!I17</f>
        <v>368595</v>
      </c>
      <c r="G17" s="14">
        <f t="shared" si="1"/>
        <v>77387142</v>
      </c>
    </row>
    <row r="18" spans="1:7" ht="12.75">
      <c r="A18" s="15">
        <v>10</v>
      </c>
      <c r="B18" s="16" t="s">
        <v>142</v>
      </c>
      <c r="C18" s="16">
        <v>58435981</v>
      </c>
      <c r="D18" s="16">
        <v>-560995</v>
      </c>
      <c r="E18" s="16">
        <f t="shared" si="0"/>
        <v>57874986</v>
      </c>
      <c r="F18" s="16">
        <f>'- 15 -'!I18</f>
        <v>53257</v>
      </c>
      <c r="G18" s="16">
        <f t="shared" si="1"/>
        <v>57821729</v>
      </c>
    </row>
    <row r="19" spans="1:7" ht="12.75">
      <c r="A19" s="13">
        <v>11</v>
      </c>
      <c r="B19" s="14" t="s">
        <v>143</v>
      </c>
      <c r="C19" s="14">
        <v>30453450</v>
      </c>
      <c r="D19" s="14">
        <v>230569</v>
      </c>
      <c r="E19" s="14">
        <f t="shared" si="0"/>
        <v>30684019</v>
      </c>
      <c r="F19" s="14">
        <f>'- 15 -'!I19</f>
        <v>283075</v>
      </c>
      <c r="G19" s="14">
        <f t="shared" si="1"/>
        <v>30400944</v>
      </c>
    </row>
    <row r="20" spans="1:7" ht="12.75">
      <c r="A20" s="15">
        <v>12</v>
      </c>
      <c r="B20" s="16" t="s">
        <v>144</v>
      </c>
      <c r="C20" s="16">
        <v>50168461</v>
      </c>
      <c r="D20" s="16">
        <v>257049</v>
      </c>
      <c r="E20" s="16">
        <f t="shared" si="0"/>
        <v>50425510</v>
      </c>
      <c r="F20" s="16">
        <f>'- 15 -'!I20</f>
        <v>169218</v>
      </c>
      <c r="G20" s="16">
        <f t="shared" si="1"/>
        <v>50256292</v>
      </c>
    </row>
    <row r="21" spans="1:7" ht="12.75">
      <c r="A21" s="13">
        <v>13</v>
      </c>
      <c r="B21" s="14" t="s">
        <v>145</v>
      </c>
      <c r="C21" s="14">
        <v>19202981</v>
      </c>
      <c r="D21" s="14">
        <v>81896</v>
      </c>
      <c r="E21" s="14">
        <f t="shared" si="0"/>
        <v>19284877</v>
      </c>
      <c r="F21" s="14">
        <f>'- 15 -'!I21</f>
        <v>0</v>
      </c>
      <c r="G21" s="14">
        <f t="shared" si="1"/>
        <v>19284877</v>
      </c>
    </row>
    <row r="22" spans="1:7" ht="12.75">
      <c r="A22" s="15">
        <v>14</v>
      </c>
      <c r="B22" s="16" t="s">
        <v>146</v>
      </c>
      <c r="C22" s="16">
        <v>21930119</v>
      </c>
      <c r="D22" s="16">
        <v>-90688</v>
      </c>
      <c r="E22" s="16">
        <f t="shared" si="0"/>
        <v>21839431</v>
      </c>
      <c r="F22" s="16">
        <f>'- 15 -'!I22</f>
        <v>0</v>
      </c>
      <c r="G22" s="16">
        <f t="shared" si="1"/>
        <v>21839431</v>
      </c>
    </row>
    <row r="23" spans="1:7" ht="12.75">
      <c r="A23" s="13">
        <v>15</v>
      </c>
      <c r="B23" s="14" t="s">
        <v>147</v>
      </c>
      <c r="C23" s="14">
        <v>30250988</v>
      </c>
      <c r="D23" s="14">
        <v>590276</v>
      </c>
      <c r="E23" s="14">
        <f t="shared" si="0"/>
        <v>30841264</v>
      </c>
      <c r="F23" s="14">
        <f>'- 15 -'!I23</f>
        <v>118643</v>
      </c>
      <c r="G23" s="14">
        <f t="shared" si="1"/>
        <v>30722621</v>
      </c>
    </row>
    <row r="24" spans="1:7" ht="12.75">
      <c r="A24" s="15">
        <v>16</v>
      </c>
      <c r="B24" s="16" t="s">
        <v>148</v>
      </c>
      <c r="C24" s="16">
        <v>5794992</v>
      </c>
      <c r="D24" s="16">
        <v>7500</v>
      </c>
      <c r="E24" s="16">
        <f t="shared" si="0"/>
        <v>5802492</v>
      </c>
      <c r="F24" s="16">
        <f>'- 15 -'!I24</f>
        <v>0</v>
      </c>
      <c r="G24" s="16">
        <f t="shared" si="1"/>
        <v>5802492</v>
      </c>
    </row>
    <row r="25" spans="1:7" ht="12.75">
      <c r="A25" s="13">
        <v>17</v>
      </c>
      <c r="B25" s="14" t="s">
        <v>149</v>
      </c>
      <c r="C25" s="14">
        <v>3971931</v>
      </c>
      <c r="D25" s="14">
        <v>-109661</v>
      </c>
      <c r="E25" s="14">
        <f t="shared" si="0"/>
        <v>3862270</v>
      </c>
      <c r="F25" s="14">
        <f>'- 15 -'!I25</f>
        <v>0</v>
      </c>
      <c r="G25" s="14">
        <f t="shared" si="1"/>
        <v>3862270</v>
      </c>
    </row>
    <row r="26" spans="1:7" ht="12.75">
      <c r="A26" s="15">
        <v>18</v>
      </c>
      <c r="B26" s="16" t="s">
        <v>150</v>
      </c>
      <c r="C26" s="16">
        <v>8847255.33</v>
      </c>
      <c r="D26" s="16">
        <v>15000</v>
      </c>
      <c r="E26" s="16">
        <f t="shared" si="0"/>
        <v>8862255.33</v>
      </c>
      <c r="F26" s="16">
        <f>'- 15 -'!I26</f>
        <v>0</v>
      </c>
      <c r="G26" s="16">
        <f t="shared" si="1"/>
        <v>8862255.33</v>
      </c>
    </row>
    <row r="27" spans="1:7" ht="12.75">
      <c r="A27" s="13">
        <v>19</v>
      </c>
      <c r="B27" s="14" t="s">
        <v>151</v>
      </c>
      <c r="C27" s="14">
        <v>19718999</v>
      </c>
      <c r="D27" s="14">
        <v>-31479</v>
      </c>
      <c r="E27" s="14">
        <f t="shared" si="0"/>
        <v>19687520</v>
      </c>
      <c r="F27" s="14">
        <f>'- 15 -'!I27</f>
        <v>0</v>
      </c>
      <c r="G27" s="14">
        <f t="shared" si="1"/>
        <v>19687520</v>
      </c>
    </row>
    <row r="28" spans="1:7" ht="12.75">
      <c r="A28" s="15">
        <v>20</v>
      </c>
      <c r="B28" s="16" t="s">
        <v>152</v>
      </c>
      <c r="C28" s="16">
        <v>7534240</v>
      </c>
      <c r="D28" s="16">
        <v>-89510</v>
      </c>
      <c r="E28" s="16">
        <f t="shared" si="0"/>
        <v>7444730</v>
      </c>
      <c r="F28" s="16">
        <f>'- 15 -'!I28</f>
        <v>39834</v>
      </c>
      <c r="G28" s="16">
        <f t="shared" si="1"/>
        <v>7404896</v>
      </c>
    </row>
    <row r="29" spans="1:7" ht="12.75">
      <c r="A29" s="13">
        <v>21</v>
      </c>
      <c r="B29" s="14" t="s">
        <v>153</v>
      </c>
      <c r="C29" s="14">
        <v>21523000</v>
      </c>
      <c r="D29" s="14">
        <v>-48000</v>
      </c>
      <c r="E29" s="14">
        <f t="shared" si="0"/>
        <v>21475000</v>
      </c>
      <c r="F29" s="14">
        <f>'- 15 -'!I29</f>
        <v>48000</v>
      </c>
      <c r="G29" s="14">
        <f t="shared" si="1"/>
        <v>21427000</v>
      </c>
    </row>
    <row r="30" spans="1:7" ht="12.75">
      <c r="A30" s="15">
        <v>22</v>
      </c>
      <c r="B30" s="16" t="s">
        <v>154</v>
      </c>
      <c r="C30" s="16">
        <v>11595679</v>
      </c>
      <c r="D30" s="16">
        <v>233862</v>
      </c>
      <c r="E30" s="16">
        <f t="shared" si="0"/>
        <v>11829541</v>
      </c>
      <c r="F30" s="16">
        <f>'- 15 -'!I30</f>
        <v>213925</v>
      </c>
      <c r="G30" s="16">
        <f t="shared" si="1"/>
        <v>11615616</v>
      </c>
    </row>
    <row r="31" spans="1:7" ht="12.75">
      <c r="A31" s="13">
        <v>23</v>
      </c>
      <c r="B31" s="14" t="s">
        <v>155</v>
      </c>
      <c r="C31" s="14">
        <v>9364674</v>
      </c>
      <c r="D31" s="14">
        <v>183382</v>
      </c>
      <c r="E31" s="14">
        <f t="shared" si="0"/>
        <v>9548056</v>
      </c>
      <c r="F31" s="14">
        <f>'- 15 -'!I31</f>
        <v>0</v>
      </c>
      <c r="G31" s="14">
        <f t="shared" si="1"/>
        <v>9548056</v>
      </c>
    </row>
    <row r="32" spans="1:7" ht="12.75">
      <c r="A32" s="15">
        <v>24</v>
      </c>
      <c r="B32" s="16" t="s">
        <v>156</v>
      </c>
      <c r="C32" s="16">
        <v>22099482</v>
      </c>
      <c r="D32" s="16">
        <v>223000</v>
      </c>
      <c r="E32" s="16">
        <f t="shared" si="0"/>
        <v>22322482</v>
      </c>
      <c r="F32" s="16">
        <f>'- 15 -'!I32</f>
        <v>1636</v>
      </c>
      <c r="G32" s="16">
        <f t="shared" si="1"/>
        <v>22320846</v>
      </c>
    </row>
    <row r="33" spans="1:7" ht="12.75">
      <c r="A33" s="13">
        <v>25</v>
      </c>
      <c r="B33" s="14" t="s">
        <v>157</v>
      </c>
      <c r="C33" s="14">
        <v>9865697</v>
      </c>
      <c r="D33" s="14">
        <v>166200</v>
      </c>
      <c r="E33" s="14">
        <f t="shared" si="0"/>
        <v>10031897</v>
      </c>
      <c r="F33" s="14">
        <f>'- 15 -'!I33</f>
        <v>0</v>
      </c>
      <c r="G33" s="14">
        <f t="shared" si="1"/>
        <v>10031897</v>
      </c>
    </row>
    <row r="34" spans="1:7" ht="12.75">
      <c r="A34" s="15">
        <v>26</v>
      </c>
      <c r="B34" s="16" t="s">
        <v>158</v>
      </c>
      <c r="C34" s="16">
        <v>14796150</v>
      </c>
      <c r="D34" s="16">
        <v>87000</v>
      </c>
      <c r="E34" s="16">
        <f t="shared" si="0"/>
        <v>14883150</v>
      </c>
      <c r="F34" s="16">
        <f>'- 15 -'!I34</f>
        <v>0</v>
      </c>
      <c r="G34" s="16">
        <f t="shared" si="1"/>
        <v>14883150</v>
      </c>
    </row>
    <row r="35" spans="1:7" ht="12.75">
      <c r="A35" s="13">
        <v>28</v>
      </c>
      <c r="B35" s="14" t="s">
        <v>159</v>
      </c>
      <c r="C35" s="14">
        <v>5935465</v>
      </c>
      <c r="D35" s="14">
        <v>42000</v>
      </c>
      <c r="E35" s="14">
        <f t="shared" si="0"/>
        <v>5977465</v>
      </c>
      <c r="F35" s="14">
        <f>'- 15 -'!I35</f>
        <v>0</v>
      </c>
      <c r="G35" s="14">
        <f t="shared" si="1"/>
        <v>5977465</v>
      </c>
    </row>
    <row r="36" spans="1:7" ht="12.75">
      <c r="A36" s="15">
        <v>30</v>
      </c>
      <c r="B36" s="16" t="s">
        <v>160</v>
      </c>
      <c r="C36" s="16">
        <v>8738212</v>
      </c>
      <c r="D36" s="16">
        <v>233675</v>
      </c>
      <c r="E36" s="16">
        <f t="shared" si="0"/>
        <v>8971887</v>
      </c>
      <c r="F36" s="16">
        <f>'- 15 -'!I36</f>
        <v>0</v>
      </c>
      <c r="G36" s="16">
        <f t="shared" si="1"/>
        <v>8971887</v>
      </c>
    </row>
    <row r="37" spans="1:7" ht="12.75">
      <c r="A37" s="13">
        <v>31</v>
      </c>
      <c r="B37" s="14" t="s">
        <v>161</v>
      </c>
      <c r="C37" s="14">
        <v>10206082</v>
      </c>
      <c r="D37" s="14">
        <v>156900</v>
      </c>
      <c r="E37" s="14">
        <f t="shared" si="0"/>
        <v>10362982</v>
      </c>
      <c r="F37" s="14">
        <f>'- 15 -'!I37</f>
        <v>0</v>
      </c>
      <c r="G37" s="14">
        <f t="shared" si="1"/>
        <v>10362982</v>
      </c>
    </row>
    <row r="38" spans="1:7" ht="12.75">
      <c r="A38" s="15">
        <v>32</v>
      </c>
      <c r="B38" s="16" t="s">
        <v>162</v>
      </c>
      <c r="C38" s="16">
        <v>6311348</v>
      </c>
      <c r="D38" s="16">
        <v>78139</v>
      </c>
      <c r="E38" s="16">
        <f t="shared" si="0"/>
        <v>6389487</v>
      </c>
      <c r="F38" s="16">
        <f>'- 15 -'!I38</f>
        <v>0</v>
      </c>
      <c r="G38" s="16">
        <f t="shared" si="1"/>
        <v>6389487</v>
      </c>
    </row>
    <row r="39" spans="1:7" ht="12.75">
      <c r="A39" s="13">
        <v>33</v>
      </c>
      <c r="B39" s="14" t="s">
        <v>163</v>
      </c>
      <c r="C39" s="14">
        <v>12154482</v>
      </c>
      <c r="D39" s="14">
        <v>100500</v>
      </c>
      <c r="E39" s="14">
        <f t="shared" si="0"/>
        <v>12254982</v>
      </c>
      <c r="F39" s="14">
        <f>'- 15 -'!I39</f>
        <v>0</v>
      </c>
      <c r="G39" s="14">
        <f t="shared" si="1"/>
        <v>12254982</v>
      </c>
    </row>
    <row r="40" spans="1:7" ht="12.75">
      <c r="A40" s="15">
        <v>34</v>
      </c>
      <c r="B40" s="16" t="s">
        <v>164</v>
      </c>
      <c r="C40" s="16">
        <v>5362767</v>
      </c>
      <c r="D40" s="16">
        <v>0</v>
      </c>
      <c r="E40" s="16">
        <f t="shared" si="0"/>
        <v>5362767</v>
      </c>
      <c r="F40" s="16">
        <f>'- 15 -'!I40</f>
        <v>0</v>
      </c>
      <c r="G40" s="16">
        <f t="shared" si="1"/>
        <v>5362767</v>
      </c>
    </row>
    <row r="41" spans="1:7" ht="12.75">
      <c r="A41" s="13">
        <v>35</v>
      </c>
      <c r="B41" s="14" t="s">
        <v>165</v>
      </c>
      <c r="C41" s="14">
        <v>13362960</v>
      </c>
      <c r="D41" s="14">
        <v>222016</v>
      </c>
      <c r="E41" s="14">
        <f t="shared" si="0"/>
        <v>13584976</v>
      </c>
      <c r="F41" s="14">
        <f>'- 15 -'!I41</f>
        <v>4000</v>
      </c>
      <c r="G41" s="14">
        <f t="shared" si="1"/>
        <v>13580976</v>
      </c>
    </row>
    <row r="42" spans="1:7" ht="12.75">
      <c r="A42" s="15">
        <v>36</v>
      </c>
      <c r="B42" s="16" t="s">
        <v>166</v>
      </c>
      <c r="C42" s="16">
        <v>7130768</v>
      </c>
      <c r="D42" s="16">
        <v>76459</v>
      </c>
      <c r="E42" s="16">
        <f t="shared" si="0"/>
        <v>7207227</v>
      </c>
      <c r="F42" s="16">
        <f>'- 15 -'!I42</f>
        <v>0</v>
      </c>
      <c r="G42" s="16">
        <f t="shared" si="1"/>
        <v>7207227</v>
      </c>
    </row>
    <row r="43" spans="1:7" ht="12.75">
      <c r="A43" s="13">
        <v>37</v>
      </c>
      <c r="B43" s="14" t="s">
        <v>167</v>
      </c>
      <c r="C43" s="14">
        <v>6789449</v>
      </c>
      <c r="D43" s="14">
        <v>-26358</v>
      </c>
      <c r="E43" s="14">
        <f t="shared" si="0"/>
        <v>6763091</v>
      </c>
      <c r="F43" s="14">
        <f>'- 15 -'!I43</f>
        <v>0</v>
      </c>
      <c r="G43" s="14">
        <f t="shared" si="1"/>
        <v>6763091</v>
      </c>
    </row>
    <row r="44" spans="1:7" ht="12.75">
      <c r="A44" s="15">
        <v>38</v>
      </c>
      <c r="B44" s="16" t="s">
        <v>168</v>
      </c>
      <c r="C44" s="16">
        <v>8696894.75</v>
      </c>
      <c r="D44" s="16">
        <v>160076</v>
      </c>
      <c r="E44" s="16">
        <f t="shared" si="0"/>
        <v>8856970.75</v>
      </c>
      <c r="F44" s="16">
        <f>'- 15 -'!I44</f>
        <v>0</v>
      </c>
      <c r="G44" s="16">
        <f t="shared" si="1"/>
        <v>8856970.75</v>
      </c>
    </row>
    <row r="45" spans="1:7" ht="12.75">
      <c r="A45" s="13">
        <v>39</v>
      </c>
      <c r="B45" s="14" t="s">
        <v>169</v>
      </c>
      <c r="C45" s="14">
        <v>14792120</v>
      </c>
      <c r="D45" s="14">
        <v>-92000</v>
      </c>
      <c r="E45" s="14">
        <f t="shared" si="0"/>
        <v>14700120</v>
      </c>
      <c r="F45" s="14">
        <f>'- 15 -'!I45</f>
        <v>0</v>
      </c>
      <c r="G45" s="14">
        <f t="shared" si="1"/>
        <v>14700120</v>
      </c>
    </row>
    <row r="46" spans="1:7" ht="12.75">
      <c r="A46" s="15">
        <v>40</v>
      </c>
      <c r="B46" s="16" t="s">
        <v>170</v>
      </c>
      <c r="C46" s="16">
        <v>43418500</v>
      </c>
      <c r="D46" s="16">
        <v>135500</v>
      </c>
      <c r="E46" s="16">
        <f t="shared" si="0"/>
        <v>43554000</v>
      </c>
      <c r="F46" s="16">
        <f>'- 15 -'!I46</f>
        <v>42900</v>
      </c>
      <c r="G46" s="16">
        <f t="shared" si="1"/>
        <v>43511100</v>
      </c>
    </row>
    <row r="47" spans="1:7" ht="12.75">
      <c r="A47" s="13">
        <v>41</v>
      </c>
      <c r="B47" s="14" t="s">
        <v>171</v>
      </c>
      <c r="C47" s="14">
        <v>11761476</v>
      </c>
      <c r="D47" s="14">
        <v>233450</v>
      </c>
      <c r="E47" s="14">
        <f t="shared" si="0"/>
        <v>11994926</v>
      </c>
      <c r="F47" s="14">
        <f>'- 15 -'!I47</f>
        <v>155940</v>
      </c>
      <c r="G47" s="14">
        <f t="shared" si="1"/>
        <v>11838986</v>
      </c>
    </row>
    <row r="48" spans="1:7" ht="12.75">
      <c r="A48" s="15">
        <v>42</v>
      </c>
      <c r="B48" s="16" t="s">
        <v>172</v>
      </c>
      <c r="C48" s="16">
        <v>7670002</v>
      </c>
      <c r="D48" s="16">
        <v>82204</v>
      </c>
      <c r="E48" s="16">
        <f t="shared" si="0"/>
        <v>7752206</v>
      </c>
      <c r="F48" s="16">
        <f>'- 15 -'!I48</f>
        <v>0</v>
      </c>
      <c r="G48" s="16">
        <f t="shared" si="1"/>
        <v>7752206</v>
      </c>
    </row>
    <row r="49" spans="1:7" ht="12.75">
      <c r="A49" s="13">
        <v>43</v>
      </c>
      <c r="B49" s="14" t="s">
        <v>173</v>
      </c>
      <c r="C49" s="14">
        <v>6056648</v>
      </c>
      <c r="D49" s="14">
        <v>37000</v>
      </c>
      <c r="E49" s="14">
        <f t="shared" si="0"/>
        <v>6093648</v>
      </c>
      <c r="F49" s="14">
        <f>'- 15 -'!I49</f>
        <v>15000</v>
      </c>
      <c r="G49" s="14">
        <f t="shared" si="1"/>
        <v>6078648</v>
      </c>
    </row>
    <row r="50" spans="1:7" ht="12.75">
      <c r="A50" s="15">
        <v>44</v>
      </c>
      <c r="B50" s="16" t="s">
        <v>174</v>
      </c>
      <c r="C50" s="16">
        <v>8918930</v>
      </c>
      <c r="D50" s="16">
        <v>121500</v>
      </c>
      <c r="E50" s="16">
        <f t="shared" si="0"/>
        <v>9040430</v>
      </c>
      <c r="F50" s="16">
        <f>'- 15 -'!I50</f>
        <v>0</v>
      </c>
      <c r="G50" s="16">
        <f t="shared" si="1"/>
        <v>9040430</v>
      </c>
    </row>
    <row r="51" spans="1:7" ht="12.75">
      <c r="A51" s="13">
        <v>45</v>
      </c>
      <c r="B51" s="14" t="s">
        <v>175</v>
      </c>
      <c r="C51" s="14">
        <v>11365539</v>
      </c>
      <c r="D51" s="14">
        <v>-11650</v>
      </c>
      <c r="E51" s="14">
        <f t="shared" si="0"/>
        <v>11353889</v>
      </c>
      <c r="F51" s="14">
        <f>'- 15 -'!I51</f>
        <v>11450</v>
      </c>
      <c r="G51" s="14">
        <f t="shared" si="1"/>
        <v>11342439</v>
      </c>
    </row>
    <row r="52" spans="1:7" ht="12.75">
      <c r="A52" s="15">
        <v>46</v>
      </c>
      <c r="B52" s="16" t="s">
        <v>176</v>
      </c>
      <c r="C52" s="16">
        <v>10336857</v>
      </c>
      <c r="D52" s="16">
        <v>0</v>
      </c>
      <c r="E52" s="16">
        <f t="shared" si="0"/>
        <v>10336857</v>
      </c>
      <c r="F52" s="16">
        <f>'- 15 -'!I52</f>
        <v>0</v>
      </c>
      <c r="G52" s="16">
        <f t="shared" si="1"/>
        <v>10336857</v>
      </c>
    </row>
    <row r="53" spans="1:7" ht="12.75">
      <c r="A53" s="13">
        <v>47</v>
      </c>
      <c r="B53" s="14" t="s">
        <v>177</v>
      </c>
      <c r="C53" s="14">
        <v>8664243</v>
      </c>
      <c r="D53" s="14">
        <v>47000</v>
      </c>
      <c r="E53" s="14">
        <f t="shared" si="0"/>
        <v>8711243</v>
      </c>
      <c r="F53" s="14">
        <f>'- 15 -'!I53</f>
        <v>0</v>
      </c>
      <c r="G53" s="14">
        <f t="shared" si="1"/>
        <v>8711243</v>
      </c>
    </row>
    <row r="54" spans="1:7" ht="12.75">
      <c r="A54" s="15">
        <v>48</v>
      </c>
      <c r="B54" s="16" t="s">
        <v>178</v>
      </c>
      <c r="C54" s="16">
        <v>56066441</v>
      </c>
      <c r="D54" s="16">
        <v>-1883580</v>
      </c>
      <c r="E54" s="16">
        <f t="shared" si="0"/>
        <v>54182861</v>
      </c>
      <c r="F54" s="16">
        <f>'- 15 -'!I54</f>
        <v>602728</v>
      </c>
      <c r="G54" s="16">
        <f t="shared" si="1"/>
        <v>53580133</v>
      </c>
    </row>
    <row r="55" spans="1:7" ht="12.75">
      <c r="A55" s="13">
        <v>49</v>
      </c>
      <c r="B55" s="14" t="s">
        <v>179</v>
      </c>
      <c r="C55" s="14">
        <v>34205413</v>
      </c>
      <c r="D55" s="14">
        <v>114602</v>
      </c>
      <c r="E55" s="14">
        <f t="shared" si="0"/>
        <v>34320015</v>
      </c>
      <c r="F55" s="14">
        <f>'- 15 -'!I55</f>
        <v>20000</v>
      </c>
      <c r="G55" s="14">
        <f t="shared" si="1"/>
        <v>34300015</v>
      </c>
    </row>
    <row r="56" spans="1:7" ht="12.75">
      <c r="A56" s="15">
        <v>50</v>
      </c>
      <c r="B56" s="16" t="s">
        <v>429</v>
      </c>
      <c r="C56" s="16">
        <v>13997900</v>
      </c>
      <c r="D56" s="16">
        <v>203740</v>
      </c>
      <c r="E56" s="16">
        <f>C56+D56</f>
        <v>14201640</v>
      </c>
      <c r="F56" s="16">
        <f>'- 15 -'!I56</f>
        <v>0</v>
      </c>
      <c r="G56" s="16">
        <f>E56-F56</f>
        <v>14201640</v>
      </c>
    </row>
    <row r="57" spans="1:7" ht="12.75">
      <c r="A57" s="13">
        <v>2264</v>
      </c>
      <c r="B57" s="14" t="s">
        <v>180</v>
      </c>
      <c r="C57" s="14">
        <v>1929195</v>
      </c>
      <c r="D57" s="14">
        <v>-500</v>
      </c>
      <c r="E57" s="14">
        <f t="shared" si="0"/>
        <v>1928695</v>
      </c>
      <c r="F57" s="14">
        <f>'- 15 -'!I57</f>
        <v>8229</v>
      </c>
      <c r="G57" s="14">
        <f t="shared" si="1"/>
        <v>1920466</v>
      </c>
    </row>
    <row r="58" spans="1:7" ht="12.75">
      <c r="A58" s="15">
        <v>2309</v>
      </c>
      <c r="B58" s="16" t="s">
        <v>181</v>
      </c>
      <c r="C58" s="16">
        <v>1975770</v>
      </c>
      <c r="D58" s="16">
        <v>-8200</v>
      </c>
      <c r="E58" s="16">
        <f t="shared" si="0"/>
        <v>1967570</v>
      </c>
      <c r="F58" s="16">
        <f>'- 15 -'!I58</f>
        <v>0</v>
      </c>
      <c r="G58" s="16">
        <f t="shared" si="1"/>
        <v>1967570</v>
      </c>
    </row>
    <row r="59" spans="1:7" ht="12.75">
      <c r="A59" s="13">
        <v>2312</v>
      </c>
      <c r="B59" s="14" t="s">
        <v>182</v>
      </c>
      <c r="C59" s="14">
        <v>1678823</v>
      </c>
      <c r="D59" s="14">
        <v>-2000</v>
      </c>
      <c r="E59" s="14">
        <f t="shared" si="0"/>
        <v>1676823</v>
      </c>
      <c r="F59" s="14">
        <f>'- 15 -'!I59</f>
        <v>0</v>
      </c>
      <c r="G59" s="14">
        <f t="shared" si="1"/>
        <v>1676823</v>
      </c>
    </row>
    <row r="60" spans="1:7" ht="12.75">
      <c r="A60" s="15">
        <v>2355</v>
      </c>
      <c r="B60" s="16" t="s">
        <v>183</v>
      </c>
      <c r="C60" s="16">
        <v>23164362</v>
      </c>
      <c r="D60" s="16">
        <v>70660</v>
      </c>
      <c r="E60" s="16">
        <f t="shared" si="0"/>
        <v>23235022</v>
      </c>
      <c r="F60" s="16">
        <f>'- 15 -'!I60</f>
        <v>2000</v>
      </c>
      <c r="G60" s="16">
        <f t="shared" si="1"/>
        <v>23233022</v>
      </c>
    </row>
    <row r="61" spans="1:7" ht="12.75">
      <c r="A61" s="13">
        <v>2439</v>
      </c>
      <c r="B61" s="14" t="s">
        <v>184</v>
      </c>
      <c r="C61" s="14">
        <v>1235310</v>
      </c>
      <c r="D61" s="14">
        <v>0</v>
      </c>
      <c r="E61" s="14">
        <f t="shared" si="0"/>
        <v>1235310</v>
      </c>
      <c r="F61" s="14">
        <f>'- 15 -'!I61</f>
        <v>0</v>
      </c>
      <c r="G61" s="14">
        <f t="shared" si="1"/>
        <v>1235310</v>
      </c>
    </row>
    <row r="62" spans="1:7" ht="12.75">
      <c r="A62" s="15">
        <v>2460</v>
      </c>
      <c r="B62" s="16" t="s">
        <v>185</v>
      </c>
      <c r="C62" s="16">
        <v>2873057</v>
      </c>
      <c r="D62" s="16">
        <v>-3200</v>
      </c>
      <c r="E62" s="16">
        <f t="shared" si="0"/>
        <v>2869857</v>
      </c>
      <c r="F62" s="16">
        <f>'- 15 -'!I62</f>
        <v>0</v>
      </c>
      <c r="G62" s="16">
        <f t="shared" si="1"/>
        <v>2869857</v>
      </c>
    </row>
    <row r="63" spans="1:7" ht="12.75">
      <c r="A63" s="13">
        <v>3000</v>
      </c>
      <c r="B63" s="14" t="s">
        <v>491</v>
      </c>
      <c r="C63" s="14">
        <v>5208056</v>
      </c>
      <c r="D63" s="14">
        <v>0</v>
      </c>
      <c r="E63" s="14">
        <f t="shared" si="0"/>
        <v>5208056</v>
      </c>
      <c r="F63" s="14">
        <f>'- 15 -'!I63</f>
        <v>288058</v>
      </c>
      <c r="G63" s="14">
        <f t="shared" si="1"/>
        <v>4919998</v>
      </c>
    </row>
    <row r="64" ht="4.5" customHeight="1"/>
    <row r="65" spans="1:7" ht="12.75">
      <c r="A65" s="19"/>
      <c r="B65" s="20" t="s">
        <v>186</v>
      </c>
      <c r="C65" s="20">
        <f>SUM(C11:C63)</f>
        <v>1246299665.08</v>
      </c>
      <c r="D65" s="20">
        <f>SUM(D11:D63)</f>
        <v>-5197940</v>
      </c>
      <c r="E65" s="20">
        <f>SUM(E11:E63)</f>
        <v>1241101725.08</v>
      </c>
      <c r="F65" s="20">
        <f>SUM(F11:F63)</f>
        <v>7942190</v>
      </c>
      <c r="G65" s="20">
        <f>SUM(G11:G63)</f>
        <v>1233159535.08</v>
      </c>
    </row>
    <row r="66" ht="4.5" customHeight="1"/>
    <row r="67" spans="1:7" ht="12.75">
      <c r="A67" s="15">
        <v>2155</v>
      </c>
      <c r="B67" s="16" t="s">
        <v>187</v>
      </c>
      <c r="C67" s="16">
        <v>1346918</v>
      </c>
      <c r="D67" s="16">
        <v>-152700</v>
      </c>
      <c r="E67" s="16">
        <f>C67+D67</f>
        <v>1194218</v>
      </c>
      <c r="F67" s="16">
        <f>'- 15 -'!I67</f>
        <v>700</v>
      </c>
      <c r="G67" s="16">
        <f>E67-F67</f>
        <v>1193518</v>
      </c>
    </row>
    <row r="68" spans="1:7" ht="12.75">
      <c r="A68" s="13">
        <v>2408</v>
      </c>
      <c r="B68" s="14" t="s">
        <v>189</v>
      </c>
      <c r="C68" s="14">
        <v>2364275</v>
      </c>
      <c r="D68" s="14">
        <v>0</v>
      </c>
      <c r="E68" s="14">
        <f>C68+D68</f>
        <v>2364275</v>
      </c>
      <c r="F68" s="14">
        <f>'- 15 -'!I68</f>
        <v>3500</v>
      </c>
      <c r="G68" s="14">
        <f>E68-F68</f>
        <v>2360775</v>
      </c>
    </row>
    <row r="69" ht="6.75" customHeight="1"/>
    <row r="70" spans="1:7" ht="12" customHeight="1">
      <c r="A70" s="54" t="s">
        <v>297</v>
      </c>
      <c r="B70" s="274" t="s">
        <v>347</v>
      </c>
      <c r="C70" s="241"/>
      <c r="D70" s="241"/>
      <c r="E70" s="241"/>
      <c r="F70" s="241"/>
      <c r="G70" s="241"/>
    </row>
    <row r="71" spans="1:7" ht="12" customHeight="1">
      <c r="A71" s="54" t="s">
        <v>350</v>
      </c>
      <c r="B71" s="274" t="s">
        <v>374</v>
      </c>
      <c r="C71" s="241"/>
      <c r="D71" s="241"/>
      <c r="E71" s="241"/>
      <c r="F71" s="241"/>
      <c r="G71" s="241"/>
    </row>
    <row r="72" spans="1:7" ht="12" customHeight="1">
      <c r="A72" s="54"/>
      <c r="B72" s="274" t="s">
        <v>479</v>
      </c>
      <c r="C72" s="241"/>
      <c r="D72" s="241"/>
      <c r="E72" s="241"/>
      <c r="F72" s="241"/>
      <c r="G72" s="241"/>
    </row>
    <row r="73" spans="1:7" ht="12" customHeight="1">
      <c r="A73" s="54" t="s">
        <v>348</v>
      </c>
      <c r="B73" s="274" t="s">
        <v>425</v>
      </c>
      <c r="C73" s="241"/>
      <c r="D73" s="241"/>
      <c r="E73" s="241"/>
      <c r="F73" s="241"/>
      <c r="G73" s="241"/>
    </row>
    <row r="74" spans="1:7" ht="12" customHeight="1">
      <c r="A74" s="54" t="s">
        <v>349</v>
      </c>
      <c r="B74" s="274" t="s">
        <v>346</v>
      </c>
      <c r="C74" s="241"/>
      <c r="D74" s="241"/>
      <c r="E74" s="241"/>
      <c r="F74" s="241"/>
      <c r="G74" s="241"/>
    </row>
    <row r="75" ht="12" customHeight="1"/>
  </sheetData>
  <printOptions horizontalCentered="1"/>
  <pageMargins left="0.6" right="0.6" top="0.6" bottom="0" header="0.3" footer="0"/>
  <pageSetup fitToHeight="1" fitToWidth="1" horizontalDpi="600" verticalDpi="600" orientation="portrait" scale="81" r:id="rId1"/>
  <headerFooter alignWithMargins="0">
    <oddHeader>&amp;C&amp;"Times New Roman,Bold"&amp;12&amp;A</oddHeader>
  </headerFooter>
</worksheet>
</file>

<file path=xl/worksheets/sheet20.xml><?xml version="1.0" encoding="utf-8"?>
<worksheet xmlns="http://schemas.openxmlformats.org/spreadsheetml/2006/main" xmlns:r="http://schemas.openxmlformats.org/officeDocument/2006/relationships">
  <sheetPr codeName="Sheet21">
    <pageSetUpPr fitToPage="1"/>
  </sheetPr>
  <dimension ref="A1:K74"/>
  <sheetViews>
    <sheetView showGridLines="0" showZeros="0" workbookViewId="0" topLeftCell="A1">
      <selection activeCell="A1" sqref="A1"/>
    </sheetView>
  </sheetViews>
  <sheetFormatPr defaultColWidth="15.83203125" defaultRowHeight="12"/>
  <cols>
    <col min="1" max="1" width="6.83203125" style="82" customWidth="1"/>
    <col min="2" max="2" width="33.83203125" style="82" customWidth="1"/>
    <col min="3" max="3" width="15.83203125" style="82" customWidth="1"/>
    <col min="4" max="4" width="7.83203125" style="82" customWidth="1"/>
    <col min="5" max="5" width="9.83203125" style="82" customWidth="1"/>
    <col min="6" max="6" width="15.83203125" style="82" customWidth="1"/>
    <col min="7" max="7" width="7.83203125" style="82" customWidth="1"/>
    <col min="8" max="8" width="9.83203125" style="82" customWidth="1"/>
    <col min="9" max="9" width="15.83203125" style="82" customWidth="1"/>
    <col min="10" max="10" width="7.83203125" style="82" customWidth="1"/>
    <col min="11" max="11" width="9.83203125" style="82" customWidth="1"/>
    <col min="12" max="16384" width="15.83203125" style="82" customWidth="1"/>
  </cols>
  <sheetData>
    <row r="1" spans="1:11" ht="6.75" customHeight="1">
      <c r="A1" s="17"/>
      <c r="B1" s="80"/>
      <c r="C1" s="142"/>
      <c r="D1" s="142"/>
      <c r="E1" s="142"/>
      <c r="F1" s="142"/>
      <c r="G1" s="142"/>
      <c r="H1" s="142"/>
      <c r="I1" s="142"/>
      <c r="J1" s="142"/>
      <c r="K1" s="142"/>
    </row>
    <row r="2" spans="1:11" ht="12.75">
      <c r="A2" s="8"/>
      <c r="B2" s="83"/>
      <c r="C2" s="200" t="s">
        <v>0</v>
      </c>
      <c r="D2" s="200"/>
      <c r="E2" s="200"/>
      <c r="F2" s="200"/>
      <c r="G2" s="200"/>
      <c r="H2" s="215"/>
      <c r="I2" s="215"/>
      <c r="J2" s="232"/>
      <c r="K2" s="220" t="s">
        <v>470</v>
      </c>
    </row>
    <row r="3" spans="1:11" ht="12.75">
      <c r="A3" s="9"/>
      <c r="B3" s="86"/>
      <c r="C3" s="203" t="str">
        <f>YEAR</f>
        <v>OPERATING FUND BUDGET 2000/2001</v>
      </c>
      <c r="D3" s="203"/>
      <c r="E3" s="203"/>
      <c r="F3" s="203"/>
      <c r="G3" s="203"/>
      <c r="H3" s="216"/>
      <c r="I3" s="216"/>
      <c r="J3" s="216"/>
      <c r="K3" s="221"/>
    </row>
    <row r="4" spans="1:11" ht="12.75">
      <c r="A4" s="10"/>
      <c r="C4" s="142"/>
      <c r="D4" s="142"/>
      <c r="E4" s="142"/>
      <c r="F4" s="142"/>
      <c r="G4" s="142"/>
      <c r="H4" s="142"/>
      <c r="I4" s="142"/>
      <c r="J4" s="142"/>
      <c r="K4" s="142"/>
    </row>
    <row r="5" spans="1:11" ht="16.5">
      <c r="A5" s="10"/>
      <c r="C5" s="350" t="s">
        <v>426</v>
      </c>
      <c r="D5" s="222"/>
      <c r="E5" s="235"/>
      <c r="F5" s="235"/>
      <c r="G5" s="235"/>
      <c r="H5" s="235"/>
      <c r="I5" s="235"/>
      <c r="J5" s="235"/>
      <c r="K5" s="236"/>
    </row>
    <row r="6" spans="1:11" ht="12.75">
      <c r="A6" s="10"/>
      <c r="C6" s="205"/>
      <c r="D6" s="65"/>
      <c r="E6" s="66"/>
      <c r="F6" s="67" t="s">
        <v>20</v>
      </c>
      <c r="G6" s="65"/>
      <c r="H6" s="66"/>
      <c r="I6" s="67" t="s">
        <v>18</v>
      </c>
      <c r="J6" s="65"/>
      <c r="K6" s="66"/>
    </row>
    <row r="7" spans="3:11" ht="12.75">
      <c r="C7" s="68" t="s">
        <v>51</v>
      </c>
      <c r="D7" s="69"/>
      <c r="E7" s="70"/>
      <c r="F7" s="68" t="s">
        <v>52</v>
      </c>
      <c r="G7" s="69"/>
      <c r="H7" s="70"/>
      <c r="I7" s="68" t="s">
        <v>53</v>
      </c>
      <c r="J7" s="69"/>
      <c r="K7" s="70"/>
    </row>
    <row r="8" spans="1:11" ht="12.75">
      <c r="A8" s="94"/>
      <c r="B8" s="45"/>
      <c r="C8" s="238"/>
      <c r="D8" s="229"/>
      <c r="E8" s="230" t="s">
        <v>83</v>
      </c>
      <c r="F8" s="73"/>
      <c r="G8" s="74"/>
      <c r="H8" s="230" t="s">
        <v>83</v>
      </c>
      <c r="I8" s="73"/>
      <c r="J8" s="74"/>
      <c r="K8" s="230" t="s">
        <v>83</v>
      </c>
    </row>
    <row r="9" spans="1:11" ht="12.75">
      <c r="A9" s="51" t="s">
        <v>112</v>
      </c>
      <c r="B9" s="52" t="s">
        <v>113</v>
      </c>
      <c r="C9" s="75" t="s">
        <v>114</v>
      </c>
      <c r="D9" s="76" t="s">
        <v>115</v>
      </c>
      <c r="E9" s="76" t="s">
        <v>116</v>
      </c>
      <c r="F9" s="76" t="s">
        <v>114</v>
      </c>
      <c r="G9" s="76" t="s">
        <v>115</v>
      </c>
      <c r="H9" s="76" t="s">
        <v>116</v>
      </c>
      <c r="I9" s="76" t="s">
        <v>114</v>
      </c>
      <c r="J9" s="76" t="s">
        <v>115</v>
      </c>
      <c r="K9" s="76" t="s">
        <v>116</v>
      </c>
    </row>
    <row r="10" spans="1:2" ht="4.5" customHeight="1">
      <c r="A10" s="77"/>
      <c r="B10" s="77"/>
    </row>
    <row r="11" spans="1:11" ht="12.75">
      <c r="A11" s="13">
        <v>1</v>
      </c>
      <c r="B11" s="14" t="s">
        <v>135</v>
      </c>
      <c r="C11" s="14">
        <v>569600</v>
      </c>
      <c r="D11" s="374">
        <f>C11/'- 3 -'!E11</f>
        <v>0.00249852067047732</v>
      </c>
      <c r="E11" s="14">
        <f>C11/'- 7 -'!G11</f>
        <v>18.830374557836624</v>
      </c>
      <c r="F11" s="14">
        <v>1084800</v>
      </c>
      <c r="G11" s="374">
        <f>F11/'- 3 -'!E11</f>
        <v>0.004758418580291076</v>
      </c>
      <c r="H11" s="14">
        <f>F11/'- 7 -'!G11</f>
        <v>35.862342556778735</v>
      </c>
      <c r="I11" s="14">
        <v>4234700</v>
      </c>
      <c r="J11" s="374">
        <f>I11/'- 3 -'!E11</f>
        <v>0.018575290525404332</v>
      </c>
      <c r="K11" s="14">
        <f>I11/'- 7 -'!G11</f>
        <v>139.99471056894444</v>
      </c>
    </row>
    <row r="12" spans="1:11" ht="12.75">
      <c r="A12" s="15">
        <v>2</v>
      </c>
      <c r="B12" s="16" t="s">
        <v>136</v>
      </c>
      <c r="C12" s="16">
        <v>299083</v>
      </c>
      <c r="D12" s="375">
        <f>C12/'- 3 -'!E12</f>
        <v>0.005224882026428889</v>
      </c>
      <c r="E12" s="16">
        <f>C12/'- 7 -'!G12</f>
        <v>32.37039201679763</v>
      </c>
      <c r="F12" s="16">
        <v>521384</v>
      </c>
      <c r="G12" s="375">
        <f>F12/'- 3 -'!E12</f>
        <v>0.009108407667662822</v>
      </c>
      <c r="H12" s="16">
        <f>F12/'- 7 -'!G12</f>
        <v>56.43050414529082</v>
      </c>
      <c r="I12" s="16">
        <v>1014434</v>
      </c>
      <c r="J12" s="375">
        <f>I12/'- 3 -'!E12</f>
        <v>0.017721829637921124</v>
      </c>
      <c r="K12" s="16">
        <f>I12/'- 7 -'!G12</f>
        <v>109.79435894105679</v>
      </c>
    </row>
    <row r="13" spans="1:11" ht="12.75">
      <c r="A13" s="13">
        <v>3</v>
      </c>
      <c r="B13" s="14" t="s">
        <v>137</v>
      </c>
      <c r="C13" s="14">
        <v>152370</v>
      </c>
      <c r="D13" s="374">
        <f>C13/'- 3 -'!E13</f>
        <v>0.003775979467315536</v>
      </c>
      <c r="E13" s="14">
        <f>C13/'- 7 -'!G13</f>
        <v>25.851713607058024</v>
      </c>
      <c r="F13" s="14">
        <v>347870</v>
      </c>
      <c r="G13" s="374">
        <f>F13/'- 3 -'!E13</f>
        <v>0.00862079134537675</v>
      </c>
      <c r="H13" s="14">
        <f>F13/'- 7 -'!G13</f>
        <v>59.021038344078725</v>
      </c>
      <c r="I13" s="14">
        <v>797590</v>
      </c>
      <c r="J13" s="374">
        <f>I13/'- 3 -'!E13</f>
        <v>0.019765593380168003</v>
      </c>
      <c r="K13" s="14">
        <f>I13/'- 7 -'!G13</f>
        <v>135.3223617237869</v>
      </c>
    </row>
    <row r="14" spans="1:11" ht="12.75">
      <c r="A14" s="15">
        <v>4</v>
      </c>
      <c r="B14" s="16" t="s">
        <v>138</v>
      </c>
      <c r="C14" s="16">
        <v>215342</v>
      </c>
      <c r="D14" s="375">
        <f>C14/'- 3 -'!E14</f>
        <v>0.005552075621383105</v>
      </c>
      <c r="E14" s="16">
        <f>C14/'- 7 -'!G14</f>
        <v>36.710194340265936</v>
      </c>
      <c r="F14" s="16">
        <v>323090</v>
      </c>
      <c r="G14" s="375">
        <f>F14/'- 3 -'!E14</f>
        <v>0.00833009869190714</v>
      </c>
      <c r="H14" s="16">
        <f>F14/'- 7 -'!G14</f>
        <v>55.07841800204569</v>
      </c>
      <c r="I14" s="16">
        <v>673658</v>
      </c>
      <c r="J14" s="375">
        <f>I14/'- 3 -'!E14</f>
        <v>0.01736865153546312</v>
      </c>
      <c r="K14" s="16">
        <f>I14/'- 7 -'!G14</f>
        <v>114.84111830889874</v>
      </c>
    </row>
    <row r="15" spans="1:11" ht="12.75">
      <c r="A15" s="13">
        <v>5</v>
      </c>
      <c r="B15" s="14" t="s">
        <v>139</v>
      </c>
      <c r="C15" s="14">
        <v>187945</v>
      </c>
      <c r="D15" s="374">
        <f>C15/'- 3 -'!E15</f>
        <v>0.004058600976521702</v>
      </c>
      <c r="E15" s="14">
        <f>C15/'- 7 -'!G15</f>
        <v>26.562787082185004</v>
      </c>
      <c r="F15" s="14">
        <v>674696</v>
      </c>
      <c r="G15" s="374">
        <f>F15/'- 3 -'!E15</f>
        <v>0.01456980416853487</v>
      </c>
      <c r="H15" s="14">
        <f>F15/'- 7 -'!G15</f>
        <v>95.3566532400537</v>
      </c>
      <c r="I15" s="14">
        <v>825402</v>
      </c>
      <c r="J15" s="374">
        <f>I15/'- 3 -'!E15</f>
        <v>0.01782424306697686</v>
      </c>
      <c r="K15" s="14">
        <f>I15/'- 7 -'!G15</f>
        <v>116.6563493746025</v>
      </c>
    </row>
    <row r="16" spans="1:11" ht="12.75">
      <c r="A16" s="15">
        <v>6</v>
      </c>
      <c r="B16" s="16" t="s">
        <v>140</v>
      </c>
      <c r="C16" s="16">
        <v>187140</v>
      </c>
      <c r="D16" s="375">
        <f>C16/'- 3 -'!E16</f>
        <v>0.00334845757579938</v>
      </c>
      <c r="E16" s="16">
        <f>C16/'- 7 -'!G16</f>
        <v>20.84544695071011</v>
      </c>
      <c r="F16" s="16">
        <v>423745</v>
      </c>
      <c r="G16" s="375">
        <f>F16/'- 3 -'!E16</f>
        <v>0.007581982234995769</v>
      </c>
      <c r="H16" s="16">
        <f>F16/'- 7 -'!G16</f>
        <v>47.200779727095515</v>
      </c>
      <c r="I16" s="16">
        <v>1187050</v>
      </c>
      <c r="J16" s="375">
        <f>I16/'- 3 -'!E16</f>
        <v>0.021239641794125543</v>
      </c>
      <c r="K16" s="16">
        <f>I16/'- 7 -'!G16</f>
        <v>132.22500696184906</v>
      </c>
    </row>
    <row r="17" spans="1:11" ht="12.75">
      <c r="A17" s="13">
        <v>9</v>
      </c>
      <c r="B17" s="14" t="s">
        <v>141</v>
      </c>
      <c r="C17" s="14">
        <v>219875</v>
      </c>
      <c r="D17" s="374">
        <f>C17/'- 3 -'!E17</f>
        <v>0.0028277656219759064</v>
      </c>
      <c r="E17" s="14">
        <f>C17/'- 7 -'!G17</f>
        <v>17.06772753735688</v>
      </c>
      <c r="F17" s="14">
        <v>806900</v>
      </c>
      <c r="G17" s="374">
        <f>F17/'- 3 -'!E17</f>
        <v>0.010377369325172752</v>
      </c>
      <c r="H17" s="14">
        <f>F17/'- 7 -'!G17</f>
        <v>62.63535804385795</v>
      </c>
      <c r="I17" s="14">
        <v>934500</v>
      </c>
      <c r="J17" s="374">
        <f>I17/'- 3 -'!E17</f>
        <v>0.012018405793002772</v>
      </c>
      <c r="K17" s="14">
        <f>I17/'- 7 -'!G17</f>
        <v>72.54026780516205</v>
      </c>
    </row>
    <row r="18" spans="1:11" ht="12.75">
      <c r="A18" s="15">
        <v>10</v>
      </c>
      <c r="B18" s="16" t="s">
        <v>142</v>
      </c>
      <c r="C18" s="16">
        <v>204599</v>
      </c>
      <c r="D18" s="375">
        <f>C18/'- 3 -'!E18</f>
        <v>0.0035351887601320544</v>
      </c>
      <c r="E18" s="16">
        <f>C18/'- 7 -'!G18</f>
        <v>23.430943655519926</v>
      </c>
      <c r="F18" s="16">
        <v>429509</v>
      </c>
      <c r="G18" s="375">
        <f>F18/'- 3 -'!E18</f>
        <v>0.00742132360947785</v>
      </c>
      <c r="H18" s="16">
        <f>F18/'- 7 -'!G18</f>
        <v>49.187929454878606</v>
      </c>
      <c r="I18" s="16">
        <v>1113845</v>
      </c>
      <c r="J18" s="375">
        <f>I18/'- 3 -'!E18</f>
        <v>0.01924570659939339</v>
      </c>
      <c r="K18" s="16">
        <f>I18/'- 7 -'!G18</f>
        <v>127.55897846999542</v>
      </c>
    </row>
    <row r="19" spans="1:11" ht="12.75">
      <c r="A19" s="13">
        <v>11</v>
      </c>
      <c r="B19" s="14" t="s">
        <v>143</v>
      </c>
      <c r="C19" s="14">
        <v>141650</v>
      </c>
      <c r="D19" s="374">
        <f>C19/'- 3 -'!E19</f>
        <v>0.004616409603970067</v>
      </c>
      <c r="E19" s="14">
        <f>C19/'- 7 -'!G19</f>
        <v>29.77404098791382</v>
      </c>
      <c r="F19" s="14">
        <v>207060</v>
      </c>
      <c r="G19" s="374">
        <f>F19/'- 3 -'!E19</f>
        <v>0.006748138175771564</v>
      </c>
      <c r="H19" s="14">
        <f>F19/'- 7 -'!G19</f>
        <v>43.52285864424593</v>
      </c>
      <c r="I19" s="14">
        <v>410865</v>
      </c>
      <c r="J19" s="374">
        <f>I19/'- 3 -'!E19</f>
        <v>0.013390195071903716</v>
      </c>
      <c r="K19" s="14">
        <f>I19/'- 7 -'!G19</f>
        <v>86.36153441933789</v>
      </c>
    </row>
    <row r="20" spans="1:11" ht="12.75">
      <c r="A20" s="15">
        <v>12</v>
      </c>
      <c r="B20" s="16" t="s">
        <v>144</v>
      </c>
      <c r="C20" s="16">
        <v>173531</v>
      </c>
      <c r="D20" s="375">
        <f>C20/'- 3 -'!E20</f>
        <v>0.003441333563111211</v>
      </c>
      <c r="E20" s="16">
        <f>C20/'- 7 -'!G20</f>
        <v>21.80037688442211</v>
      </c>
      <c r="F20" s="16">
        <v>368109</v>
      </c>
      <c r="G20" s="375">
        <f>F20/'- 3 -'!E20</f>
        <v>0.0073000550713319505</v>
      </c>
      <c r="H20" s="16">
        <f>F20/'- 7 -'!G20</f>
        <v>46.244849246231155</v>
      </c>
      <c r="I20" s="16">
        <v>777506</v>
      </c>
      <c r="J20" s="375">
        <f>I20/'- 3 -'!E20</f>
        <v>0.015418902059691613</v>
      </c>
      <c r="K20" s="16">
        <f>I20/'- 7 -'!G20</f>
        <v>97.67663316582914</v>
      </c>
    </row>
    <row r="21" spans="1:11" ht="12.75">
      <c r="A21" s="13">
        <v>13</v>
      </c>
      <c r="B21" s="14" t="s">
        <v>145</v>
      </c>
      <c r="C21" s="14">
        <v>110240</v>
      </c>
      <c r="D21" s="374">
        <f>C21/'- 3 -'!E21</f>
        <v>0.005716396324435982</v>
      </c>
      <c r="E21" s="14">
        <f>C21/'- 7 -'!G21</f>
        <v>34.966853807847244</v>
      </c>
      <c r="F21" s="14">
        <v>168041</v>
      </c>
      <c r="G21" s="374">
        <f>F21/'- 3 -'!E21</f>
        <v>0.008713615337033262</v>
      </c>
      <c r="H21" s="14">
        <f>F21/'- 7 -'!G21</f>
        <v>53.300662923843056</v>
      </c>
      <c r="I21" s="14">
        <v>297021</v>
      </c>
      <c r="J21" s="374">
        <f>I21/'- 3 -'!E21</f>
        <v>0.015401757553340889</v>
      </c>
      <c r="K21" s="14">
        <f>I21/'- 7 -'!G21</f>
        <v>94.21162812827102</v>
      </c>
    </row>
    <row r="22" spans="1:11" ht="12.75">
      <c r="A22" s="15">
        <v>14</v>
      </c>
      <c r="B22" s="16" t="s">
        <v>146</v>
      </c>
      <c r="C22" s="16">
        <v>144925</v>
      </c>
      <c r="D22" s="375">
        <f>C22/'- 3 -'!E22</f>
        <v>0.006635932959975011</v>
      </c>
      <c r="E22" s="16">
        <f>C22/'- 7 -'!G22</f>
        <v>41.95859872611465</v>
      </c>
      <c r="F22" s="16">
        <v>263000</v>
      </c>
      <c r="G22" s="375">
        <f>F22/'- 3 -'!E22</f>
        <v>0.01204243828513664</v>
      </c>
      <c r="H22" s="16">
        <f>F22/'- 7 -'!G22</f>
        <v>76.14360162130863</v>
      </c>
      <c r="I22" s="16">
        <v>381854</v>
      </c>
      <c r="J22" s="375">
        <f>I22/'- 3 -'!E22</f>
        <v>0.017484613037766415</v>
      </c>
      <c r="K22" s="16">
        <f>I22/'- 7 -'!G22</f>
        <v>110.55414012738854</v>
      </c>
    </row>
    <row r="23" spans="1:11" ht="12.75">
      <c r="A23" s="13">
        <v>15</v>
      </c>
      <c r="B23" s="14" t="s">
        <v>147</v>
      </c>
      <c r="C23" s="14">
        <v>131946</v>
      </c>
      <c r="D23" s="374">
        <f>C23/'- 3 -'!E23</f>
        <v>0.0042782293228967525</v>
      </c>
      <c r="E23" s="14">
        <f>C23/'- 7 -'!G23</f>
        <v>22.714064382854193</v>
      </c>
      <c r="F23" s="14">
        <v>241171</v>
      </c>
      <c r="G23" s="374">
        <f>F23/'- 3 -'!E23</f>
        <v>0.007819750837708856</v>
      </c>
      <c r="H23" s="14">
        <f>F23/'- 7 -'!G23</f>
        <v>41.51678430022379</v>
      </c>
      <c r="I23" s="14">
        <v>451626</v>
      </c>
      <c r="J23" s="374">
        <f>I23/'- 3 -'!E23</f>
        <v>0.014643563246953822</v>
      </c>
      <c r="K23" s="14">
        <f>I23/'- 7 -'!G23</f>
        <v>77.74591151661215</v>
      </c>
    </row>
    <row r="24" spans="1:11" ht="12.75">
      <c r="A24" s="15">
        <v>16</v>
      </c>
      <c r="B24" s="16" t="s">
        <v>148</v>
      </c>
      <c r="C24" s="16">
        <v>47050</v>
      </c>
      <c r="D24" s="375">
        <f>C24/'- 3 -'!E24</f>
        <v>0.008108585070000958</v>
      </c>
      <c r="E24" s="16">
        <f>C24/'- 7 -'!G24</f>
        <v>61.22316200390371</v>
      </c>
      <c r="F24" s="16">
        <v>51302</v>
      </c>
      <c r="G24" s="375">
        <f>F24/'- 3 -'!E24</f>
        <v>0.008841373671863745</v>
      </c>
      <c r="H24" s="16">
        <f>F24/'- 7 -'!G24</f>
        <v>66.75601821730645</v>
      </c>
      <c r="I24" s="16">
        <v>126919</v>
      </c>
      <c r="J24" s="375">
        <f>I24/'- 3 -'!E24</f>
        <v>0.02187318827841555</v>
      </c>
      <c r="K24" s="16">
        <f>I24/'- 7 -'!G24</f>
        <v>165.1515940143136</v>
      </c>
    </row>
    <row r="25" spans="1:11" ht="12.75">
      <c r="A25" s="13">
        <v>17</v>
      </c>
      <c r="B25" s="14" t="s">
        <v>149</v>
      </c>
      <c r="C25" s="14">
        <v>51925</v>
      </c>
      <c r="D25" s="374">
        <f>C25/'- 3 -'!E25</f>
        <v>0.013444166254560143</v>
      </c>
      <c r="E25" s="14">
        <f>C25/'- 7 -'!G25</f>
        <v>97.69520225776105</v>
      </c>
      <c r="F25" s="14">
        <v>38850</v>
      </c>
      <c r="G25" s="374">
        <f>F25/'- 3 -'!E25</f>
        <v>0.010058851400860117</v>
      </c>
      <c r="H25" s="14">
        <f>F25/'- 7 -'!G25</f>
        <v>73.09501411100659</v>
      </c>
      <c r="I25" s="14">
        <v>97545</v>
      </c>
      <c r="J25" s="374">
        <f>I25/'- 3 -'!E25</f>
        <v>0.025255872841619047</v>
      </c>
      <c r="K25" s="14">
        <f>I25/'- 7 -'!G25</f>
        <v>183.5277516462841</v>
      </c>
    </row>
    <row r="26" spans="1:11" ht="12.75">
      <c r="A26" s="15">
        <v>18</v>
      </c>
      <c r="B26" s="16" t="s">
        <v>150</v>
      </c>
      <c r="C26" s="16">
        <v>84300</v>
      </c>
      <c r="D26" s="375">
        <f>C26/'- 3 -'!E26</f>
        <v>0.009512251324404123</v>
      </c>
      <c r="E26" s="16">
        <f>C26/'- 7 -'!G26</f>
        <v>54.38709677419355</v>
      </c>
      <c r="F26" s="16">
        <v>89906</v>
      </c>
      <c r="G26" s="375">
        <f>F26/'- 3 -'!E26</f>
        <v>0.010144821679381697</v>
      </c>
      <c r="H26" s="16">
        <f>F26/'- 7 -'!G26</f>
        <v>58.00387096774193</v>
      </c>
      <c r="I26" s="16">
        <v>166475.5</v>
      </c>
      <c r="J26" s="375">
        <f>I26/'- 3 -'!E26</f>
        <v>0.0187847781181001</v>
      </c>
      <c r="K26" s="16">
        <f>I26/'- 7 -'!G26</f>
        <v>107.40354838709678</v>
      </c>
    </row>
    <row r="27" spans="1:11" ht="12.75">
      <c r="A27" s="13">
        <v>19</v>
      </c>
      <c r="B27" s="14" t="s">
        <v>151</v>
      </c>
      <c r="C27" s="14">
        <v>88000</v>
      </c>
      <c r="D27" s="374">
        <f>C27/'- 3 -'!E27</f>
        <v>0.004469836729054751</v>
      </c>
      <c r="E27" s="14">
        <f>C27/'- 7 -'!G27</f>
        <v>18.542320740007167</v>
      </c>
      <c r="F27" s="14">
        <v>122000</v>
      </c>
      <c r="G27" s="374">
        <f>F27/'- 3 -'!E27</f>
        <v>0.006196819101644087</v>
      </c>
      <c r="H27" s="14">
        <f>F27/'- 7 -'!G27</f>
        <v>25.706399207737206</v>
      </c>
      <c r="I27" s="14">
        <v>450500</v>
      </c>
      <c r="J27" s="374">
        <f>I27/'- 3 -'!E27</f>
        <v>0.0228825164368087</v>
      </c>
      <c r="K27" s="14">
        <f>I27/'- 7 -'!G27</f>
        <v>94.92403969742304</v>
      </c>
    </row>
    <row r="28" spans="1:11" ht="12.75">
      <c r="A28" s="15">
        <v>20</v>
      </c>
      <c r="B28" s="16" t="s">
        <v>152</v>
      </c>
      <c r="C28" s="16">
        <v>74965</v>
      </c>
      <c r="D28" s="375">
        <f>C28/'- 3 -'!E28</f>
        <v>0.01006953912364854</v>
      </c>
      <c r="E28" s="16">
        <f>C28/'- 7 -'!G28</f>
        <v>77.20391349124614</v>
      </c>
      <c r="F28" s="16">
        <v>99151</v>
      </c>
      <c r="G28" s="375">
        <f>F28/'- 3 -'!E28</f>
        <v>0.013318280179402073</v>
      </c>
      <c r="H28" s="16">
        <f>F28/'- 7 -'!G28</f>
        <v>102.11225540679712</v>
      </c>
      <c r="I28" s="16">
        <v>187114</v>
      </c>
      <c r="J28" s="375">
        <f>I28/'- 3 -'!E28</f>
        <v>0.025133752332186662</v>
      </c>
      <c r="K28" s="16">
        <f>I28/'- 7 -'!G28</f>
        <v>192.70236869207002</v>
      </c>
    </row>
    <row r="29" spans="1:11" ht="12.75">
      <c r="A29" s="13">
        <v>21</v>
      </c>
      <c r="B29" s="14" t="s">
        <v>153</v>
      </c>
      <c r="C29" s="14">
        <v>131500</v>
      </c>
      <c r="D29" s="374">
        <f>C29/'- 3 -'!E29</f>
        <v>0.006123399301513388</v>
      </c>
      <c r="E29" s="14">
        <f>C29/'- 7 -'!G29</f>
        <v>38.00028897558156</v>
      </c>
      <c r="F29" s="14">
        <v>229000</v>
      </c>
      <c r="G29" s="374">
        <f>F29/'- 3 -'!E29</f>
        <v>0.010663562281722933</v>
      </c>
      <c r="H29" s="14">
        <f>F29/'- 7 -'!G29</f>
        <v>66.17540817800896</v>
      </c>
      <c r="I29" s="14">
        <v>270200</v>
      </c>
      <c r="J29" s="374">
        <f>I29/'- 3 -'!E29</f>
        <v>0.012582072176949942</v>
      </c>
      <c r="K29" s="14">
        <f>I29/'- 7 -'!G29</f>
        <v>78.0812021384193</v>
      </c>
    </row>
    <row r="30" spans="1:11" ht="12.75">
      <c r="A30" s="15">
        <v>22</v>
      </c>
      <c r="B30" s="16" t="s">
        <v>154</v>
      </c>
      <c r="C30" s="16">
        <v>104000</v>
      </c>
      <c r="D30" s="375">
        <f>C30/'- 3 -'!E30</f>
        <v>0.008791549900372297</v>
      </c>
      <c r="E30" s="16">
        <f>C30/'- 7 -'!G30</f>
        <v>59.994231323911166</v>
      </c>
      <c r="F30" s="16">
        <v>90950</v>
      </c>
      <c r="G30" s="375">
        <f>F30/'- 3 -'!E30</f>
        <v>0.007688379456142889</v>
      </c>
      <c r="H30" s="16">
        <f>F30/'- 7 -'!G30</f>
        <v>52.46610902797808</v>
      </c>
      <c r="I30" s="16">
        <v>239525</v>
      </c>
      <c r="J30" s="375">
        <f>I30/'- 3 -'!E30</f>
        <v>0.020248038364294944</v>
      </c>
      <c r="K30" s="16">
        <f>I30/'- 7 -'!G30</f>
        <v>138.1742140178829</v>
      </c>
    </row>
    <row r="31" spans="1:11" ht="12.75">
      <c r="A31" s="13">
        <v>23</v>
      </c>
      <c r="B31" s="14" t="s">
        <v>155</v>
      </c>
      <c r="C31" s="14">
        <v>67725</v>
      </c>
      <c r="D31" s="374">
        <f>C31/'- 3 -'!E31</f>
        <v>0.007093066902833414</v>
      </c>
      <c r="E31" s="14">
        <f>C31/'- 7 -'!G31</f>
        <v>47.98087141339001</v>
      </c>
      <c r="F31" s="14">
        <v>86650</v>
      </c>
      <c r="G31" s="374">
        <f>F31/'- 3 -'!E31</f>
        <v>0.009075145767892439</v>
      </c>
      <c r="H31" s="14">
        <f>F31/'- 7 -'!G31</f>
        <v>61.38859369465108</v>
      </c>
      <c r="I31" s="14">
        <v>163325</v>
      </c>
      <c r="J31" s="374">
        <f>I31/'- 3 -'!E31</f>
        <v>0.01710557625552259</v>
      </c>
      <c r="K31" s="14">
        <f>I31/'- 7 -'!G31</f>
        <v>115.7102373361672</v>
      </c>
    </row>
    <row r="32" spans="1:11" ht="12.75">
      <c r="A32" s="15">
        <v>24</v>
      </c>
      <c r="B32" s="16" t="s">
        <v>156</v>
      </c>
      <c r="C32" s="16">
        <v>99559</v>
      </c>
      <c r="D32" s="375">
        <f>C32/'- 3 -'!E32</f>
        <v>0.004460032715000061</v>
      </c>
      <c r="E32" s="16">
        <f>C32/'- 7 -'!G32</f>
        <v>26.47845744680851</v>
      </c>
      <c r="F32" s="16">
        <v>188229</v>
      </c>
      <c r="G32" s="375">
        <f>F32/'- 3 -'!E32</f>
        <v>0.008432261251235414</v>
      </c>
      <c r="H32" s="16">
        <f>F32/'- 7 -'!G32</f>
        <v>50.06090425531915</v>
      </c>
      <c r="I32" s="16">
        <v>379732</v>
      </c>
      <c r="J32" s="375">
        <f>I32/'- 3 -'!E32</f>
        <v>0.017011190780666773</v>
      </c>
      <c r="K32" s="16">
        <f>I32/'- 7 -'!G32</f>
        <v>100.99255319148936</v>
      </c>
    </row>
    <row r="33" spans="1:11" ht="12.75">
      <c r="A33" s="13">
        <v>25</v>
      </c>
      <c r="B33" s="14" t="s">
        <v>157</v>
      </c>
      <c r="C33" s="14">
        <v>89090</v>
      </c>
      <c r="D33" s="374">
        <f>C33/'- 3 -'!E33</f>
        <v>0.008880673316322925</v>
      </c>
      <c r="E33" s="14">
        <f>C33/'- 7 -'!G33</f>
        <v>57.149271922509456</v>
      </c>
      <c r="F33" s="14">
        <v>88650</v>
      </c>
      <c r="G33" s="374">
        <f>F33/'- 3 -'!E33</f>
        <v>0.008836813216882112</v>
      </c>
      <c r="H33" s="14">
        <f>F33/'- 7 -'!G33</f>
        <v>56.867021617807424</v>
      </c>
      <c r="I33" s="14">
        <v>205065</v>
      </c>
      <c r="J33" s="374">
        <f>I33/'- 3 -'!E33</f>
        <v>0.020441298390523745</v>
      </c>
      <c r="K33" s="14">
        <f>I33/'- 7 -'!G33</f>
        <v>131.5446789402784</v>
      </c>
    </row>
    <row r="34" spans="1:11" ht="12.75">
      <c r="A34" s="15">
        <v>26</v>
      </c>
      <c r="B34" s="16" t="s">
        <v>158</v>
      </c>
      <c r="C34" s="16">
        <v>112100</v>
      </c>
      <c r="D34" s="375">
        <f>C34/'- 3 -'!E34</f>
        <v>0.007532007673106835</v>
      </c>
      <c r="E34" s="16">
        <f>C34/'- 7 -'!G34</f>
        <v>40.904944353220216</v>
      </c>
      <c r="F34" s="16">
        <v>99600</v>
      </c>
      <c r="G34" s="375">
        <f>F34/'- 3 -'!E34</f>
        <v>0.0066921317059896596</v>
      </c>
      <c r="H34" s="16">
        <f>F34/'- 7 -'!G34</f>
        <v>36.34373289545703</v>
      </c>
      <c r="I34" s="16">
        <v>231600</v>
      </c>
      <c r="J34" s="375">
        <f>I34/'- 3 -'!E34</f>
        <v>0.015561221918747039</v>
      </c>
      <c r="K34" s="16">
        <f>I34/'- 7 -'!G34</f>
        <v>84.51012588943624</v>
      </c>
    </row>
    <row r="35" spans="1:11" ht="12.75">
      <c r="A35" s="13">
        <v>28</v>
      </c>
      <c r="B35" s="14" t="s">
        <v>159</v>
      </c>
      <c r="C35" s="14">
        <v>74600</v>
      </c>
      <c r="D35" s="374">
        <f>C35/'- 3 -'!E35</f>
        <v>0.012480206910454516</v>
      </c>
      <c r="E35" s="14">
        <f>C35/'- 7 -'!G35</f>
        <v>79.53091684434968</v>
      </c>
      <c r="F35" s="14">
        <v>93442</v>
      </c>
      <c r="G35" s="374">
        <f>F35/'- 3 -'!E35</f>
        <v>0.01563237927783768</v>
      </c>
      <c r="H35" s="14">
        <f>F35/'- 7 -'!G35</f>
        <v>99.6183368869936</v>
      </c>
      <c r="I35" s="14">
        <v>118243</v>
      </c>
      <c r="J35" s="374">
        <f>I35/'- 3 -'!E35</f>
        <v>0.019781462543068007</v>
      </c>
      <c r="K35" s="14">
        <f>I35/'- 7 -'!G35</f>
        <v>126.05863539445629</v>
      </c>
    </row>
    <row r="36" spans="1:11" ht="12.75">
      <c r="A36" s="15">
        <v>30</v>
      </c>
      <c r="B36" s="16" t="s">
        <v>160</v>
      </c>
      <c r="C36" s="16">
        <v>92086</v>
      </c>
      <c r="D36" s="375">
        <f>C36/'- 3 -'!E36</f>
        <v>0.010263838588247936</v>
      </c>
      <c r="E36" s="16">
        <f>C36/'- 7 -'!G36</f>
        <v>68.5929236499069</v>
      </c>
      <c r="F36" s="16">
        <v>88058</v>
      </c>
      <c r="G36" s="375">
        <f>F36/'- 3 -'!E36</f>
        <v>0.009814880637707541</v>
      </c>
      <c r="H36" s="16">
        <f>F36/'- 7 -'!G36</f>
        <v>65.59255121042831</v>
      </c>
      <c r="I36" s="16">
        <v>167194</v>
      </c>
      <c r="J36" s="375">
        <f>I36/'- 3 -'!E36</f>
        <v>0.018635321644153567</v>
      </c>
      <c r="K36" s="16">
        <f>I36/'- 7 -'!G36</f>
        <v>124.53929236499069</v>
      </c>
    </row>
    <row r="37" spans="1:11" ht="12.75">
      <c r="A37" s="13">
        <v>31</v>
      </c>
      <c r="B37" s="14" t="s">
        <v>161</v>
      </c>
      <c r="C37" s="14">
        <v>92057</v>
      </c>
      <c r="D37" s="374">
        <f>C37/'- 3 -'!E37</f>
        <v>0.00888325387422269</v>
      </c>
      <c r="E37" s="14">
        <f>C37/'- 7 -'!G37</f>
        <v>54.617027588252746</v>
      </c>
      <c r="F37" s="14">
        <v>88488</v>
      </c>
      <c r="G37" s="374">
        <f>F37/'- 3 -'!E37</f>
        <v>0.008538854935770418</v>
      </c>
      <c r="H37" s="14">
        <f>F37/'- 7 -'!G37</f>
        <v>52.49955502818155</v>
      </c>
      <c r="I37" s="14">
        <v>214917</v>
      </c>
      <c r="J37" s="374">
        <f>I37/'- 3 -'!E37</f>
        <v>0.020738914725510475</v>
      </c>
      <c r="K37" s="14">
        <f>I37/'- 7 -'!G37</f>
        <v>127.50934440818749</v>
      </c>
    </row>
    <row r="38" spans="1:11" ht="12.75">
      <c r="A38" s="15">
        <v>32</v>
      </c>
      <c r="B38" s="16" t="s">
        <v>162</v>
      </c>
      <c r="C38" s="16">
        <v>104000</v>
      </c>
      <c r="D38" s="375">
        <f>C38/'- 3 -'!E38</f>
        <v>0.016276737083900476</v>
      </c>
      <c r="E38" s="16">
        <f>C38/'- 7 -'!G38</f>
        <v>122.06572769953051</v>
      </c>
      <c r="F38" s="16">
        <v>70674</v>
      </c>
      <c r="G38" s="375">
        <f>F38/'- 3 -'!E38</f>
        <v>0.011060981891034445</v>
      </c>
      <c r="H38" s="16">
        <f>F38/'- 7 -'!G38</f>
        <v>82.95070422535211</v>
      </c>
      <c r="I38" s="16">
        <v>166928</v>
      </c>
      <c r="J38" s="375">
        <f>I38/'- 3 -'!E38</f>
        <v>0.026125415076359026</v>
      </c>
      <c r="K38" s="16">
        <f>I38/'- 7 -'!G38</f>
        <v>195.92488262910797</v>
      </c>
    </row>
    <row r="39" spans="1:11" ht="12.75">
      <c r="A39" s="13">
        <v>33</v>
      </c>
      <c r="B39" s="14" t="s">
        <v>163</v>
      </c>
      <c r="C39" s="14">
        <v>117169</v>
      </c>
      <c r="D39" s="374">
        <f>C39/'- 3 -'!E39</f>
        <v>0.009560927955667336</v>
      </c>
      <c r="E39" s="14">
        <f>C39/'- 7 -'!G39</f>
        <v>63.36884802595998</v>
      </c>
      <c r="F39" s="14">
        <v>138295</v>
      </c>
      <c r="G39" s="374">
        <f>F39/'- 3 -'!E39</f>
        <v>0.011284798296725365</v>
      </c>
      <c r="H39" s="14">
        <f>F39/'- 7 -'!G39</f>
        <v>74.79448350459708</v>
      </c>
      <c r="I39" s="14">
        <v>216079</v>
      </c>
      <c r="J39" s="374">
        <f>I39/'- 3 -'!E39</f>
        <v>0.01763193124233067</v>
      </c>
      <c r="K39" s="14">
        <f>I39/'- 7 -'!G39</f>
        <v>116.86262844780963</v>
      </c>
    </row>
    <row r="40" spans="1:11" ht="12.75">
      <c r="A40" s="15">
        <v>34</v>
      </c>
      <c r="B40" s="16" t="s">
        <v>164</v>
      </c>
      <c r="C40" s="16">
        <v>76820</v>
      </c>
      <c r="D40" s="375">
        <f>C40/'- 3 -'!E40</f>
        <v>0.014324694695853839</v>
      </c>
      <c r="E40" s="16">
        <f>C40/'- 7 -'!G40</f>
        <v>101.47952443857332</v>
      </c>
      <c r="F40" s="16">
        <v>50200</v>
      </c>
      <c r="G40" s="375">
        <f>F40/'- 3 -'!E40</f>
        <v>0.00936083928315364</v>
      </c>
      <c r="H40" s="16">
        <f>F40/'- 7 -'!G40</f>
        <v>66.31439894319684</v>
      </c>
      <c r="I40" s="16">
        <v>97100</v>
      </c>
      <c r="J40" s="375">
        <f>I40/'- 3 -'!E40</f>
        <v>0.018106324589526265</v>
      </c>
      <c r="K40" s="16">
        <f>I40/'- 7 -'!G40</f>
        <v>128.26948480845442</v>
      </c>
    </row>
    <row r="41" spans="1:11" ht="12.75">
      <c r="A41" s="13">
        <v>35</v>
      </c>
      <c r="B41" s="14" t="s">
        <v>165</v>
      </c>
      <c r="C41" s="14">
        <v>136150</v>
      </c>
      <c r="D41" s="374">
        <f>C41/'- 3 -'!E41</f>
        <v>0.010022100885566525</v>
      </c>
      <c r="E41" s="14">
        <f>C41/'- 7 -'!G41</f>
        <v>68.17726589884828</v>
      </c>
      <c r="F41" s="14">
        <v>79252</v>
      </c>
      <c r="G41" s="374">
        <f>F41/'- 3 -'!E41</f>
        <v>0.005833797571670351</v>
      </c>
      <c r="H41" s="14">
        <f>F41/'- 7 -'!G41</f>
        <v>39.68552829243866</v>
      </c>
      <c r="I41" s="14">
        <v>274105</v>
      </c>
      <c r="J41" s="374">
        <f>I41/'- 3 -'!E41</f>
        <v>0.020177069138730904</v>
      </c>
      <c r="K41" s="14">
        <f>I41/'- 7 -'!G41</f>
        <v>137.25838758137206</v>
      </c>
    </row>
    <row r="42" spans="1:11" ht="12.75">
      <c r="A42" s="15">
        <v>36</v>
      </c>
      <c r="B42" s="16" t="s">
        <v>166</v>
      </c>
      <c r="C42" s="16">
        <v>81473</v>
      </c>
      <c r="D42" s="375">
        <f>C42/'- 3 -'!E42</f>
        <v>0.011304347705435114</v>
      </c>
      <c r="E42" s="16">
        <f>C42/'- 7 -'!G42</f>
        <v>78.4525758305248</v>
      </c>
      <c r="F42" s="16">
        <v>49318</v>
      </c>
      <c r="G42" s="375">
        <f>F42/'- 3 -'!E42</f>
        <v>0.006842853707813005</v>
      </c>
      <c r="H42" s="16">
        <f>F42/'- 7 -'!G42</f>
        <v>47.48964853153587</v>
      </c>
      <c r="I42" s="16">
        <v>115188</v>
      </c>
      <c r="J42" s="375">
        <f>I42/'- 3 -'!E42</f>
        <v>0.015982291108633043</v>
      </c>
      <c r="K42" s="16">
        <f>I42/'- 7 -'!G42</f>
        <v>110.91766971593644</v>
      </c>
    </row>
    <row r="43" spans="1:11" ht="12.75">
      <c r="A43" s="13">
        <v>37</v>
      </c>
      <c r="B43" s="14" t="s">
        <v>167</v>
      </c>
      <c r="C43" s="14">
        <v>73732</v>
      </c>
      <c r="D43" s="374">
        <f>C43/'- 3 -'!E43</f>
        <v>0.01090211561547819</v>
      </c>
      <c r="E43" s="14">
        <f>C43/'- 7 -'!G43</f>
        <v>75.16004077471968</v>
      </c>
      <c r="F43" s="14">
        <v>94883</v>
      </c>
      <c r="G43" s="374">
        <f>F43/'- 3 -'!E43</f>
        <v>0.014029531762917281</v>
      </c>
      <c r="H43" s="14">
        <f>F43/'- 7 -'!G43</f>
        <v>96.72069317023445</v>
      </c>
      <c r="I43" s="14">
        <v>109042</v>
      </c>
      <c r="J43" s="374">
        <f>I43/'- 3 -'!E43</f>
        <v>0.016123101108649875</v>
      </c>
      <c r="K43" s="14">
        <f>I43/'- 7 -'!G43</f>
        <v>111.15392456676861</v>
      </c>
    </row>
    <row r="44" spans="1:11" ht="12.75">
      <c r="A44" s="15">
        <v>38</v>
      </c>
      <c r="B44" s="16" t="s">
        <v>168</v>
      </c>
      <c r="C44" s="16">
        <v>112274</v>
      </c>
      <c r="D44" s="375">
        <f>C44/'- 3 -'!E44</f>
        <v>0.012676343093941007</v>
      </c>
      <c r="E44" s="16">
        <f>C44/'- 7 -'!G44</f>
        <v>90.61662631154157</v>
      </c>
      <c r="F44" s="16">
        <v>87111</v>
      </c>
      <c r="G44" s="375">
        <f>F44/'- 3 -'!E44</f>
        <v>0.00983530401745992</v>
      </c>
      <c r="H44" s="16">
        <f>F44/'- 7 -'!G44</f>
        <v>70.30750605326877</v>
      </c>
      <c r="I44" s="16">
        <v>203578</v>
      </c>
      <c r="J44" s="375">
        <f>I44/'- 3 -'!E44</f>
        <v>0.022985059536298005</v>
      </c>
      <c r="K44" s="16">
        <f>I44/'- 7 -'!G44</f>
        <v>164.30831315577078</v>
      </c>
    </row>
    <row r="45" spans="1:11" ht="12.75">
      <c r="A45" s="13">
        <v>39</v>
      </c>
      <c r="B45" s="14" t="s">
        <v>169</v>
      </c>
      <c r="C45" s="14">
        <v>130225</v>
      </c>
      <c r="D45" s="374">
        <f>C45/'- 3 -'!E45</f>
        <v>0.008858771220915204</v>
      </c>
      <c r="E45" s="14">
        <f>C45/'- 7 -'!G45</f>
        <v>59.95626151012891</v>
      </c>
      <c r="F45" s="14">
        <v>139000</v>
      </c>
      <c r="G45" s="374">
        <f>F45/'- 3 -'!E45</f>
        <v>0.00945570512349559</v>
      </c>
      <c r="H45" s="14">
        <f>F45/'- 7 -'!G45</f>
        <v>63.996316758747696</v>
      </c>
      <c r="I45" s="14">
        <v>326200</v>
      </c>
      <c r="J45" s="374">
        <f>I45/'- 3 -'!E45</f>
        <v>0.022190295045210515</v>
      </c>
      <c r="K45" s="14">
        <f>I45/'- 7 -'!G45</f>
        <v>150.18416206261512</v>
      </c>
    </row>
    <row r="46" spans="1:11" ht="12.75">
      <c r="A46" s="15">
        <v>40</v>
      </c>
      <c r="B46" s="16" t="s">
        <v>170</v>
      </c>
      <c r="C46" s="16">
        <v>145800</v>
      </c>
      <c r="D46" s="375">
        <f>C46/'- 3 -'!E46</f>
        <v>0.0033475685356109657</v>
      </c>
      <c r="E46" s="16">
        <f>C46/'- 7 -'!G46</f>
        <v>19.18926033166623</v>
      </c>
      <c r="F46" s="16">
        <v>487700</v>
      </c>
      <c r="G46" s="375">
        <f>F46/'- 3 -'!E46</f>
        <v>0.011197593791615007</v>
      </c>
      <c r="H46" s="16">
        <f>F46/'- 7 -'!G46</f>
        <v>64.18794419584101</v>
      </c>
      <c r="I46" s="16">
        <v>713500</v>
      </c>
      <c r="J46" s="375">
        <f>I46/'- 3 -'!E46</f>
        <v>0.016381962621114018</v>
      </c>
      <c r="K46" s="16">
        <f>I46/'- 7 -'!G46</f>
        <v>93.90629112924454</v>
      </c>
    </row>
    <row r="47" spans="1:11" ht="12.75">
      <c r="A47" s="13">
        <v>41</v>
      </c>
      <c r="B47" s="14" t="s">
        <v>171</v>
      </c>
      <c r="C47" s="14">
        <v>143230</v>
      </c>
      <c r="D47" s="374">
        <f>C47/'- 3 -'!E47</f>
        <v>0.01194088233641458</v>
      </c>
      <c r="E47" s="14">
        <f>C47/'- 7 -'!G47</f>
        <v>84.1539365452409</v>
      </c>
      <c r="F47" s="14">
        <v>98410</v>
      </c>
      <c r="G47" s="374">
        <f>F47/'- 3 -'!E47</f>
        <v>0.00820430238585882</v>
      </c>
      <c r="H47" s="14">
        <f>F47/'- 7 -'!G47</f>
        <v>57.82021151586369</v>
      </c>
      <c r="I47" s="14">
        <v>195810</v>
      </c>
      <c r="J47" s="374">
        <f>I47/'- 3 -'!E47</f>
        <v>0.016324402501524393</v>
      </c>
      <c r="K47" s="14">
        <f>I47/'- 7 -'!G47</f>
        <v>115.0470035252644</v>
      </c>
    </row>
    <row r="48" spans="1:11" ht="12.75">
      <c r="A48" s="15">
        <v>42</v>
      </c>
      <c r="B48" s="16" t="s">
        <v>172</v>
      </c>
      <c r="C48" s="16">
        <v>76830</v>
      </c>
      <c r="D48" s="375">
        <f>C48/'- 3 -'!E48</f>
        <v>0.009910727346512722</v>
      </c>
      <c r="E48" s="16">
        <f>C48/'- 7 -'!G48</f>
        <v>69.09172661870504</v>
      </c>
      <c r="F48" s="16">
        <v>93918</v>
      </c>
      <c r="G48" s="375">
        <f>F48/'- 3 -'!E48</f>
        <v>0.01211500313588158</v>
      </c>
      <c r="H48" s="16">
        <f>F48/'- 7 -'!G48</f>
        <v>84.45863309352518</v>
      </c>
      <c r="I48" s="16">
        <v>141510</v>
      </c>
      <c r="J48" s="375">
        <f>I48/'- 3 -'!E48</f>
        <v>0.018254158880710858</v>
      </c>
      <c r="K48" s="16">
        <f>I48/'- 7 -'!G48</f>
        <v>127.25719424460432</v>
      </c>
    </row>
    <row r="49" spans="1:11" ht="12.75">
      <c r="A49" s="13">
        <v>43</v>
      </c>
      <c r="B49" s="14" t="s">
        <v>173</v>
      </c>
      <c r="C49" s="14">
        <v>64500</v>
      </c>
      <c r="D49" s="374">
        <f>C49/'- 3 -'!E49</f>
        <v>0.010584792557758505</v>
      </c>
      <c r="E49" s="14">
        <f>C49/'- 7 -'!G49</f>
        <v>76.74003569303986</v>
      </c>
      <c r="F49" s="14">
        <v>88800</v>
      </c>
      <c r="G49" s="374">
        <f>F49/'- 3 -'!E49</f>
        <v>0.014572551614402407</v>
      </c>
      <c r="H49" s="14">
        <f>F49/'- 7 -'!G49</f>
        <v>105.65139797739441</v>
      </c>
      <c r="I49" s="14">
        <v>115800</v>
      </c>
      <c r="J49" s="374">
        <f>I49/'- 3 -'!E49</f>
        <v>0.01900339501067341</v>
      </c>
      <c r="K49" s="14">
        <f>I49/'- 7 -'!G49</f>
        <v>137.77513384889946</v>
      </c>
    </row>
    <row r="50" spans="1:11" ht="12.75">
      <c r="A50" s="15">
        <v>44</v>
      </c>
      <c r="B50" s="16" t="s">
        <v>174</v>
      </c>
      <c r="C50" s="16">
        <v>79600</v>
      </c>
      <c r="D50" s="375">
        <f>C50/'- 3 -'!E50</f>
        <v>0.008804890917799265</v>
      </c>
      <c r="E50" s="16">
        <f>C50/'- 7 -'!G50</f>
        <v>57.639391745112235</v>
      </c>
      <c r="F50" s="16">
        <v>69798</v>
      </c>
      <c r="G50" s="375">
        <f>F50/'- 3 -'!E50</f>
        <v>0.007720650455785842</v>
      </c>
      <c r="H50" s="16">
        <f>F50/'- 7 -'!G50</f>
        <v>50.54163649529327</v>
      </c>
      <c r="I50" s="16">
        <v>199706</v>
      </c>
      <c r="J50" s="375">
        <f>I50/'- 3 -'!E50</f>
        <v>0.02209032092500025</v>
      </c>
      <c r="K50" s="16">
        <f>I50/'- 7 -'!G50</f>
        <v>144.60970311368573</v>
      </c>
    </row>
    <row r="51" spans="1:11" ht="12.75">
      <c r="A51" s="13">
        <v>45</v>
      </c>
      <c r="B51" s="14" t="s">
        <v>175</v>
      </c>
      <c r="C51" s="14">
        <v>68700</v>
      </c>
      <c r="D51" s="374">
        <f>C51/'- 3 -'!E51</f>
        <v>0.006050790174186131</v>
      </c>
      <c r="E51" s="14">
        <f>C51/'- 7 -'!G51</f>
        <v>34.48795180722892</v>
      </c>
      <c r="F51" s="14">
        <v>82655</v>
      </c>
      <c r="G51" s="374">
        <f>F51/'- 3 -'!E51</f>
        <v>0.00727988445192656</v>
      </c>
      <c r="H51" s="14">
        <f>F51/'- 7 -'!G51</f>
        <v>41.493473895582326</v>
      </c>
      <c r="I51" s="14">
        <v>373740</v>
      </c>
      <c r="J51" s="374">
        <f>I51/'- 3 -'!E51</f>
        <v>0.032917355454153197</v>
      </c>
      <c r="K51" s="14">
        <f>I51/'- 7 -'!G51</f>
        <v>187.62048192771084</v>
      </c>
    </row>
    <row r="52" spans="1:11" ht="12.75">
      <c r="A52" s="15">
        <v>46</v>
      </c>
      <c r="B52" s="16" t="s">
        <v>176</v>
      </c>
      <c r="C52" s="16">
        <v>88475</v>
      </c>
      <c r="D52" s="375">
        <f>C52/'- 3 -'!E52</f>
        <v>0.008559178094463337</v>
      </c>
      <c r="E52" s="16">
        <f>C52/'- 7 -'!G52</f>
        <v>57.8646173969915</v>
      </c>
      <c r="F52" s="16">
        <v>145250</v>
      </c>
      <c r="G52" s="375">
        <f>F52/'- 3 -'!E52</f>
        <v>0.014051659996844303</v>
      </c>
      <c r="H52" s="16">
        <f>F52/'- 7 -'!G52</f>
        <v>94.99672988881622</v>
      </c>
      <c r="I52" s="16">
        <v>300079</v>
      </c>
      <c r="J52" s="375">
        <f>I52/'- 3 -'!E52</f>
        <v>0.029030003994444345</v>
      </c>
      <c r="K52" s="16">
        <f>I52/'- 7 -'!G52</f>
        <v>196.25833878351864</v>
      </c>
    </row>
    <row r="53" spans="1:11" ht="12.75">
      <c r="A53" s="13">
        <v>47</v>
      </c>
      <c r="B53" s="14" t="s">
        <v>177</v>
      </c>
      <c r="C53" s="14">
        <v>89102</v>
      </c>
      <c r="D53" s="374">
        <f>C53/'- 3 -'!E53</f>
        <v>0.010228391057395599</v>
      </c>
      <c r="E53" s="14">
        <f>C53/'- 7 -'!G53</f>
        <v>60.31816950988356</v>
      </c>
      <c r="F53" s="14">
        <v>89278</v>
      </c>
      <c r="G53" s="374">
        <f>F53/'- 3 -'!E53</f>
        <v>0.010248594833136901</v>
      </c>
      <c r="H53" s="14">
        <f>F53/'- 7 -'!G53</f>
        <v>60.4373138369889</v>
      </c>
      <c r="I53" s="14">
        <v>162466</v>
      </c>
      <c r="J53" s="374">
        <f>I53/'- 3 -'!E53</f>
        <v>0.018650151304469408</v>
      </c>
      <c r="K53" s="14">
        <f>I53/'- 7 -'!G53</f>
        <v>109.9823991334958</v>
      </c>
    </row>
    <row r="54" spans="1:11" ht="12.75">
      <c r="A54" s="15">
        <v>48</v>
      </c>
      <c r="B54" s="16" t="s">
        <v>178</v>
      </c>
      <c r="C54" s="16">
        <v>589337</v>
      </c>
      <c r="D54" s="375">
        <f>C54/'- 3 -'!E54</f>
        <v>0.010876815825579974</v>
      </c>
      <c r="E54" s="16">
        <f>C54/'- 7 -'!G54</f>
        <v>108.28424437299036</v>
      </c>
      <c r="F54" s="16">
        <v>1020409</v>
      </c>
      <c r="G54" s="375">
        <f>F54/'- 3 -'!E54</f>
        <v>0.018832689547345977</v>
      </c>
      <c r="H54" s="16">
        <f>F54/'- 7 -'!G54</f>
        <v>187.48902158934314</v>
      </c>
      <c r="I54" s="16">
        <v>1418424</v>
      </c>
      <c r="J54" s="375">
        <f>I54/'- 3 -'!E54</f>
        <v>0.02617846259539525</v>
      </c>
      <c r="K54" s="16">
        <f>I54/'- 7 -'!G54</f>
        <v>260.61993569131835</v>
      </c>
    </row>
    <row r="55" spans="1:11" ht="12.75">
      <c r="A55" s="13">
        <v>49</v>
      </c>
      <c r="B55" s="14" t="s">
        <v>179</v>
      </c>
      <c r="C55" s="14">
        <v>563076</v>
      </c>
      <c r="D55" s="374">
        <f>C55/'- 3 -'!E55</f>
        <v>0.016406636185910758</v>
      </c>
      <c r="E55" s="14">
        <f>C55/'- 7 -'!G55</f>
        <v>129.9206275957545</v>
      </c>
      <c r="F55" s="14">
        <v>306240</v>
      </c>
      <c r="G55" s="374">
        <f>F55/'- 3 -'!E55</f>
        <v>0.00892307302313242</v>
      </c>
      <c r="H55" s="14">
        <f>F55/'- 7 -'!G55</f>
        <v>70.65989847715736</v>
      </c>
      <c r="I55" s="14">
        <v>497991</v>
      </c>
      <c r="J55" s="374">
        <f>I55/'- 3 -'!E55</f>
        <v>0.014510220930847495</v>
      </c>
      <c r="K55" s="14">
        <f>I55/'- 7 -'!G55</f>
        <v>114.90332256575911</v>
      </c>
    </row>
    <row r="56" spans="1:11" ht="12.75">
      <c r="A56" s="15">
        <v>50</v>
      </c>
      <c r="B56" s="16" t="s">
        <v>429</v>
      </c>
      <c r="C56" s="16">
        <v>130000</v>
      </c>
      <c r="D56" s="375">
        <f>C56/'- 3 -'!E56</f>
        <v>0.009153872369669983</v>
      </c>
      <c r="E56" s="16">
        <f>C56/'- 7 -'!G56</f>
        <v>70.53716766142159</v>
      </c>
      <c r="F56" s="16">
        <v>264000</v>
      </c>
      <c r="G56" s="375">
        <f>F56/'- 3 -'!E56</f>
        <v>0.018589402350714424</v>
      </c>
      <c r="H56" s="16">
        <f>F56/'- 7 -'!G56</f>
        <v>143.2447097124254</v>
      </c>
      <c r="I56" s="16">
        <v>193200</v>
      </c>
      <c r="J56" s="375">
        <f>I56/'- 3 -'!E56</f>
        <v>0.013604062629386465</v>
      </c>
      <c r="K56" s="16">
        <f>I56/'- 7 -'!G56</f>
        <v>104.8290830168204</v>
      </c>
    </row>
    <row r="57" spans="1:11" ht="12.75">
      <c r="A57" s="13">
        <v>2264</v>
      </c>
      <c r="B57" s="14" t="s">
        <v>180</v>
      </c>
      <c r="C57" s="14">
        <v>18460</v>
      </c>
      <c r="D57" s="374">
        <f>C57/'- 3 -'!E57</f>
        <v>0.009571238583601866</v>
      </c>
      <c r="E57" s="14">
        <f>C57/'- 7 -'!G57</f>
        <v>91.1604938271605</v>
      </c>
      <c r="F57" s="14">
        <v>45000</v>
      </c>
      <c r="G57" s="374">
        <f>F57/'- 3 -'!E57</f>
        <v>0.023331838367393498</v>
      </c>
      <c r="H57" s="14">
        <f>F57/'- 7 -'!G57</f>
        <v>222.22222222222223</v>
      </c>
      <c r="I57" s="14">
        <v>86999</v>
      </c>
      <c r="J57" s="374">
        <f>I57/'- 3 -'!E57</f>
        <v>0.04510770235833037</v>
      </c>
      <c r="K57" s="14">
        <f>I57/'- 7 -'!G57</f>
        <v>429.6246913580247</v>
      </c>
    </row>
    <row r="58" spans="1:11" ht="12.75">
      <c r="A58" s="15">
        <v>2309</v>
      </c>
      <c r="B58" s="16" t="s">
        <v>181</v>
      </c>
      <c r="C58" s="16">
        <v>30600</v>
      </c>
      <c r="D58" s="375">
        <f>C58/'- 3 -'!E58</f>
        <v>0.015552178575603409</v>
      </c>
      <c r="E58" s="16">
        <f>C58/'- 7 -'!G58</f>
        <v>116.79389312977099</v>
      </c>
      <c r="F58" s="16">
        <v>0</v>
      </c>
      <c r="G58" s="375">
        <f>F58/'- 3 -'!E58</f>
        <v>0</v>
      </c>
      <c r="H58" s="16">
        <f>F58/'- 7 -'!G58</f>
        <v>0</v>
      </c>
      <c r="I58" s="16">
        <v>102900</v>
      </c>
      <c r="J58" s="375">
        <f>I58/'- 3 -'!E58</f>
        <v>0.052298012268940874</v>
      </c>
      <c r="K58" s="16">
        <f>I58/'- 7 -'!G58</f>
        <v>392.7480916030534</v>
      </c>
    </row>
    <row r="59" spans="1:11" ht="12.75">
      <c r="A59" s="13">
        <v>2312</v>
      </c>
      <c r="B59" s="14" t="s">
        <v>182</v>
      </c>
      <c r="C59" s="14">
        <v>34680</v>
      </c>
      <c r="D59" s="374">
        <f>C59/'- 3 -'!E59</f>
        <v>0.020681968222048482</v>
      </c>
      <c r="E59" s="14">
        <f>C59/'- 7 -'!G59</f>
        <v>157.27891156462584</v>
      </c>
      <c r="F59" s="14">
        <v>0</v>
      </c>
      <c r="G59" s="374">
        <f>F59/'- 3 -'!E59</f>
        <v>0</v>
      </c>
      <c r="H59" s="14">
        <f>F59/'- 7 -'!G59</f>
        <v>0</v>
      </c>
      <c r="I59" s="14">
        <v>77831</v>
      </c>
      <c r="J59" s="374">
        <f>I59/'- 3 -'!E59</f>
        <v>0.046415751692337234</v>
      </c>
      <c r="K59" s="14">
        <f>I59/'- 7 -'!G59</f>
        <v>352.9750566893424</v>
      </c>
    </row>
    <row r="60" spans="1:11" ht="12.75">
      <c r="A60" s="15">
        <v>2355</v>
      </c>
      <c r="B60" s="16" t="s">
        <v>183</v>
      </c>
      <c r="C60" s="16">
        <v>144015</v>
      </c>
      <c r="D60" s="375">
        <f>C60/'- 3 -'!E60</f>
        <v>0.006198186513445092</v>
      </c>
      <c r="E60" s="16">
        <f>C60/'- 7 -'!G60</f>
        <v>43.38454586534117</v>
      </c>
      <c r="F60" s="16">
        <v>261256</v>
      </c>
      <c r="G60" s="375">
        <f>F60/'- 3 -'!E60</f>
        <v>0.011244060797532276</v>
      </c>
      <c r="H60" s="16">
        <f>F60/'- 7 -'!G60</f>
        <v>78.70341918963699</v>
      </c>
      <c r="I60" s="16">
        <v>517614</v>
      </c>
      <c r="J60" s="375">
        <f>I60/'- 3 -'!E60</f>
        <v>0.022277319126274123</v>
      </c>
      <c r="K60" s="16">
        <f>I60/'- 7 -'!G60</f>
        <v>155.93131495707186</v>
      </c>
    </row>
    <row r="61" spans="1:11" ht="12.75">
      <c r="A61" s="13">
        <v>2439</v>
      </c>
      <c r="B61" s="14" t="s">
        <v>184</v>
      </c>
      <c r="C61" s="14">
        <v>27830</v>
      </c>
      <c r="D61" s="374">
        <f>C61/'- 3 -'!E61</f>
        <v>0.022528757963588088</v>
      </c>
      <c r="E61" s="14">
        <f>C61/'- 7 -'!G61</f>
        <v>203.13868613138686</v>
      </c>
      <c r="F61" s="14">
        <v>3500</v>
      </c>
      <c r="G61" s="374">
        <f>F61/'- 3 -'!E61</f>
        <v>0.002833296905230266</v>
      </c>
      <c r="H61" s="14">
        <f>F61/'- 7 -'!G61</f>
        <v>25.547445255474454</v>
      </c>
      <c r="I61" s="14">
        <v>44020</v>
      </c>
      <c r="J61" s="374">
        <f>I61/'- 3 -'!E61</f>
        <v>0.03563477993378181</v>
      </c>
      <c r="K61" s="14">
        <f>I61/'- 7 -'!G61</f>
        <v>321.3138686131387</v>
      </c>
    </row>
    <row r="62" spans="1:11" ht="12.75">
      <c r="A62" s="15">
        <v>2460</v>
      </c>
      <c r="B62" s="16" t="s">
        <v>185</v>
      </c>
      <c r="C62" s="16">
        <v>47400</v>
      </c>
      <c r="D62" s="375">
        <f>C62/'- 3 -'!E62</f>
        <v>0.01651650239018878</v>
      </c>
      <c r="E62" s="16">
        <f>C62/'- 7 -'!G62</f>
        <v>152.90322580645162</v>
      </c>
      <c r="F62" s="16">
        <v>0</v>
      </c>
      <c r="G62" s="375">
        <f>F62/'- 3 -'!E62</f>
        <v>0</v>
      </c>
      <c r="H62" s="16">
        <f>F62/'- 7 -'!G62</f>
        <v>0</v>
      </c>
      <c r="I62" s="16">
        <v>156000</v>
      </c>
      <c r="J62" s="375">
        <f>I62/'- 3 -'!E62</f>
        <v>0.054358109132266866</v>
      </c>
      <c r="K62" s="16">
        <f>I62/'- 7 -'!G62</f>
        <v>503.2258064516129</v>
      </c>
    </row>
    <row r="63" spans="1:11" ht="12.75">
      <c r="A63" s="13">
        <v>3000</v>
      </c>
      <c r="B63" s="14" t="s">
        <v>491</v>
      </c>
      <c r="C63" s="14">
        <v>13825</v>
      </c>
      <c r="D63" s="374">
        <f>C63/'- 3 -'!E63</f>
        <v>0.0026545413490177525</v>
      </c>
      <c r="E63" s="14">
        <f>C63/'- 7 -'!G63</f>
        <v>20.51186943620178</v>
      </c>
      <c r="F63" s="14">
        <v>119983</v>
      </c>
      <c r="G63" s="374">
        <f>F63/'- 3 -'!E63</f>
        <v>0.023037962725439204</v>
      </c>
      <c r="H63" s="14">
        <f>F63/'- 7 -'!G63</f>
        <v>178.01632047477744</v>
      </c>
      <c r="I63" s="14">
        <v>368506</v>
      </c>
      <c r="J63" s="374">
        <f>I63/'- 3 -'!E63</f>
        <v>0.0707569196644583</v>
      </c>
      <c r="K63" s="14">
        <f>I63/'- 7 -'!G63</f>
        <v>546.7448071216617</v>
      </c>
    </row>
    <row r="64" spans="1:11" ht="4.5" customHeight="1">
      <c r="A64" s="17"/>
      <c r="B64" s="17"/>
      <c r="C64" s="17"/>
      <c r="D64" s="198"/>
      <c r="E64" s="17"/>
      <c r="F64" s="17"/>
      <c r="G64" s="198"/>
      <c r="H64" s="17"/>
      <c r="I64" s="17"/>
      <c r="J64" s="198"/>
      <c r="K64" s="17"/>
    </row>
    <row r="65" spans="1:11" ht="12.75">
      <c r="A65" s="19"/>
      <c r="B65" s="20" t="s">
        <v>186</v>
      </c>
      <c r="C65" s="20">
        <f>SUM(C11:C63)</f>
        <v>7134506</v>
      </c>
      <c r="D65" s="103">
        <f>C65/'- 3 -'!E65</f>
        <v>0.0057485263744517946</v>
      </c>
      <c r="E65" s="20">
        <f>C65/'- 7 -'!G65</f>
        <v>38.25285736728127</v>
      </c>
      <c r="F65" s="20">
        <f>SUM(F11:F63)</f>
        <v>11198581</v>
      </c>
      <c r="G65" s="103">
        <f>F65/'- 3 -'!E65</f>
        <v>0.009023096796741743</v>
      </c>
      <c r="H65" s="20">
        <f>F65/'- 7 -'!G65</f>
        <v>60.04308100784358</v>
      </c>
      <c r="I65" s="20">
        <f>SUM(I11:I63)</f>
        <v>23292721.5</v>
      </c>
      <c r="J65" s="103">
        <f>I65/'- 3 -'!E65</f>
        <v>0.018767777877755007</v>
      </c>
      <c r="K65" s="20">
        <f>I65/'- 7 -'!G65</f>
        <v>124.88785533788968</v>
      </c>
    </row>
    <row r="66" spans="1:11" ht="4.5" customHeight="1">
      <c r="A66" s="17"/>
      <c r="B66" s="17"/>
      <c r="C66" s="17"/>
      <c r="D66" s="198"/>
      <c r="E66" s="17"/>
      <c r="F66" s="17"/>
      <c r="G66" s="198"/>
      <c r="H66" s="17"/>
      <c r="I66" s="17"/>
      <c r="J66" s="198"/>
      <c r="K66" s="17"/>
    </row>
    <row r="67" spans="1:11" ht="12.75">
      <c r="A67" s="15">
        <v>2155</v>
      </c>
      <c r="B67" s="16" t="s">
        <v>187</v>
      </c>
      <c r="C67" s="16">
        <v>5400</v>
      </c>
      <c r="D67" s="375">
        <f>C67/'- 3 -'!E67</f>
        <v>0.004521787479337944</v>
      </c>
      <c r="E67" s="16">
        <f>C67/'- 7 -'!G67</f>
        <v>36</v>
      </c>
      <c r="F67" s="16">
        <v>1200</v>
      </c>
      <c r="G67" s="375">
        <f>F67/'- 3 -'!E67</f>
        <v>0.0010048416620750985</v>
      </c>
      <c r="H67" s="16">
        <f>F67/'- 7 -'!G67</f>
        <v>8</v>
      </c>
      <c r="I67" s="16">
        <v>27913</v>
      </c>
      <c r="J67" s="375">
        <f>I67/'- 3 -'!E67</f>
        <v>0.023373454427918522</v>
      </c>
      <c r="K67" s="16">
        <f>I67/'- 7 -'!G67</f>
        <v>186.08666666666667</v>
      </c>
    </row>
    <row r="68" spans="1:11" ht="12.75">
      <c r="A68" s="13">
        <v>2408</v>
      </c>
      <c r="B68" s="14" t="s">
        <v>189</v>
      </c>
      <c r="C68" s="14">
        <v>45460</v>
      </c>
      <c r="D68" s="374">
        <f>C68/'- 3 -'!E68</f>
        <v>0.01922788169734908</v>
      </c>
      <c r="E68" s="14">
        <f>C68/'- 7 -'!G68</f>
        <v>169.94392523364485</v>
      </c>
      <c r="F68" s="14">
        <v>50592</v>
      </c>
      <c r="G68" s="374">
        <f>F68/'- 3 -'!E68</f>
        <v>0.02139852597519324</v>
      </c>
      <c r="H68" s="14">
        <f>F68/'- 7 -'!G68</f>
        <v>189.12897196261682</v>
      </c>
      <c r="I68" s="14">
        <v>73863</v>
      </c>
      <c r="J68" s="374">
        <f>I68/'- 3 -'!E68</f>
        <v>0.031241289613094924</v>
      </c>
      <c r="K68" s="14">
        <f>I68/'- 7 -'!G68</f>
        <v>276.1233644859813</v>
      </c>
    </row>
    <row r="69" ht="6.75" customHeight="1"/>
    <row r="70" spans="1:2" ht="12" customHeight="1">
      <c r="A70" s="6"/>
      <c r="B70" s="6"/>
    </row>
    <row r="71" spans="1:2" ht="12" customHeight="1">
      <c r="A71" s="6"/>
      <c r="B71" s="6"/>
    </row>
    <row r="72" spans="1:2" ht="12" customHeight="1">
      <c r="A72" s="6"/>
      <c r="B72" s="6"/>
    </row>
    <row r="73" spans="1:2" ht="12" customHeight="1">
      <c r="A73" s="6"/>
      <c r="B73" s="6"/>
    </row>
    <row r="74" spans="1:2" ht="12" customHeight="1">
      <c r="A74" s="6"/>
      <c r="B74" s="6"/>
    </row>
    <row r="75" ht="12" customHeight="1"/>
  </sheetData>
  <printOptions horizontalCentered="1"/>
  <pageMargins left="0.6" right="0.6" top="0.6" bottom="0" header="0.3" footer="0"/>
  <pageSetup fitToHeight="1" fitToWidth="1" orientation="portrait" scale="81" r:id="rId1"/>
  <headerFooter alignWithMargins="0">
    <oddHeader>&amp;C&amp;"Times New Roman,Bold"&amp;12&amp;A</oddHeader>
  </headerFooter>
</worksheet>
</file>

<file path=xl/worksheets/sheet21.xml><?xml version="1.0" encoding="utf-8"?>
<worksheet xmlns="http://schemas.openxmlformats.org/spreadsheetml/2006/main" xmlns:r="http://schemas.openxmlformats.org/officeDocument/2006/relationships">
  <sheetPr codeName="Sheet22">
    <pageSetUpPr fitToPage="1"/>
  </sheetPr>
  <dimension ref="A1:F74"/>
  <sheetViews>
    <sheetView showGridLines="0" showZeros="0" workbookViewId="0" topLeftCell="A1">
      <selection activeCell="A1" sqref="A1"/>
    </sheetView>
  </sheetViews>
  <sheetFormatPr defaultColWidth="15.83203125" defaultRowHeight="12"/>
  <cols>
    <col min="1" max="1" width="6.83203125" style="82" customWidth="1"/>
    <col min="2" max="2" width="35.83203125" style="82" customWidth="1"/>
    <col min="3" max="3" width="20.83203125" style="82" customWidth="1"/>
    <col min="4" max="5" width="15.83203125" style="82" customWidth="1"/>
    <col min="6" max="6" width="45.83203125" style="82" customWidth="1"/>
    <col min="7" max="16384" width="15.83203125" style="82" customWidth="1"/>
  </cols>
  <sheetData>
    <row r="1" spans="1:6" ht="6.75" customHeight="1">
      <c r="A1" s="17"/>
      <c r="B1" s="80"/>
      <c r="C1" s="142"/>
      <c r="D1" s="142"/>
      <c r="E1" s="142"/>
      <c r="F1" s="142"/>
    </row>
    <row r="2" spans="1:6" ht="12.75">
      <c r="A2" s="8"/>
      <c r="B2" s="83"/>
      <c r="C2" s="200" t="s">
        <v>0</v>
      </c>
      <c r="D2" s="200"/>
      <c r="E2" s="200"/>
      <c r="F2" s="220" t="s">
        <v>468</v>
      </c>
    </row>
    <row r="3" spans="1:6" ht="12.75">
      <c r="A3" s="9"/>
      <c r="B3" s="86"/>
      <c r="C3" s="203" t="str">
        <f>YEAR</f>
        <v>OPERATING FUND BUDGET 2000/2001</v>
      </c>
      <c r="D3" s="203"/>
      <c r="E3" s="203"/>
      <c r="F3" s="221"/>
    </row>
    <row r="4" spans="1:6" ht="12.75">
      <c r="A4" s="10"/>
      <c r="C4" s="142"/>
      <c r="D4" s="142"/>
      <c r="E4" s="142"/>
      <c r="F4" s="142"/>
    </row>
    <row r="5" spans="1:6" ht="16.5">
      <c r="A5" s="10"/>
      <c r="C5" s="379" t="s">
        <v>427</v>
      </c>
      <c r="D5" s="358"/>
      <c r="E5" s="360"/>
      <c r="F5" s="237"/>
    </row>
    <row r="6" spans="1:6" ht="12.75">
      <c r="A6" s="10"/>
      <c r="C6" s="67" t="s">
        <v>21</v>
      </c>
      <c r="D6" s="65"/>
      <c r="E6" s="66"/>
      <c r="F6" s="182"/>
    </row>
    <row r="7" spans="3:6" ht="12.75">
      <c r="C7" s="68" t="s">
        <v>54</v>
      </c>
      <c r="D7" s="69"/>
      <c r="E7" s="70"/>
      <c r="F7" s="182"/>
    </row>
    <row r="8" spans="1:6" ht="12.75">
      <c r="A8" s="94"/>
      <c r="B8" s="45"/>
      <c r="C8" s="73"/>
      <c r="D8" s="229"/>
      <c r="E8" s="230" t="s">
        <v>83</v>
      </c>
      <c r="F8" s="182"/>
    </row>
    <row r="9" spans="1:5" ht="12.75">
      <c r="A9" s="51" t="s">
        <v>112</v>
      </c>
      <c r="B9" s="52" t="s">
        <v>113</v>
      </c>
      <c r="C9" s="75" t="s">
        <v>114</v>
      </c>
      <c r="D9" s="76" t="s">
        <v>115</v>
      </c>
      <c r="E9" s="76" t="s">
        <v>116</v>
      </c>
    </row>
    <row r="10" spans="1:2" ht="4.5" customHeight="1">
      <c r="A10" s="77"/>
      <c r="B10" s="77"/>
    </row>
    <row r="11" spans="1:5" ht="12.75">
      <c r="A11" s="13">
        <v>1</v>
      </c>
      <c r="B11" s="14" t="s">
        <v>135</v>
      </c>
      <c r="C11" s="14">
        <v>900300</v>
      </c>
      <c r="D11" s="374">
        <f>C11/'- 3 -'!E11</f>
        <v>0.003949118960025862</v>
      </c>
      <c r="E11" s="14">
        <f>C11/'- 7 -'!G11</f>
        <v>29.762967370822174</v>
      </c>
    </row>
    <row r="12" spans="1:5" ht="12.75">
      <c r="A12" s="15">
        <v>2</v>
      </c>
      <c r="B12" s="16" t="s">
        <v>136</v>
      </c>
      <c r="C12" s="16">
        <v>60300</v>
      </c>
      <c r="D12" s="375">
        <f>C12/'- 3 -'!E12</f>
        <v>0.0010534212449175046</v>
      </c>
      <c r="E12" s="16">
        <f>C12/'- 7 -'!G12</f>
        <v>6.526397818040133</v>
      </c>
    </row>
    <row r="13" spans="1:5" ht="12.75">
      <c r="A13" s="13">
        <v>3</v>
      </c>
      <c r="B13" s="14" t="s">
        <v>137</v>
      </c>
      <c r="C13" s="14">
        <v>351530</v>
      </c>
      <c r="D13" s="374">
        <f>C13/'- 3 -'!E13</f>
        <v>0.008711492171329202</v>
      </c>
      <c r="E13" s="14">
        <f>C13/'- 7 -'!G13</f>
        <v>59.64200882253139</v>
      </c>
    </row>
    <row r="14" spans="1:5" ht="12.75">
      <c r="A14" s="15">
        <v>4</v>
      </c>
      <c r="B14" s="16" t="s">
        <v>138</v>
      </c>
      <c r="C14" s="16">
        <v>28900</v>
      </c>
      <c r="D14" s="375">
        <f>C14/'- 3 -'!E14</f>
        <v>0.0007451170020617052</v>
      </c>
      <c r="E14" s="16">
        <f>C14/'- 7 -'!G14</f>
        <v>4.926696215479032</v>
      </c>
    </row>
    <row r="15" spans="1:5" ht="12.75">
      <c r="A15" s="13">
        <v>5</v>
      </c>
      <c r="B15" s="14" t="s">
        <v>139</v>
      </c>
      <c r="C15" s="14">
        <v>271260</v>
      </c>
      <c r="D15" s="374">
        <f>C15/'- 3 -'!E15</f>
        <v>0.005857756795292649</v>
      </c>
      <c r="E15" s="14">
        <f>C15/'- 7 -'!G15</f>
        <v>38.337926648293404</v>
      </c>
    </row>
    <row r="16" spans="1:5" ht="12.75">
      <c r="A16" s="15">
        <v>6</v>
      </c>
      <c r="B16" s="16" t="s">
        <v>140</v>
      </c>
      <c r="C16" s="16">
        <v>163245</v>
      </c>
      <c r="D16" s="375">
        <f>C16/'- 3 -'!E16</f>
        <v>0.002920909249553114</v>
      </c>
      <c r="E16" s="16">
        <f>C16/'- 7 -'!G16</f>
        <v>18.183792815371763</v>
      </c>
    </row>
    <row r="17" spans="1:5" ht="12.75">
      <c r="A17" s="13">
        <v>9</v>
      </c>
      <c r="B17" s="14" t="s">
        <v>141</v>
      </c>
      <c r="C17" s="14">
        <v>240000</v>
      </c>
      <c r="D17" s="374">
        <f>C17/'- 3 -'!E17</f>
        <v>0.0030865889677053667</v>
      </c>
      <c r="E17" s="14">
        <f>C17/'- 7 -'!G17</f>
        <v>18.629924315932467</v>
      </c>
    </row>
    <row r="18" spans="1:5" ht="12.75">
      <c r="A18" s="15">
        <v>10</v>
      </c>
      <c r="B18" s="16" t="s">
        <v>142</v>
      </c>
      <c r="C18" s="16">
        <v>239443</v>
      </c>
      <c r="D18" s="375">
        <f>C18/'- 3 -'!E18</f>
        <v>0.004137245061277423</v>
      </c>
      <c r="E18" s="16">
        <f>C18/'- 7 -'!G18</f>
        <v>27.42132386623912</v>
      </c>
    </row>
    <row r="19" spans="1:5" ht="12.75">
      <c r="A19" s="13">
        <v>11</v>
      </c>
      <c r="B19" s="14" t="s">
        <v>143</v>
      </c>
      <c r="C19" s="14">
        <v>9225</v>
      </c>
      <c r="D19" s="374">
        <f>C19/'- 3 -'!E19</f>
        <v>0.00030064510128220164</v>
      </c>
      <c r="E19" s="14">
        <f>C19/'- 7 -'!G19</f>
        <v>1.9390436153441934</v>
      </c>
    </row>
    <row r="20" spans="1:5" ht="12.75">
      <c r="A20" s="15">
        <v>12</v>
      </c>
      <c r="B20" s="16" t="s">
        <v>144</v>
      </c>
      <c r="C20" s="16">
        <v>27650</v>
      </c>
      <c r="D20" s="375">
        <f>C20/'- 3 -'!E20</f>
        <v>0.0005483335716386409</v>
      </c>
      <c r="E20" s="16">
        <f>C20/'- 7 -'!G20</f>
        <v>3.4736180904522613</v>
      </c>
    </row>
    <row r="21" spans="1:5" ht="12.75">
      <c r="A21" s="13">
        <v>13</v>
      </c>
      <c r="B21" s="14" t="s">
        <v>145</v>
      </c>
      <c r="C21" s="14">
        <v>0</v>
      </c>
      <c r="D21" s="374">
        <f>C21/'- 3 -'!E21</f>
        <v>0</v>
      </c>
      <c r="E21" s="14">
        <f>C21/'- 7 -'!G21</f>
        <v>0</v>
      </c>
    </row>
    <row r="22" spans="1:5" ht="12.75">
      <c r="A22" s="15">
        <v>14</v>
      </c>
      <c r="B22" s="16" t="s">
        <v>146</v>
      </c>
      <c r="C22" s="16">
        <v>24900</v>
      </c>
      <c r="D22" s="375">
        <f>C22/'- 3 -'!E22</f>
        <v>0.0011401395942962067</v>
      </c>
      <c r="E22" s="16">
        <f>C22/'- 7 -'!G22</f>
        <v>7.209033005211349</v>
      </c>
    </row>
    <row r="23" spans="1:5" ht="12.75">
      <c r="A23" s="13">
        <v>15</v>
      </c>
      <c r="B23" s="14" t="s">
        <v>147</v>
      </c>
      <c r="C23" s="14">
        <v>10500</v>
      </c>
      <c r="D23" s="374">
        <f>C23/'- 3 -'!E23</f>
        <v>0.000340452972355478</v>
      </c>
      <c r="E23" s="14">
        <f>C23/'- 7 -'!G23</f>
        <v>1.8075400241005337</v>
      </c>
    </row>
    <row r="24" spans="1:5" ht="12.75">
      <c r="A24" s="15">
        <v>16</v>
      </c>
      <c r="B24" s="16" t="s">
        <v>148</v>
      </c>
      <c r="C24" s="16">
        <v>4000</v>
      </c>
      <c r="D24" s="375">
        <f>C24/'- 3 -'!E24</f>
        <v>0.0006893589857599115</v>
      </c>
      <c r="E24" s="16">
        <f>C24/'- 7 -'!G24</f>
        <v>5.204944697462589</v>
      </c>
    </row>
    <row r="25" spans="1:5" ht="12.75">
      <c r="A25" s="13">
        <v>17</v>
      </c>
      <c r="B25" s="14" t="s">
        <v>149</v>
      </c>
      <c r="C25" s="14">
        <v>6500</v>
      </c>
      <c r="D25" s="374">
        <f>C25/'- 3 -'!E25</f>
        <v>0.0016829481108260168</v>
      </c>
      <c r="E25" s="14">
        <f>C25/'- 7 -'!G25</f>
        <v>12.229539040451552</v>
      </c>
    </row>
    <row r="26" spans="1:5" ht="12.75">
      <c r="A26" s="15">
        <v>18</v>
      </c>
      <c r="B26" s="16" t="s">
        <v>150</v>
      </c>
      <c r="C26" s="16">
        <v>4000</v>
      </c>
      <c r="D26" s="375">
        <f>C26/'- 3 -'!E26</f>
        <v>0.00045135237600968554</v>
      </c>
      <c r="E26" s="16">
        <f>C26/'- 7 -'!G26</f>
        <v>2.5806451612903225</v>
      </c>
    </row>
    <row r="27" spans="1:5" ht="12.75">
      <c r="A27" s="13">
        <v>19</v>
      </c>
      <c r="B27" s="14" t="s">
        <v>151</v>
      </c>
      <c r="C27" s="14">
        <v>12000</v>
      </c>
      <c r="D27" s="374">
        <f>C27/'- 3 -'!E27</f>
        <v>0.0006095231903256479</v>
      </c>
      <c r="E27" s="14">
        <f>C27/'- 7 -'!G27</f>
        <v>2.52849828272825</v>
      </c>
    </row>
    <row r="28" spans="1:5" ht="12.75">
      <c r="A28" s="15">
        <v>20</v>
      </c>
      <c r="B28" s="16" t="s">
        <v>152</v>
      </c>
      <c r="C28" s="16">
        <v>0</v>
      </c>
      <c r="D28" s="375">
        <f>C28/'- 3 -'!E28</f>
        <v>0</v>
      </c>
      <c r="E28" s="16">
        <f>C28/'- 7 -'!G28</f>
        <v>0</v>
      </c>
    </row>
    <row r="29" spans="1:5" ht="12.75">
      <c r="A29" s="13">
        <v>21</v>
      </c>
      <c r="B29" s="14" t="s">
        <v>153</v>
      </c>
      <c r="C29" s="14">
        <v>5800</v>
      </c>
      <c r="D29" s="374">
        <f>C29/'- 3 -'!E29</f>
        <v>0.000270081490104773</v>
      </c>
      <c r="E29" s="14">
        <f>C29/'- 7 -'!G29</f>
        <v>1.6760583730674758</v>
      </c>
    </row>
    <row r="30" spans="1:5" ht="12.75">
      <c r="A30" s="15">
        <v>22</v>
      </c>
      <c r="B30" s="16" t="s">
        <v>154</v>
      </c>
      <c r="C30" s="16">
        <v>0</v>
      </c>
      <c r="D30" s="375">
        <f>C30/'- 3 -'!E30</f>
        <v>0</v>
      </c>
      <c r="E30" s="16">
        <f>C30/'- 7 -'!G30</f>
        <v>0</v>
      </c>
    </row>
    <row r="31" spans="1:5" ht="12.75">
      <c r="A31" s="13">
        <v>23</v>
      </c>
      <c r="B31" s="14" t="s">
        <v>155</v>
      </c>
      <c r="C31" s="14">
        <v>0</v>
      </c>
      <c r="D31" s="374">
        <f>C31/'- 3 -'!E31</f>
        <v>0</v>
      </c>
      <c r="E31" s="14">
        <f>C31/'- 7 -'!G31</f>
        <v>0</v>
      </c>
    </row>
    <row r="32" spans="1:5" ht="12.75">
      <c r="A32" s="15">
        <v>24</v>
      </c>
      <c r="B32" s="16" t="s">
        <v>156</v>
      </c>
      <c r="C32" s="16">
        <v>7000</v>
      </c>
      <c r="D32" s="375">
        <f>C32/'- 3 -'!E32</f>
        <v>0.00031358520078546824</v>
      </c>
      <c r="E32" s="16">
        <f>C32/'- 7 -'!G32</f>
        <v>1.8617021276595744</v>
      </c>
    </row>
    <row r="33" spans="1:5" ht="12.75">
      <c r="A33" s="13">
        <v>25</v>
      </c>
      <c r="B33" s="14" t="s">
        <v>157</v>
      </c>
      <c r="C33" s="14">
        <v>9525</v>
      </c>
      <c r="D33" s="374">
        <f>C33/'- 3 -'!E33</f>
        <v>0.0009494714708494316</v>
      </c>
      <c r="E33" s="14">
        <f>C33/'- 7 -'!G33</f>
        <v>6.110077618833793</v>
      </c>
    </row>
    <row r="34" spans="1:5" ht="12.75">
      <c r="A34" s="15">
        <v>26</v>
      </c>
      <c r="B34" s="16" t="s">
        <v>158</v>
      </c>
      <c r="C34" s="16">
        <v>33500</v>
      </c>
      <c r="D34" s="375">
        <f>C34/'- 3 -'!E34</f>
        <v>0.002250867591874032</v>
      </c>
      <c r="E34" s="16">
        <f>C34/'- 7 -'!G34</f>
        <v>12.224046706805327</v>
      </c>
    </row>
    <row r="35" spans="1:5" ht="12.75">
      <c r="A35" s="13">
        <v>28</v>
      </c>
      <c r="B35" s="14" t="s">
        <v>159</v>
      </c>
      <c r="C35" s="14">
        <v>11100</v>
      </c>
      <c r="D35" s="374">
        <f>C35/'- 3 -'!E35</f>
        <v>0.001856974486676208</v>
      </c>
      <c r="E35" s="14">
        <f>C35/'- 7 -'!G35</f>
        <v>11.83368869936034</v>
      </c>
    </row>
    <row r="36" spans="1:5" ht="12.75">
      <c r="A36" s="15">
        <v>30</v>
      </c>
      <c r="B36" s="16" t="s">
        <v>160</v>
      </c>
      <c r="C36" s="16">
        <v>11915</v>
      </c>
      <c r="D36" s="375">
        <f>C36/'- 3 -'!E36</f>
        <v>0.001328037234530484</v>
      </c>
      <c r="E36" s="16">
        <f>C36/'- 7 -'!G36</f>
        <v>8.875232774674116</v>
      </c>
    </row>
    <row r="37" spans="1:5" ht="12.75">
      <c r="A37" s="13">
        <v>31</v>
      </c>
      <c r="B37" s="14" t="s">
        <v>161</v>
      </c>
      <c r="C37" s="14">
        <v>6100</v>
      </c>
      <c r="D37" s="374">
        <f>C37/'- 3 -'!E37</f>
        <v>0.0005886336577637596</v>
      </c>
      <c r="E37" s="14">
        <f>C37/'- 7 -'!G37</f>
        <v>3.6191041234055175</v>
      </c>
    </row>
    <row r="38" spans="1:5" ht="12.75">
      <c r="A38" s="15">
        <v>32</v>
      </c>
      <c r="B38" s="16" t="s">
        <v>162</v>
      </c>
      <c r="C38" s="16">
        <v>5000</v>
      </c>
      <c r="D38" s="375">
        <f>C38/'- 3 -'!E38</f>
        <v>0.0007825354367259844</v>
      </c>
      <c r="E38" s="16">
        <f>C38/'- 7 -'!G38</f>
        <v>5.868544600938967</v>
      </c>
    </row>
    <row r="39" spans="1:5" ht="12.75">
      <c r="A39" s="13">
        <v>33</v>
      </c>
      <c r="B39" s="14" t="s">
        <v>163</v>
      </c>
      <c r="C39" s="14">
        <v>12000</v>
      </c>
      <c r="D39" s="374">
        <f>C39/'- 3 -'!E39</f>
        <v>0.000979193604690729</v>
      </c>
      <c r="E39" s="14">
        <f>C39/'- 7 -'!G39</f>
        <v>6.489994591671174</v>
      </c>
    </row>
    <row r="40" spans="1:5" ht="12.75">
      <c r="A40" s="15">
        <v>34</v>
      </c>
      <c r="B40" s="16" t="s">
        <v>164</v>
      </c>
      <c r="C40" s="16">
        <v>5900</v>
      </c>
      <c r="D40" s="375">
        <f>C40/'- 3 -'!E40</f>
        <v>0.001100178322123635</v>
      </c>
      <c r="E40" s="16">
        <f>C40/'- 7 -'!G40</f>
        <v>7.793923381770146</v>
      </c>
    </row>
    <row r="41" spans="1:5" ht="12.75">
      <c r="A41" s="13">
        <v>35</v>
      </c>
      <c r="B41" s="14" t="s">
        <v>165</v>
      </c>
      <c r="C41" s="14">
        <v>15000</v>
      </c>
      <c r="D41" s="374">
        <f>C41/'- 3 -'!E41</f>
        <v>0.001104160949566639</v>
      </c>
      <c r="E41" s="14">
        <f>C41/'- 7 -'!G41</f>
        <v>7.511266900350526</v>
      </c>
    </row>
    <row r="42" spans="1:5" ht="12.75">
      <c r="A42" s="15">
        <v>36</v>
      </c>
      <c r="B42" s="16" t="s">
        <v>166</v>
      </c>
      <c r="C42" s="16">
        <v>5132</v>
      </c>
      <c r="D42" s="375">
        <f>C42/'- 3 -'!E42</f>
        <v>0.0007120630444968641</v>
      </c>
      <c r="E42" s="16">
        <f>C42/'- 7 -'!G42</f>
        <v>4.94174289841117</v>
      </c>
    </row>
    <row r="43" spans="1:5" ht="12.75">
      <c r="A43" s="13">
        <v>37</v>
      </c>
      <c r="B43" s="14" t="s">
        <v>167</v>
      </c>
      <c r="C43" s="14">
        <v>6700</v>
      </c>
      <c r="D43" s="374">
        <f>C43/'- 3 -'!E43</f>
        <v>0.0009906712773789382</v>
      </c>
      <c r="E43" s="14">
        <f>C43/'- 7 -'!G43</f>
        <v>6.829765545361876</v>
      </c>
    </row>
    <row r="44" spans="1:5" ht="12.75">
      <c r="A44" s="15">
        <v>38</v>
      </c>
      <c r="B44" s="16" t="s">
        <v>168</v>
      </c>
      <c r="C44" s="16">
        <v>0</v>
      </c>
      <c r="D44" s="375">
        <f>C44/'- 3 -'!E44</f>
        <v>0</v>
      </c>
      <c r="E44" s="16">
        <f>C44/'- 7 -'!G44</f>
        <v>0</v>
      </c>
    </row>
    <row r="45" spans="1:5" ht="12.75">
      <c r="A45" s="13">
        <v>39</v>
      </c>
      <c r="B45" s="14" t="s">
        <v>169</v>
      </c>
      <c r="C45" s="14">
        <v>9500</v>
      </c>
      <c r="D45" s="374">
        <f>C45/'- 3 -'!E45</f>
        <v>0.0006462532278648065</v>
      </c>
      <c r="E45" s="14">
        <f>C45/'- 7 -'!G45</f>
        <v>4.373848987108656</v>
      </c>
    </row>
    <row r="46" spans="1:5" ht="12.75">
      <c r="A46" s="15">
        <v>40</v>
      </c>
      <c r="B46" s="16" t="s">
        <v>170</v>
      </c>
      <c r="C46" s="16">
        <v>65200</v>
      </c>
      <c r="D46" s="375">
        <f>C46/'- 3 -'!E46</f>
        <v>0.0014969922395187583</v>
      </c>
      <c r="E46" s="16">
        <f>C46/'- 7 -'!G46</f>
        <v>8.581205580415899</v>
      </c>
    </row>
    <row r="47" spans="1:5" ht="12.75">
      <c r="A47" s="13">
        <v>41</v>
      </c>
      <c r="B47" s="14" t="s">
        <v>171</v>
      </c>
      <c r="C47" s="14">
        <v>34100</v>
      </c>
      <c r="D47" s="374">
        <f>C47/'- 3 -'!E47</f>
        <v>0.0028428687263264483</v>
      </c>
      <c r="E47" s="14">
        <f>C47/'- 7 -'!G47</f>
        <v>20.035252643948297</v>
      </c>
    </row>
    <row r="48" spans="1:5" ht="12.75">
      <c r="A48" s="15">
        <v>42</v>
      </c>
      <c r="B48" s="16" t="s">
        <v>172</v>
      </c>
      <c r="C48" s="16">
        <v>10665</v>
      </c>
      <c r="D48" s="375">
        <f>C48/'- 3 -'!E48</f>
        <v>0.0013757374352539136</v>
      </c>
      <c r="E48" s="16">
        <f>C48/'- 7 -'!G48</f>
        <v>9.590827338129497</v>
      </c>
    </row>
    <row r="49" spans="1:5" ht="12.75">
      <c r="A49" s="13">
        <v>43</v>
      </c>
      <c r="B49" s="14" t="s">
        <v>173</v>
      </c>
      <c r="C49" s="14">
        <v>13000</v>
      </c>
      <c r="D49" s="374">
        <f>C49/'- 3 -'!E49</f>
        <v>0.002133369042649001</v>
      </c>
      <c r="E49" s="14">
        <f>C49/'- 7 -'!G49</f>
        <v>15.466983938132064</v>
      </c>
    </row>
    <row r="50" spans="1:5" ht="12.75">
      <c r="A50" s="15">
        <v>44</v>
      </c>
      <c r="B50" s="16" t="s">
        <v>174</v>
      </c>
      <c r="C50" s="16">
        <v>0</v>
      </c>
      <c r="D50" s="375">
        <f>C50/'- 3 -'!E50</f>
        <v>0</v>
      </c>
      <c r="E50" s="16">
        <f>C50/'- 7 -'!G50</f>
        <v>0</v>
      </c>
    </row>
    <row r="51" spans="1:5" ht="12.75">
      <c r="A51" s="13">
        <v>45</v>
      </c>
      <c r="B51" s="14" t="s">
        <v>175</v>
      </c>
      <c r="C51" s="14">
        <v>0</v>
      </c>
      <c r="D51" s="374">
        <f>C51/'- 3 -'!E51</f>
        <v>0</v>
      </c>
      <c r="E51" s="14">
        <f>C51/'- 7 -'!G51</f>
        <v>0</v>
      </c>
    </row>
    <row r="52" spans="1:5" ht="12.75">
      <c r="A52" s="15">
        <v>46</v>
      </c>
      <c r="B52" s="16" t="s">
        <v>176</v>
      </c>
      <c r="C52" s="16">
        <v>7298</v>
      </c>
      <c r="D52" s="375">
        <f>C52/'- 3 -'!E52</f>
        <v>0.0007060173126125282</v>
      </c>
      <c r="E52" s="16">
        <f>C52/'- 7 -'!G52</f>
        <v>4.773054283845651</v>
      </c>
    </row>
    <row r="53" spans="1:5" ht="12.75">
      <c r="A53" s="13">
        <v>47</v>
      </c>
      <c r="B53" s="14" t="s">
        <v>177</v>
      </c>
      <c r="C53" s="14">
        <v>7513</v>
      </c>
      <c r="D53" s="374">
        <f>C53/'- 3 -'!E53</f>
        <v>0.0008624486769568936</v>
      </c>
      <c r="E53" s="14">
        <f>C53/'- 7 -'!G53</f>
        <v>5.085973463308963</v>
      </c>
    </row>
    <row r="54" spans="1:5" ht="12.75">
      <c r="A54" s="15">
        <v>48</v>
      </c>
      <c r="B54" s="16" t="s">
        <v>178</v>
      </c>
      <c r="C54" s="16">
        <v>92327</v>
      </c>
      <c r="D54" s="375">
        <f>C54/'- 3 -'!E54</f>
        <v>0.0017039890160100626</v>
      </c>
      <c r="E54" s="16">
        <f>C54/'- 7 -'!G54</f>
        <v>16.964079007808913</v>
      </c>
    </row>
    <row r="55" spans="1:5" ht="12.75">
      <c r="A55" s="13">
        <v>49</v>
      </c>
      <c r="B55" s="14" t="s">
        <v>179</v>
      </c>
      <c r="C55" s="14">
        <v>23703</v>
      </c>
      <c r="D55" s="374">
        <f>C55/'- 3 -'!E55</f>
        <v>0.000690646551290843</v>
      </c>
      <c r="E55" s="14">
        <f>C55/'- 7 -'!G55</f>
        <v>5.469081679741579</v>
      </c>
    </row>
    <row r="56" spans="1:5" ht="12.75">
      <c r="A56" s="15">
        <v>50</v>
      </c>
      <c r="B56" s="16" t="s">
        <v>429</v>
      </c>
      <c r="C56" s="16">
        <v>6000</v>
      </c>
      <c r="D56" s="375">
        <f>C56/'- 3 -'!E56</f>
        <v>0.00042248641706169146</v>
      </c>
      <c r="E56" s="16">
        <f>C56/'- 7 -'!G56</f>
        <v>3.2555615843733046</v>
      </c>
    </row>
    <row r="57" spans="1:5" ht="12.75">
      <c r="A57" s="13">
        <v>2264</v>
      </c>
      <c r="B57" s="14" t="s">
        <v>180</v>
      </c>
      <c r="C57" s="14">
        <v>0</v>
      </c>
      <c r="D57" s="374">
        <f>C57/'- 3 -'!E57</f>
        <v>0</v>
      </c>
      <c r="E57" s="14">
        <f>C57/'- 7 -'!G57</f>
        <v>0</v>
      </c>
    </row>
    <row r="58" spans="1:5" ht="12.75">
      <c r="A58" s="15">
        <v>2309</v>
      </c>
      <c r="B58" s="16" t="s">
        <v>181</v>
      </c>
      <c r="C58" s="16">
        <v>3500</v>
      </c>
      <c r="D58" s="375">
        <f>C58/'- 3 -'!E58</f>
        <v>0.0017788439547258802</v>
      </c>
      <c r="E58" s="16">
        <f>C58/'- 7 -'!G58</f>
        <v>13.358778625954198</v>
      </c>
    </row>
    <row r="59" spans="1:5" ht="12.75">
      <c r="A59" s="13">
        <v>2312</v>
      </c>
      <c r="B59" s="14" t="s">
        <v>182</v>
      </c>
      <c r="C59" s="14">
        <v>4500</v>
      </c>
      <c r="D59" s="374">
        <f>C59/'- 3 -'!E59</f>
        <v>0.002683646395594526</v>
      </c>
      <c r="E59" s="14">
        <f>C59/'- 7 -'!G59</f>
        <v>20.408163265306122</v>
      </c>
    </row>
    <row r="60" spans="1:5" ht="12.75">
      <c r="A60" s="15">
        <v>2355</v>
      </c>
      <c r="B60" s="16" t="s">
        <v>183</v>
      </c>
      <c r="C60" s="16">
        <v>0</v>
      </c>
      <c r="D60" s="375">
        <f>C60/'- 3 -'!E60</f>
        <v>0</v>
      </c>
      <c r="E60" s="16">
        <f>C60/'- 7 -'!G60</f>
        <v>0</v>
      </c>
    </row>
    <row r="61" spans="1:5" ht="12.75">
      <c r="A61" s="13">
        <v>2439</v>
      </c>
      <c r="B61" s="14" t="s">
        <v>184</v>
      </c>
      <c r="C61" s="14">
        <v>0</v>
      </c>
      <c r="D61" s="374">
        <f>C61/'- 3 -'!E61</f>
        <v>0</v>
      </c>
      <c r="E61" s="14">
        <f>C61/'- 7 -'!G61</f>
        <v>0</v>
      </c>
    </row>
    <row r="62" spans="1:5" ht="12.75">
      <c r="A62" s="15">
        <v>2460</v>
      </c>
      <c r="B62" s="16" t="s">
        <v>185</v>
      </c>
      <c r="C62" s="16">
        <v>0</v>
      </c>
      <c r="D62" s="375">
        <f>C62/'- 3 -'!E62</f>
        <v>0</v>
      </c>
      <c r="E62" s="16">
        <f>C62/'- 7 -'!G62</f>
        <v>0</v>
      </c>
    </row>
    <row r="63" spans="1:5" ht="12.75">
      <c r="A63" s="13">
        <v>3000</v>
      </c>
      <c r="B63" s="14" t="s">
        <v>491</v>
      </c>
      <c r="C63" s="14">
        <v>151583</v>
      </c>
      <c r="D63" s="374">
        <f>C63/'- 3 -'!E63</f>
        <v>0.029105485808908354</v>
      </c>
      <c r="E63" s="14">
        <f>C63/'- 7 -'!G63</f>
        <v>224.90059347181008</v>
      </c>
    </row>
    <row r="64" spans="1:5" ht="4.5" customHeight="1">
      <c r="A64" s="17"/>
      <c r="B64" s="17"/>
      <c r="C64" s="17"/>
      <c r="D64" s="198"/>
      <c r="E64" s="17"/>
    </row>
    <row r="65" spans="1:6" ht="12.75">
      <c r="A65" s="19"/>
      <c r="B65" s="20" t="s">
        <v>186</v>
      </c>
      <c r="C65" s="20">
        <f>SUM(C11:C63)</f>
        <v>2917314</v>
      </c>
      <c r="D65" s="103">
        <f>C65/'- 3 -'!E65</f>
        <v>0.0023505841149418704</v>
      </c>
      <c r="E65" s="20">
        <f>C65/'- 7 -'!G65</f>
        <v>15.641671103447498</v>
      </c>
      <c r="F65" s="77"/>
    </row>
    <row r="66" spans="1:5" ht="4.5" customHeight="1">
      <c r="A66" s="17"/>
      <c r="B66" s="17"/>
      <c r="C66" s="17"/>
      <c r="D66" s="198"/>
      <c r="E66" s="17"/>
    </row>
    <row r="67" spans="1:5" ht="12.75">
      <c r="A67" s="15">
        <v>2155</v>
      </c>
      <c r="B67" s="16" t="s">
        <v>187</v>
      </c>
      <c r="C67" s="16">
        <v>0</v>
      </c>
      <c r="D67" s="375">
        <f>C67/'- 3 -'!E67</f>
        <v>0</v>
      </c>
      <c r="E67" s="16">
        <f>C67/'- 7 -'!G67</f>
        <v>0</v>
      </c>
    </row>
    <row r="68" spans="1:5" ht="12.75">
      <c r="A68" s="13">
        <v>2408</v>
      </c>
      <c r="B68" s="14" t="s">
        <v>189</v>
      </c>
      <c r="C68" s="14">
        <v>0</v>
      </c>
      <c r="D68" s="374">
        <f>C68/'- 3 -'!E68</f>
        <v>0</v>
      </c>
      <c r="E68" s="14">
        <f>C68/'- 7 -'!G68</f>
        <v>0</v>
      </c>
    </row>
    <row r="69" ht="6.75" customHeight="1"/>
    <row r="70" spans="1:2" ht="12" customHeight="1">
      <c r="A70" s="6"/>
      <c r="B70" s="6"/>
    </row>
    <row r="71" spans="1:2" ht="12" customHeight="1">
      <c r="A71" s="6"/>
      <c r="B71" s="6"/>
    </row>
    <row r="72" spans="1:2" ht="12" customHeight="1">
      <c r="A72" s="6"/>
      <c r="B72" s="6"/>
    </row>
    <row r="73" spans="1:2" ht="12" customHeight="1">
      <c r="A73" s="6"/>
      <c r="B73" s="6"/>
    </row>
    <row r="74" spans="1:2" ht="12" customHeight="1">
      <c r="A74" s="6"/>
      <c r="B74" s="6"/>
    </row>
    <row r="75" ht="12" customHeight="1"/>
  </sheetData>
  <printOptions horizontalCentered="1"/>
  <pageMargins left="0.6" right="0.6" top="0.6" bottom="0" header="0.3" footer="0"/>
  <pageSetup fitToHeight="1" fitToWidth="1" orientation="portrait" scale="81" r:id="rId1"/>
  <headerFooter alignWithMargins="0">
    <oddHeader>&amp;C&amp;"Times New Roman,Bold"&amp;12&amp;A</oddHeader>
  </headerFooter>
</worksheet>
</file>

<file path=xl/worksheets/sheet22.xml><?xml version="1.0" encoding="utf-8"?>
<worksheet xmlns="http://schemas.openxmlformats.org/spreadsheetml/2006/main" xmlns:r="http://schemas.openxmlformats.org/officeDocument/2006/relationships">
  <sheetPr codeName="Sheet24">
    <pageSetUpPr fitToPage="1"/>
  </sheetPr>
  <dimension ref="A1:K74"/>
  <sheetViews>
    <sheetView showGridLines="0" showZeros="0" workbookViewId="0" topLeftCell="A1">
      <selection activeCell="A1" sqref="A1"/>
    </sheetView>
  </sheetViews>
  <sheetFormatPr defaultColWidth="15.83203125" defaultRowHeight="12"/>
  <cols>
    <col min="1" max="1" width="6.83203125" style="82" customWidth="1"/>
    <col min="2" max="2" width="33.83203125" style="82" customWidth="1"/>
    <col min="3" max="3" width="15.83203125" style="82" customWidth="1"/>
    <col min="4" max="4" width="7.83203125" style="82" customWidth="1"/>
    <col min="5" max="5" width="9.83203125" style="82" customWidth="1"/>
    <col min="6" max="6" width="15.83203125" style="82" customWidth="1"/>
    <col min="7" max="7" width="7.83203125" style="82" customWidth="1"/>
    <col min="8" max="8" width="9.83203125" style="82" customWidth="1"/>
    <col min="9" max="9" width="15.83203125" style="82" customWidth="1"/>
    <col min="10" max="10" width="7.83203125" style="82" customWidth="1"/>
    <col min="11" max="11" width="9.83203125" style="82" customWidth="1"/>
    <col min="12" max="16384" width="15.83203125" style="82" customWidth="1"/>
  </cols>
  <sheetData>
    <row r="1" spans="1:11" ht="6.75" customHeight="1">
      <c r="A1" s="17"/>
      <c r="B1" s="80"/>
      <c r="C1" s="142"/>
      <c r="D1" s="142"/>
      <c r="E1" s="142"/>
      <c r="F1" s="142"/>
      <c r="G1" s="142"/>
      <c r="H1" s="142"/>
      <c r="I1" s="142"/>
      <c r="J1" s="142"/>
      <c r="K1" s="142"/>
    </row>
    <row r="2" spans="1:11" ht="12.75">
      <c r="A2" s="8"/>
      <c r="B2" s="83"/>
      <c r="C2" s="200" t="s">
        <v>0</v>
      </c>
      <c r="D2" s="200"/>
      <c r="E2" s="201"/>
      <c r="F2" s="200"/>
      <c r="G2" s="200"/>
      <c r="H2" s="200"/>
      <c r="I2" s="215"/>
      <c r="J2" s="215"/>
      <c r="K2" s="220" t="s">
        <v>471</v>
      </c>
    </row>
    <row r="3" spans="1:11" ht="12.75">
      <c r="A3" s="9"/>
      <c r="B3" s="86"/>
      <c r="C3" s="203" t="str">
        <f>YEAR</f>
        <v>OPERATING FUND BUDGET 2000/2001</v>
      </c>
      <c r="D3" s="203"/>
      <c r="E3" s="204"/>
      <c r="F3" s="203"/>
      <c r="G3" s="203"/>
      <c r="H3" s="203"/>
      <c r="I3" s="216"/>
      <c r="J3" s="216"/>
      <c r="K3" s="203"/>
    </row>
    <row r="4" spans="1:11" ht="12.75">
      <c r="A4" s="10"/>
      <c r="C4" s="142"/>
      <c r="D4" s="142"/>
      <c r="E4" s="142"/>
      <c r="F4" s="142"/>
      <c r="G4" s="142"/>
      <c r="H4" s="142"/>
      <c r="I4" s="142"/>
      <c r="J4" s="142"/>
      <c r="K4" s="142"/>
    </row>
    <row r="5" spans="1:11" ht="16.5">
      <c r="A5" s="10"/>
      <c r="C5" s="350" t="s">
        <v>13</v>
      </c>
      <c r="D5" s="222"/>
      <c r="E5" s="235"/>
      <c r="F5" s="235"/>
      <c r="G5" s="235"/>
      <c r="H5" s="235"/>
      <c r="I5" s="235"/>
      <c r="J5" s="235"/>
      <c r="K5" s="236"/>
    </row>
    <row r="6" spans="1:11" ht="12.75">
      <c r="A6" s="10"/>
      <c r="C6" s="67" t="s">
        <v>23</v>
      </c>
      <c r="D6" s="65"/>
      <c r="E6" s="66"/>
      <c r="F6" s="226" t="s">
        <v>3</v>
      </c>
      <c r="G6" s="65"/>
      <c r="H6" s="66"/>
      <c r="I6" s="67" t="s">
        <v>22</v>
      </c>
      <c r="J6" s="65"/>
      <c r="K6" s="66"/>
    </row>
    <row r="7" spans="3:11" ht="12.75">
      <c r="C7" s="68" t="s">
        <v>56</v>
      </c>
      <c r="D7" s="69"/>
      <c r="E7" s="70"/>
      <c r="F7" s="68" t="s">
        <v>57</v>
      </c>
      <c r="G7" s="69"/>
      <c r="H7" s="70"/>
      <c r="I7" s="68" t="s">
        <v>55</v>
      </c>
      <c r="J7" s="69"/>
      <c r="K7" s="70"/>
    </row>
    <row r="8" spans="1:11" ht="12.75">
      <c r="A8" s="94"/>
      <c r="B8" s="45"/>
      <c r="C8" s="142"/>
      <c r="D8" s="229"/>
      <c r="E8" s="230" t="s">
        <v>83</v>
      </c>
      <c r="F8" s="73"/>
      <c r="G8" s="74"/>
      <c r="H8" s="230" t="s">
        <v>83</v>
      </c>
      <c r="I8" s="73"/>
      <c r="J8" s="74"/>
      <c r="K8" s="230" t="s">
        <v>83</v>
      </c>
    </row>
    <row r="9" spans="1:11" ht="12.75">
      <c r="A9" s="51" t="s">
        <v>112</v>
      </c>
      <c r="B9" s="52" t="s">
        <v>113</v>
      </c>
      <c r="C9" s="75" t="s">
        <v>114</v>
      </c>
      <c r="D9" s="76" t="s">
        <v>115</v>
      </c>
      <c r="E9" s="76" t="s">
        <v>116</v>
      </c>
      <c r="F9" s="76" t="s">
        <v>114</v>
      </c>
      <c r="G9" s="76" t="s">
        <v>115</v>
      </c>
      <c r="H9" s="76" t="s">
        <v>116</v>
      </c>
      <c r="I9" s="76" t="s">
        <v>114</v>
      </c>
      <c r="J9" s="76" t="s">
        <v>115</v>
      </c>
      <c r="K9" s="76" t="s">
        <v>116</v>
      </c>
    </row>
    <row r="10" spans="1:2" ht="4.5" customHeight="1">
      <c r="A10" s="77"/>
      <c r="B10" s="77"/>
    </row>
    <row r="11" spans="1:11" ht="12.75">
      <c r="A11" s="13">
        <v>1</v>
      </c>
      <c r="B11" s="14" t="s">
        <v>135</v>
      </c>
      <c r="C11" s="14">
        <v>1295200</v>
      </c>
      <c r="D11" s="374">
        <f>C11/'- 3 -'!E11</f>
        <v>0.005681327198739861</v>
      </c>
      <c r="E11" s="14">
        <f>C11/'- 7 -'!G11</f>
        <v>42.81794439485603</v>
      </c>
      <c r="F11" s="14">
        <v>3658000</v>
      </c>
      <c r="G11" s="374">
        <f>F11/'- 3 -'!E11</f>
        <v>0.01604562607550217</v>
      </c>
      <c r="H11" s="14">
        <f>F11/'- 7 -'!G11</f>
        <v>120.92961750801679</v>
      </c>
      <c r="I11" s="14">
        <v>1706600</v>
      </c>
      <c r="J11" s="374">
        <f>I11/'- 3 -'!E11</f>
        <v>0.007485911826258066</v>
      </c>
      <c r="K11" s="14">
        <f>I11/'- 7 -'!G11</f>
        <v>56.41839399649575</v>
      </c>
    </row>
    <row r="12" spans="1:11" ht="12.75">
      <c r="A12" s="15">
        <v>2</v>
      </c>
      <c r="B12" s="16" t="s">
        <v>136</v>
      </c>
      <c r="C12" s="16">
        <v>380860</v>
      </c>
      <c r="D12" s="375">
        <f>C12/'- 3 -'!E12</f>
        <v>0.00665349942519537</v>
      </c>
      <c r="E12" s="16">
        <f>C12/'- 7 -'!G12</f>
        <v>41.22129142585017</v>
      </c>
      <c r="F12" s="16">
        <v>732302</v>
      </c>
      <c r="G12" s="375">
        <f>F12/'- 3 -'!E12</f>
        <v>0.012793076028119046</v>
      </c>
      <c r="H12" s="16">
        <f>F12/'- 7 -'!G12</f>
        <v>79.25860986644155</v>
      </c>
      <c r="I12" s="16">
        <v>468146</v>
      </c>
      <c r="J12" s="375">
        <f>I12/'- 3 -'!E12</f>
        <v>0.008178357249140135</v>
      </c>
      <c r="K12" s="16">
        <f>I12/'- 7 -'!G12</f>
        <v>50.66844167370176</v>
      </c>
    </row>
    <row r="13" spans="1:11" ht="12.75">
      <c r="A13" s="13">
        <v>3</v>
      </c>
      <c r="B13" s="14" t="s">
        <v>137</v>
      </c>
      <c r="C13" s="14">
        <v>371120</v>
      </c>
      <c r="D13" s="374">
        <f>C13/'- 3 -'!E13</f>
        <v>0.009196964624992726</v>
      </c>
      <c r="E13" s="14">
        <f>C13/'- 7 -'!G13</f>
        <v>62.9657278588395</v>
      </c>
      <c r="F13" s="14">
        <v>1039910</v>
      </c>
      <c r="G13" s="374">
        <f>F13/'- 3 -'!E13</f>
        <v>0.0257706819443204</v>
      </c>
      <c r="H13" s="14">
        <f>F13/'- 7 -'!G13</f>
        <v>176.43535799117745</v>
      </c>
      <c r="I13" s="14">
        <v>277025</v>
      </c>
      <c r="J13" s="374">
        <f>I13/'- 3 -'!E13</f>
        <v>0.006865135603682394</v>
      </c>
      <c r="K13" s="14">
        <f>I13/'- 7 -'!G13</f>
        <v>47.00118764845606</v>
      </c>
    </row>
    <row r="14" spans="1:11" ht="12.75">
      <c r="A14" s="15">
        <v>4</v>
      </c>
      <c r="B14" s="16" t="s">
        <v>138</v>
      </c>
      <c r="C14" s="16">
        <v>127722</v>
      </c>
      <c r="D14" s="375">
        <f>C14/'- 3 -'!E14</f>
        <v>0.0032930046275891044</v>
      </c>
      <c r="E14" s="16">
        <f>C14/'- 7 -'!G14</f>
        <v>21.77326968973747</v>
      </c>
      <c r="F14" s="16">
        <v>853281</v>
      </c>
      <c r="G14" s="375">
        <f>F14/'- 3 -'!E14</f>
        <v>0.021999798637931278</v>
      </c>
      <c r="H14" s="16">
        <f>F14/'- 7 -'!G14</f>
        <v>145.46215479031707</v>
      </c>
      <c r="I14" s="16">
        <v>429321</v>
      </c>
      <c r="J14" s="375">
        <f>I14/'- 3 -'!E14</f>
        <v>0.011069009565471742</v>
      </c>
      <c r="K14" s="16">
        <f>I14/'- 7 -'!G14</f>
        <v>73.18803273099216</v>
      </c>
    </row>
    <row r="15" spans="1:11" ht="12.75">
      <c r="A15" s="13">
        <v>5</v>
      </c>
      <c r="B15" s="14" t="s">
        <v>139</v>
      </c>
      <c r="C15" s="14">
        <v>178878</v>
      </c>
      <c r="D15" s="374">
        <f>C15/'- 3 -'!E15</f>
        <v>0.003862802551162569</v>
      </c>
      <c r="E15" s="14">
        <f>C15/'- 7 -'!G15</f>
        <v>25.2813228747085</v>
      </c>
      <c r="F15" s="14">
        <v>1556108</v>
      </c>
      <c r="G15" s="374">
        <f>F15/'- 3 -'!E15</f>
        <v>0.03360356193765853</v>
      </c>
      <c r="H15" s="14">
        <f>F15/'- 7 -'!G15</f>
        <v>219.92905095046285</v>
      </c>
      <c r="I15" s="14">
        <v>291628</v>
      </c>
      <c r="J15" s="374">
        <f>I15/'- 3 -'!E15</f>
        <v>0.00629759602852468</v>
      </c>
      <c r="K15" s="14">
        <f>I15/'- 7 -'!G15</f>
        <v>41.21659246696346</v>
      </c>
    </row>
    <row r="16" spans="1:11" ht="12.75">
      <c r="A16" s="15">
        <v>6</v>
      </c>
      <c r="B16" s="16" t="s">
        <v>140</v>
      </c>
      <c r="C16" s="16">
        <v>70010</v>
      </c>
      <c r="D16" s="375">
        <f>C16/'- 3 -'!E16</f>
        <v>0.0012526745478343196</v>
      </c>
      <c r="E16" s="16">
        <f>C16/'- 7 -'!G16</f>
        <v>7.79838485101643</v>
      </c>
      <c r="F16" s="16">
        <v>1551253</v>
      </c>
      <c r="G16" s="375">
        <f>F16/'- 3 -'!E16</f>
        <v>0.027756251254844048</v>
      </c>
      <c r="H16" s="16">
        <f>F16/'- 7 -'!G16</f>
        <v>172.79342801448064</v>
      </c>
      <c r="I16" s="16">
        <v>1143916</v>
      </c>
      <c r="J16" s="375">
        <f>I16/'- 3 -'!E16</f>
        <v>0.020467853993150174</v>
      </c>
      <c r="K16" s="16">
        <f>I16/'- 7 -'!G16</f>
        <v>127.42032859927596</v>
      </c>
    </row>
    <row r="17" spans="1:11" ht="12.75">
      <c r="A17" s="13">
        <v>9</v>
      </c>
      <c r="B17" s="14" t="s">
        <v>141</v>
      </c>
      <c r="C17" s="14">
        <v>696356</v>
      </c>
      <c r="D17" s="374">
        <f>C17/'- 3 -'!E17</f>
        <v>0.00895568644664766</v>
      </c>
      <c r="E17" s="14">
        <f>C17/'- 7 -'!G17</f>
        <v>54.05441490393945</v>
      </c>
      <c r="F17" s="14">
        <v>2424645</v>
      </c>
      <c r="G17" s="374">
        <f>F17/'- 3 -'!E17</f>
        <v>0.031182843781674914</v>
      </c>
      <c r="H17" s="14">
        <f>F17/'- 7 -'!G17</f>
        <v>188.21230351251697</v>
      </c>
      <c r="I17" s="14">
        <v>495105</v>
      </c>
      <c r="J17" s="374">
        <f>I17/'- 3 -'!E17</f>
        <v>0.0063674401285656905</v>
      </c>
      <c r="K17" s="14">
        <f>I17/'- 7 -'!G17</f>
        <v>38.43236949349893</v>
      </c>
    </row>
    <row r="18" spans="1:11" ht="12.75">
      <c r="A18" s="15">
        <v>10</v>
      </c>
      <c r="B18" s="16" t="s">
        <v>142</v>
      </c>
      <c r="C18" s="16">
        <v>209140</v>
      </c>
      <c r="D18" s="375">
        <f>C18/'- 3 -'!E18</f>
        <v>0.0036136509821358747</v>
      </c>
      <c r="E18" s="16">
        <f>C18/'- 7 -'!G18</f>
        <v>23.950984883188273</v>
      </c>
      <c r="F18" s="16">
        <v>1112749</v>
      </c>
      <c r="G18" s="375">
        <f>F18/'- 3 -'!E18</f>
        <v>0.019226769229801627</v>
      </c>
      <c r="H18" s="16">
        <f>F18/'- 7 -'!G18</f>
        <v>127.43346312414108</v>
      </c>
      <c r="I18" s="16">
        <v>396596</v>
      </c>
      <c r="J18" s="375">
        <f>I18/'- 3 -'!E18</f>
        <v>0.0068526323272026365</v>
      </c>
      <c r="K18" s="16">
        <f>I18/'- 7 -'!G18</f>
        <v>45.418689876316996</v>
      </c>
    </row>
    <row r="19" spans="1:11" ht="12.75">
      <c r="A19" s="13">
        <v>11</v>
      </c>
      <c r="B19" s="14" t="s">
        <v>143</v>
      </c>
      <c r="C19" s="14">
        <v>105365</v>
      </c>
      <c r="D19" s="374">
        <f>C19/'- 3 -'!E19</f>
        <v>0.0034338722055934066</v>
      </c>
      <c r="E19" s="14">
        <f>C19/'- 7 -'!G19</f>
        <v>22.147136100893327</v>
      </c>
      <c r="F19" s="14">
        <v>443945</v>
      </c>
      <c r="G19" s="374">
        <f>F19/'- 3 -'!E19</f>
        <v>0.014468280703385043</v>
      </c>
      <c r="H19" s="14">
        <f>F19/'- 7 -'!G19</f>
        <v>93.3147661586968</v>
      </c>
      <c r="I19" s="14">
        <v>130700</v>
      </c>
      <c r="J19" s="374">
        <f>I19/'- 3 -'!E19</f>
        <v>0.00425954631301721</v>
      </c>
      <c r="K19" s="14">
        <f>I19/'- 7 -'!G19</f>
        <v>27.4724119810825</v>
      </c>
    </row>
    <row r="20" spans="1:11" ht="12.75">
      <c r="A20" s="15">
        <v>12</v>
      </c>
      <c r="B20" s="16" t="s">
        <v>144</v>
      </c>
      <c r="C20" s="16">
        <v>410250</v>
      </c>
      <c r="D20" s="375">
        <f>C20/'- 3 -'!E20</f>
        <v>0.008135763029466633</v>
      </c>
      <c r="E20" s="16">
        <f>C20/'- 7 -'!G20</f>
        <v>51.53894472361809</v>
      </c>
      <c r="F20" s="16">
        <v>635691</v>
      </c>
      <c r="G20" s="375">
        <f>F20/'- 3 -'!E20</f>
        <v>0.012606535858536681</v>
      </c>
      <c r="H20" s="16">
        <f>F20/'- 7 -'!G20</f>
        <v>79.8606783919598</v>
      </c>
      <c r="I20" s="16">
        <v>667487</v>
      </c>
      <c r="J20" s="375">
        <f>I20/'- 3 -'!E20</f>
        <v>0.013237089719072746</v>
      </c>
      <c r="K20" s="16">
        <f>I20/'- 7 -'!G20</f>
        <v>83.85515075376884</v>
      </c>
    </row>
    <row r="21" spans="1:11" ht="12.75">
      <c r="A21" s="13">
        <v>13</v>
      </c>
      <c r="B21" s="14" t="s">
        <v>145</v>
      </c>
      <c r="C21" s="14">
        <v>0</v>
      </c>
      <c r="D21" s="374">
        <f>C21/'- 3 -'!E21</f>
        <v>0</v>
      </c>
      <c r="E21" s="14">
        <f>C21/'- 7 -'!G21</f>
        <v>0</v>
      </c>
      <c r="F21" s="14">
        <v>287027</v>
      </c>
      <c r="G21" s="374">
        <f>F21/'- 3 -'!E21</f>
        <v>0.01488352764707807</v>
      </c>
      <c r="H21" s="14">
        <f>F21/'- 7 -'!G21</f>
        <v>91.04164684238907</v>
      </c>
      <c r="I21" s="14">
        <v>52795</v>
      </c>
      <c r="J21" s="374">
        <f>I21/'- 3 -'!E21</f>
        <v>0.0027376373725380774</v>
      </c>
      <c r="K21" s="14">
        <f>I21/'- 7 -'!G21</f>
        <v>16.745963777079965</v>
      </c>
    </row>
    <row r="22" spans="1:11" ht="12.75">
      <c r="A22" s="15">
        <v>14</v>
      </c>
      <c r="B22" s="16" t="s">
        <v>146</v>
      </c>
      <c r="C22" s="16">
        <v>53125</v>
      </c>
      <c r="D22" s="375">
        <f>C22/'- 3 -'!E22</f>
        <v>0.0024325267448588746</v>
      </c>
      <c r="E22" s="16">
        <f>C22/'- 7 -'!G22</f>
        <v>15.380718008106543</v>
      </c>
      <c r="F22" s="16">
        <v>296553</v>
      </c>
      <c r="G22" s="375">
        <f>F22/'- 3 -'!E22</f>
        <v>0.013578787835635462</v>
      </c>
      <c r="H22" s="16">
        <f>F22/'- 7 -'!G22</f>
        <v>85.85784597568038</v>
      </c>
      <c r="I22" s="16">
        <v>99254</v>
      </c>
      <c r="J22" s="375">
        <f>I22/'- 3 -'!E22</f>
        <v>0.004544715473585369</v>
      </c>
      <c r="K22" s="16">
        <f>I22/'- 7 -'!G22</f>
        <v>28.735958309206715</v>
      </c>
    </row>
    <row r="23" spans="1:11" ht="12.75">
      <c r="A23" s="13">
        <v>15</v>
      </c>
      <c r="B23" s="14" t="s">
        <v>147</v>
      </c>
      <c r="C23" s="14">
        <v>56462</v>
      </c>
      <c r="D23" s="374">
        <f>C23/'- 3 -'!E23</f>
        <v>0.0018307291166795238</v>
      </c>
      <c r="E23" s="14">
        <f>C23/'- 7 -'!G23</f>
        <v>9.719745222929935</v>
      </c>
      <c r="F23" s="14">
        <v>407665</v>
      </c>
      <c r="G23" s="374">
        <f>F23/'- 3 -'!E23</f>
        <v>0.013218167711932948</v>
      </c>
      <c r="H23" s="14">
        <f>F23/'- 7 -'!G23</f>
        <v>70.17817180237563</v>
      </c>
      <c r="I23" s="14">
        <v>189806</v>
      </c>
      <c r="J23" s="374">
        <f>I23/'- 3 -'!E23</f>
        <v>0.006154287321038464</v>
      </c>
      <c r="K23" s="14">
        <f>I23/'- 7 -'!G23</f>
        <v>32.674470648992944</v>
      </c>
    </row>
    <row r="24" spans="1:11" ht="12.75">
      <c r="A24" s="15">
        <v>16</v>
      </c>
      <c r="B24" s="16" t="s">
        <v>148</v>
      </c>
      <c r="C24" s="16">
        <v>0</v>
      </c>
      <c r="D24" s="375">
        <f>C24/'- 3 -'!E24</f>
        <v>0</v>
      </c>
      <c r="E24" s="16">
        <f>C24/'- 7 -'!G24</f>
        <v>0</v>
      </c>
      <c r="F24" s="16">
        <v>86987</v>
      </c>
      <c r="G24" s="375">
        <f>F24/'- 3 -'!E24</f>
        <v>0.014991317523574355</v>
      </c>
      <c r="H24" s="16">
        <f>F24/'- 7 -'!G24</f>
        <v>113.19063109954456</v>
      </c>
      <c r="I24" s="16">
        <v>23790</v>
      </c>
      <c r="J24" s="375">
        <f>I24/'- 3 -'!E24</f>
        <v>0.0040999625678070735</v>
      </c>
      <c r="K24" s="16">
        <f>I24/'- 7 -'!G24</f>
        <v>30.95640858815875</v>
      </c>
    </row>
    <row r="25" spans="1:11" ht="12.75">
      <c r="A25" s="13">
        <v>17</v>
      </c>
      <c r="B25" s="14" t="s">
        <v>149</v>
      </c>
      <c r="C25" s="14">
        <v>0</v>
      </c>
      <c r="D25" s="374">
        <f>C25/'- 3 -'!E25</f>
        <v>0</v>
      </c>
      <c r="E25" s="14">
        <f>C25/'- 7 -'!G25</f>
        <v>0</v>
      </c>
      <c r="F25" s="14">
        <v>56620</v>
      </c>
      <c r="G25" s="374">
        <f>F25/'- 3 -'!E25</f>
        <v>0.014659772620764473</v>
      </c>
      <c r="H25" s="14">
        <f>F25/'- 7 -'!G25</f>
        <v>106.52869238005644</v>
      </c>
      <c r="I25" s="14">
        <v>25685</v>
      </c>
      <c r="J25" s="374">
        <f>I25/'- 3 -'!E25</f>
        <v>0.006650234188702499</v>
      </c>
      <c r="K25" s="14">
        <f>I25/'- 7 -'!G25</f>
        <v>48.32549388523048</v>
      </c>
    </row>
    <row r="26" spans="1:11" ht="12.75">
      <c r="A26" s="15">
        <v>18</v>
      </c>
      <c r="B26" s="16" t="s">
        <v>150</v>
      </c>
      <c r="C26" s="16">
        <v>0</v>
      </c>
      <c r="D26" s="375">
        <f>C26/'- 3 -'!E26</f>
        <v>0</v>
      </c>
      <c r="E26" s="16">
        <f>C26/'- 7 -'!G26</f>
        <v>0</v>
      </c>
      <c r="F26" s="16">
        <v>134352.655</v>
      </c>
      <c r="G26" s="375">
        <f>F26/'- 3 -'!E26</f>
        <v>0.01516009751436489</v>
      </c>
      <c r="H26" s="16">
        <f>F26/'- 7 -'!G26</f>
        <v>86.67913225806451</v>
      </c>
      <c r="I26" s="16">
        <v>39000</v>
      </c>
      <c r="J26" s="375">
        <f>I26/'- 3 -'!E26</f>
        <v>0.0044006856660944345</v>
      </c>
      <c r="K26" s="16">
        <f>I26/'- 7 -'!G26</f>
        <v>25.161290322580644</v>
      </c>
    </row>
    <row r="27" spans="1:11" ht="12.75">
      <c r="A27" s="13">
        <v>19</v>
      </c>
      <c r="B27" s="14" t="s">
        <v>151</v>
      </c>
      <c r="C27" s="14">
        <v>0</v>
      </c>
      <c r="D27" s="374">
        <f>C27/'- 3 -'!E27</f>
        <v>0</v>
      </c>
      <c r="E27" s="14">
        <f>C27/'- 7 -'!G27</f>
        <v>0</v>
      </c>
      <c r="F27" s="14">
        <v>197900</v>
      </c>
      <c r="G27" s="374">
        <f>F27/'- 3 -'!E27</f>
        <v>0.01005205328045381</v>
      </c>
      <c r="H27" s="14">
        <f>F27/'- 7 -'!G27</f>
        <v>41.69915084599339</v>
      </c>
      <c r="I27" s="14">
        <v>105500</v>
      </c>
      <c r="J27" s="374">
        <f>I27/'- 3 -'!E27</f>
        <v>0.005358724714946321</v>
      </c>
      <c r="K27" s="14">
        <f>I27/'- 7 -'!G27</f>
        <v>22.229714068985864</v>
      </c>
    </row>
    <row r="28" spans="1:11" ht="12.75">
      <c r="A28" s="15">
        <v>20</v>
      </c>
      <c r="B28" s="16" t="s">
        <v>152</v>
      </c>
      <c r="C28" s="16">
        <v>0</v>
      </c>
      <c r="D28" s="375">
        <f>C28/'- 3 -'!E28</f>
        <v>0</v>
      </c>
      <c r="E28" s="16">
        <f>C28/'- 7 -'!G28</f>
        <v>0</v>
      </c>
      <c r="F28" s="16">
        <v>97999</v>
      </c>
      <c r="G28" s="375">
        <f>F28/'- 3 -'!E28</f>
        <v>0.013163539846307387</v>
      </c>
      <c r="H28" s="16">
        <f>F28/'- 7 -'!G28</f>
        <v>100.92584963954685</v>
      </c>
      <c r="I28" s="16">
        <v>42138</v>
      </c>
      <c r="J28" s="375">
        <f>I28/'- 3 -'!E28</f>
        <v>0.005660111246479053</v>
      </c>
      <c r="K28" s="16">
        <f>I28/'- 7 -'!G28</f>
        <v>43.39649845520082</v>
      </c>
    </row>
    <row r="29" spans="1:11" ht="12.75">
      <c r="A29" s="13">
        <v>21</v>
      </c>
      <c r="B29" s="14" t="s">
        <v>153</v>
      </c>
      <c r="C29" s="14">
        <v>137650</v>
      </c>
      <c r="D29" s="374">
        <f>C29/'- 3 -'!E29</f>
        <v>0.006409778812572759</v>
      </c>
      <c r="E29" s="14">
        <f>C29/'- 7 -'!G29</f>
        <v>39.77748880219622</v>
      </c>
      <c r="F29" s="14">
        <v>385500</v>
      </c>
      <c r="G29" s="374">
        <f>F29/'- 3 -'!E29</f>
        <v>0.017951105937136204</v>
      </c>
      <c r="H29" s="14">
        <f>F29/'- 7 -'!G29</f>
        <v>111.40008669267446</v>
      </c>
      <c r="I29" s="14">
        <v>106500</v>
      </c>
      <c r="J29" s="374">
        <f>I29/'- 3 -'!E29</f>
        <v>0.004959254947613504</v>
      </c>
      <c r="K29" s="14">
        <f>I29/'- 7 -'!G29</f>
        <v>30.775899436497618</v>
      </c>
    </row>
    <row r="30" spans="1:11" ht="12.75">
      <c r="A30" s="15">
        <v>22</v>
      </c>
      <c r="B30" s="16" t="s">
        <v>154</v>
      </c>
      <c r="C30" s="16">
        <v>85450</v>
      </c>
      <c r="D30" s="375">
        <f>C30/'- 3 -'!E30</f>
        <v>0.007223441721027046</v>
      </c>
      <c r="E30" s="16">
        <f>C30/'- 7 -'!G30</f>
        <v>49.293337179117394</v>
      </c>
      <c r="F30" s="16">
        <v>155200</v>
      </c>
      <c r="G30" s="375">
        <f>F30/'- 3 -'!E30</f>
        <v>0.013119697543632505</v>
      </c>
      <c r="H30" s="16">
        <f>F30/'- 7 -'!G30</f>
        <v>89.52985289875973</v>
      </c>
      <c r="I30" s="16">
        <v>66065</v>
      </c>
      <c r="J30" s="375">
        <f>I30/'- 3 -'!E30</f>
        <v>0.005584747540077844</v>
      </c>
      <c r="K30" s="16">
        <f>I30/'- 7 -'!G30</f>
        <v>38.11075858090568</v>
      </c>
    </row>
    <row r="31" spans="1:11" ht="12.75">
      <c r="A31" s="13">
        <v>23</v>
      </c>
      <c r="B31" s="14" t="s">
        <v>155</v>
      </c>
      <c r="C31" s="14">
        <v>48000</v>
      </c>
      <c r="D31" s="374">
        <f>C31/'- 3 -'!E31</f>
        <v>0.005027201348630548</v>
      </c>
      <c r="E31" s="14">
        <f>C31/'- 7 -'!G31</f>
        <v>34.00637619553666</v>
      </c>
      <c r="F31" s="14">
        <v>128900</v>
      </c>
      <c r="G31" s="374">
        <f>F31/'- 3 -'!E31</f>
        <v>0.01350013028830162</v>
      </c>
      <c r="H31" s="14">
        <f>F31/'- 7 -'!G31</f>
        <v>91.32128940843074</v>
      </c>
      <c r="I31" s="14">
        <v>35507</v>
      </c>
      <c r="J31" s="374">
        <f>I31/'- 3 -'!E31</f>
        <v>0.0037187674642880186</v>
      </c>
      <c r="K31" s="14">
        <f>I31/'- 7 -'!G31</f>
        <v>25.155508324477506</v>
      </c>
    </row>
    <row r="32" spans="1:11" ht="12.75">
      <c r="A32" s="15">
        <v>24</v>
      </c>
      <c r="B32" s="16" t="s">
        <v>156</v>
      </c>
      <c r="C32" s="16">
        <v>96502</v>
      </c>
      <c r="D32" s="375">
        <f>C32/'- 3 -'!E32</f>
        <v>0.0043230855780284645</v>
      </c>
      <c r="E32" s="16">
        <f>C32/'- 7 -'!G32</f>
        <v>25.665425531914895</v>
      </c>
      <c r="F32" s="16">
        <v>398212</v>
      </c>
      <c r="G32" s="375">
        <f>F32/'- 3 -'!E32</f>
        <v>0.01783905571074041</v>
      </c>
      <c r="H32" s="16">
        <f>F32/'- 7 -'!G32</f>
        <v>105.90744680851064</v>
      </c>
      <c r="I32" s="16">
        <v>107490</v>
      </c>
      <c r="J32" s="375">
        <f>I32/'- 3 -'!E32</f>
        <v>0.004815324747489997</v>
      </c>
      <c r="K32" s="16">
        <f>I32/'- 7 -'!G32</f>
        <v>28.58776595744681</v>
      </c>
    </row>
    <row r="33" spans="1:11" ht="12.75">
      <c r="A33" s="13">
        <v>25</v>
      </c>
      <c r="B33" s="14" t="s">
        <v>157</v>
      </c>
      <c r="C33" s="14">
        <v>1050</v>
      </c>
      <c r="D33" s="374">
        <f>C33/'- 3 -'!E33</f>
        <v>0.00010466614639285073</v>
      </c>
      <c r="E33" s="14">
        <f>C33/'- 7 -'!G33</f>
        <v>0.673551863493489</v>
      </c>
      <c r="F33" s="14">
        <v>135084</v>
      </c>
      <c r="G33" s="374">
        <f>F33/'- 3 -'!E33</f>
        <v>0.013465449256506522</v>
      </c>
      <c r="H33" s="14">
        <f>F33/'- 7 -'!G33</f>
        <v>86.6534094553852</v>
      </c>
      <c r="I33" s="14">
        <v>50382</v>
      </c>
      <c r="J33" s="374">
        <f>I33/'- 3 -'!E33</f>
        <v>0.005022180750061529</v>
      </c>
      <c r="K33" s="14">
        <f>I33/'- 7 -'!G33</f>
        <v>32.3189428443133</v>
      </c>
    </row>
    <row r="34" spans="1:11" ht="12.75">
      <c r="A34" s="15">
        <v>26</v>
      </c>
      <c r="B34" s="16" t="s">
        <v>158</v>
      </c>
      <c r="C34" s="16">
        <v>0</v>
      </c>
      <c r="D34" s="375">
        <f>C34/'- 3 -'!E34</f>
        <v>0</v>
      </c>
      <c r="E34" s="16">
        <f>C34/'- 7 -'!G34</f>
        <v>0</v>
      </c>
      <c r="F34" s="16">
        <v>269100</v>
      </c>
      <c r="G34" s="375">
        <f>F34/'- 3 -'!E34</f>
        <v>0.01808084982009857</v>
      </c>
      <c r="H34" s="16">
        <f>F34/'- 7 -'!G34</f>
        <v>98.19376026272577</v>
      </c>
      <c r="I34" s="16">
        <v>80100</v>
      </c>
      <c r="J34" s="375">
        <f>I34/'- 3 -'!E34</f>
        <v>0.005381925197286865</v>
      </c>
      <c r="K34" s="16">
        <f>I34/'- 7 -'!G34</f>
        <v>29.22824302134647</v>
      </c>
    </row>
    <row r="35" spans="1:11" ht="12.75">
      <c r="A35" s="13">
        <v>28</v>
      </c>
      <c r="B35" s="14" t="s">
        <v>159</v>
      </c>
      <c r="C35" s="14">
        <v>0</v>
      </c>
      <c r="D35" s="374">
        <f>C35/'- 3 -'!E35</f>
        <v>0</v>
      </c>
      <c r="E35" s="14">
        <f>C35/'- 7 -'!G35</f>
        <v>0</v>
      </c>
      <c r="F35" s="14">
        <v>77188</v>
      </c>
      <c r="G35" s="374">
        <f>F35/'- 3 -'!E35</f>
        <v>0.01291316636734803</v>
      </c>
      <c r="H35" s="14">
        <f>F35/'- 7 -'!G35</f>
        <v>82.28997867803838</v>
      </c>
      <c r="I35" s="14">
        <v>29499</v>
      </c>
      <c r="J35" s="374">
        <f>I35/'- 3 -'!E35</f>
        <v>0.004935035169591122</v>
      </c>
      <c r="K35" s="14">
        <f>I35/'- 7 -'!G35</f>
        <v>31.448827292110874</v>
      </c>
    </row>
    <row r="36" spans="1:11" ht="12.75">
      <c r="A36" s="15">
        <v>30</v>
      </c>
      <c r="B36" s="16" t="s">
        <v>160</v>
      </c>
      <c r="C36" s="16">
        <v>0</v>
      </c>
      <c r="D36" s="375">
        <f>C36/'- 3 -'!E36</f>
        <v>0</v>
      </c>
      <c r="E36" s="16">
        <f>C36/'- 7 -'!G36</f>
        <v>0</v>
      </c>
      <c r="F36" s="16">
        <v>229824</v>
      </c>
      <c r="G36" s="375">
        <f>F36/'- 3 -'!E36</f>
        <v>0.025616015894983964</v>
      </c>
      <c r="H36" s="16">
        <f>F36/'- 7 -'!G36</f>
        <v>171.19106145251396</v>
      </c>
      <c r="I36" s="16">
        <v>74250</v>
      </c>
      <c r="J36" s="375">
        <f>I36/'- 3 -'!E36</f>
        <v>0.008275850999906709</v>
      </c>
      <c r="K36" s="16">
        <f>I36/'- 7 -'!G36</f>
        <v>55.3072625698324</v>
      </c>
    </row>
    <row r="37" spans="1:11" ht="12.75">
      <c r="A37" s="13">
        <v>31</v>
      </c>
      <c r="B37" s="14" t="s">
        <v>161</v>
      </c>
      <c r="C37" s="14">
        <v>19551</v>
      </c>
      <c r="D37" s="374">
        <f>C37/'- 3 -'!E37</f>
        <v>0.0018866191217933217</v>
      </c>
      <c r="E37" s="14">
        <f>C37/'- 7 -'!G37</f>
        <v>11.599525363393651</v>
      </c>
      <c r="F37" s="14">
        <v>136972</v>
      </c>
      <c r="G37" s="374">
        <f>F37/'- 3 -'!E37</f>
        <v>0.013217431044461913</v>
      </c>
      <c r="H37" s="14">
        <f>F37/'- 7 -'!G37</f>
        <v>81.26490655591813</v>
      </c>
      <c r="I37" s="14">
        <v>55500</v>
      </c>
      <c r="J37" s="374">
        <f>I37/'- 3 -'!E37</f>
        <v>0.005355601312440763</v>
      </c>
      <c r="K37" s="14">
        <f>I37/'- 7 -'!G37</f>
        <v>32.92791456541086</v>
      </c>
    </row>
    <row r="38" spans="1:11" ht="12.75">
      <c r="A38" s="15">
        <v>32</v>
      </c>
      <c r="B38" s="16" t="s">
        <v>162</v>
      </c>
      <c r="C38" s="16">
        <v>0</v>
      </c>
      <c r="D38" s="375">
        <f>C38/'- 3 -'!E38</f>
        <v>0</v>
      </c>
      <c r="E38" s="16">
        <f>C38/'- 7 -'!G38</f>
        <v>0</v>
      </c>
      <c r="F38" s="16">
        <v>76164</v>
      </c>
      <c r="G38" s="375">
        <f>F38/'- 3 -'!E38</f>
        <v>0.011920205800559575</v>
      </c>
      <c r="H38" s="16">
        <f>F38/'- 7 -'!G38</f>
        <v>89.3943661971831</v>
      </c>
      <c r="I38" s="16">
        <v>28302</v>
      </c>
      <c r="J38" s="375">
        <f>I38/'- 3 -'!E38</f>
        <v>0.004429463586043762</v>
      </c>
      <c r="K38" s="16">
        <f>I38/'- 7 -'!G38</f>
        <v>33.21830985915493</v>
      </c>
    </row>
    <row r="39" spans="1:11" ht="12.75">
      <c r="A39" s="13">
        <v>33</v>
      </c>
      <c r="B39" s="14" t="s">
        <v>163</v>
      </c>
      <c r="C39" s="14">
        <v>0</v>
      </c>
      <c r="D39" s="374">
        <f>C39/'- 3 -'!E39</f>
        <v>0</v>
      </c>
      <c r="E39" s="14">
        <f>C39/'- 7 -'!G39</f>
        <v>0</v>
      </c>
      <c r="F39" s="14">
        <v>251169</v>
      </c>
      <c r="G39" s="374">
        <f>F39/'- 3 -'!E39</f>
        <v>0.02049525654138048</v>
      </c>
      <c r="H39" s="14">
        <f>F39/'- 7 -'!G39</f>
        <v>135.84045429962143</v>
      </c>
      <c r="I39" s="14">
        <v>58101</v>
      </c>
      <c r="J39" s="374">
        <f>I39/'- 3 -'!E39</f>
        <v>0.0047410106355113375</v>
      </c>
      <c r="K39" s="14">
        <f>I39/'- 7 -'!G39</f>
        <v>31.422931314223906</v>
      </c>
    </row>
    <row r="40" spans="1:11" ht="12.75">
      <c r="A40" s="15">
        <v>34</v>
      </c>
      <c r="B40" s="16" t="s">
        <v>164</v>
      </c>
      <c r="C40" s="16">
        <v>0</v>
      </c>
      <c r="D40" s="375">
        <f>C40/'- 3 -'!E40</f>
        <v>0</v>
      </c>
      <c r="E40" s="16">
        <f>C40/'- 7 -'!G40</f>
        <v>0</v>
      </c>
      <c r="F40" s="16">
        <v>77850</v>
      </c>
      <c r="G40" s="375">
        <f>F40/'- 3 -'!E40</f>
        <v>0.014516759724970338</v>
      </c>
      <c r="H40" s="16">
        <f>F40/'- 7 -'!G40</f>
        <v>102.84015852047555</v>
      </c>
      <c r="I40" s="16">
        <v>29600</v>
      </c>
      <c r="J40" s="375">
        <f>I40/'- 3 -'!E40</f>
        <v>0.0055195387008236604</v>
      </c>
      <c r="K40" s="16">
        <f>I40/'- 7 -'!G40</f>
        <v>39.101717305151915</v>
      </c>
    </row>
    <row r="41" spans="1:11" ht="12.75">
      <c r="A41" s="13">
        <v>35</v>
      </c>
      <c r="B41" s="14" t="s">
        <v>165</v>
      </c>
      <c r="C41" s="14">
        <v>45977</v>
      </c>
      <c r="D41" s="374">
        <f>C41/'- 3 -'!E41</f>
        <v>0.0033844005318816907</v>
      </c>
      <c r="E41" s="14">
        <f>C41/'- 7 -'!G41</f>
        <v>23.02303455182774</v>
      </c>
      <c r="F41" s="14">
        <v>207949</v>
      </c>
      <c r="G41" s="374">
        <f>F41/'- 3 -'!E41</f>
        <v>0.0153072776867622</v>
      </c>
      <c r="H41" s="14">
        <f>F41/'- 7 -'!G41</f>
        <v>104.1306960440661</v>
      </c>
      <c r="I41" s="14">
        <v>64889</v>
      </c>
      <c r="J41" s="374">
        <f>I41/'- 3 -'!E41</f>
        <v>0.004776526657095308</v>
      </c>
      <c r="K41" s="14">
        <f>I41/'- 7 -'!G41</f>
        <v>32.49323985978968</v>
      </c>
    </row>
    <row r="42" spans="1:11" ht="12.75">
      <c r="A42" s="15">
        <v>36</v>
      </c>
      <c r="B42" s="16" t="s">
        <v>166</v>
      </c>
      <c r="C42" s="16">
        <v>35258</v>
      </c>
      <c r="D42" s="375">
        <f>C42/'- 3 -'!E42</f>
        <v>0.004892034065251448</v>
      </c>
      <c r="E42" s="16">
        <f>C42/'- 7 -'!G42</f>
        <v>33.95089070775156</v>
      </c>
      <c r="F42" s="16">
        <v>108594</v>
      </c>
      <c r="G42" s="375">
        <f>F42/'- 3 -'!E42</f>
        <v>0.015067376121218327</v>
      </c>
      <c r="H42" s="16">
        <f>F42/'- 7 -'!G42</f>
        <v>104.56812710640347</v>
      </c>
      <c r="I42" s="16">
        <v>67055</v>
      </c>
      <c r="J42" s="375">
        <f>I42/'- 3 -'!E42</f>
        <v>0.009303855699286287</v>
      </c>
      <c r="K42" s="16">
        <f>I42/'- 7 -'!G42</f>
        <v>64.56909003370245</v>
      </c>
    </row>
    <row r="43" spans="1:11" ht="12.75">
      <c r="A43" s="13">
        <v>37</v>
      </c>
      <c r="B43" s="14" t="s">
        <v>167</v>
      </c>
      <c r="C43" s="14">
        <v>0</v>
      </c>
      <c r="D43" s="374">
        <f>C43/'- 3 -'!E43</f>
        <v>0</v>
      </c>
      <c r="E43" s="14">
        <f>C43/'- 7 -'!G43</f>
        <v>0</v>
      </c>
      <c r="F43" s="14">
        <v>92761</v>
      </c>
      <c r="G43" s="374">
        <f>F43/'- 3 -'!E43</f>
        <v>0.013715769904619056</v>
      </c>
      <c r="H43" s="14">
        <f>F43/'- 7 -'!G43</f>
        <v>94.55759429153925</v>
      </c>
      <c r="I43" s="14">
        <v>28800</v>
      </c>
      <c r="J43" s="374">
        <f>I43/'- 3 -'!E43</f>
        <v>0.0042584078788826</v>
      </c>
      <c r="K43" s="14">
        <f>I43/'- 7 -'!G43</f>
        <v>29.357798165137616</v>
      </c>
    </row>
    <row r="44" spans="1:11" ht="12.75">
      <c r="A44" s="15">
        <v>38</v>
      </c>
      <c r="B44" s="16" t="s">
        <v>168</v>
      </c>
      <c r="C44" s="16">
        <v>10450</v>
      </c>
      <c r="D44" s="375">
        <f>C44/'- 3 -'!E44</f>
        <v>0.0011798616361017112</v>
      </c>
      <c r="E44" s="16">
        <f>C44/'- 7 -'!G44</f>
        <v>8.434221146085553</v>
      </c>
      <c r="F44" s="16">
        <v>123790</v>
      </c>
      <c r="G44" s="375">
        <f>F44/'- 3 -'!E44</f>
        <v>0.013976561907467065</v>
      </c>
      <c r="H44" s="16">
        <f>F44/'- 7 -'!G44</f>
        <v>99.91121872477805</v>
      </c>
      <c r="I44" s="16">
        <v>110576</v>
      </c>
      <c r="J44" s="375">
        <f>I44/'- 3 -'!E44</f>
        <v>0.012484629691251943</v>
      </c>
      <c r="K44" s="16">
        <f>I44/'- 7 -'!G44</f>
        <v>89.24616626311541</v>
      </c>
    </row>
    <row r="45" spans="1:11" ht="12.75">
      <c r="A45" s="13">
        <v>39</v>
      </c>
      <c r="B45" s="14" t="s">
        <v>169</v>
      </c>
      <c r="C45" s="14">
        <v>46985</v>
      </c>
      <c r="D45" s="374">
        <f>C45/'- 3 -'!E45</f>
        <v>0.003196232411708204</v>
      </c>
      <c r="E45" s="14">
        <f>C45/'- 7 -'!G45</f>
        <v>21.632136279926335</v>
      </c>
      <c r="F45" s="14">
        <v>204100</v>
      </c>
      <c r="G45" s="374">
        <f>F45/'- 3 -'!E45</f>
        <v>0.013884240400758634</v>
      </c>
      <c r="H45" s="14">
        <f>F45/'- 7 -'!G45</f>
        <v>93.96869244935543</v>
      </c>
      <c r="I45" s="14">
        <v>67000</v>
      </c>
      <c r="J45" s="374">
        <f>I45/'- 3 -'!E45</f>
        <v>0.004557785922836004</v>
      </c>
      <c r="K45" s="14">
        <f>I45/'- 7 -'!G45</f>
        <v>30.847145488029465</v>
      </c>
    </row>
    <row r="46" spans="1:11" ht="12.75">
      <c r="A46" s="15">
        <v>40</v>
      </c>
      <c r="B46" s="16" t="s">
        <v>170</v>
      </c>
      <c r="C46" s="16">
        <v>121700</v>
      </c>
      <c r="D46" s="375">
        <f>C46/'- 3 -'!E46</f>
        <v>0.0027942324470771915</v>
      </c>
      <c r="E46" s="16">
        <f>C46/'- 7 -'!G46</f>
        <v>16.017372992892867</v>
      </c>
      <c r="F46" s="16">
        <v>850500</v>
      </c>
      <c r="G46" s="375">
        <f>F46/'- 3 -'!E46</f>
        <v>0.0195274831243973</v>
      </c>
      <c r="H46" s="16">
        <f>F46/'- 7 -'!G46</f>
        <v>111.93735193471966</v>
      </c>
      <c r="I46" s="16">
        <v>332200</v>
      </c>
      <c r="J46" s="375">
        <f>I46/'- 3 -'!E46</f>
        <v>0.0076273132203701155</v>
      </c>
      <c r="K46" s="16">
        <f>I46/'- 7 -'!G46</f>
        <v>43.722032113714135</v>
      </c>
    </row>
    <row r="47" spans="1:11" ht="12.75">
      <c r="A47" s="13">
        <v>41</v>
      </c>
      <c r="B47" s="14" t="s">
        <v>171</v>
      </c>
      <c r="C47" s="14">
        <v>64646</v>
      </c>
      <c r="D47" s="374">
        <f>C47/'- 3 -'!E47</f>
        <v>0.005389445503873888</v>
      </c>
      <c r="E47" s="14">
        <f>C47/'- 7 -'!G47</f>
        <v>37.98237367802585</v>
      </c>
      <c r="F47" s="14">
        <v>168702</v>
      </c>
      <c r="G47" s="374">
        <f>F47/'- 3 -'!E47</f>
        <v>0.014064446916971392</v>
      </c>
      <c r="H47" s="14">
        <f>F47/'- 7 -'!G47</f>
        <v>99.1198589894242</v>
      </c>
      <c r="I47" s="14">
        <v>72000</v>
      </c>
      <c r="J47" s="374">
        <f>I47/'- 3 -'!E47</f>
        <v>0.006002538073181944</v>
      </c>
      <c r="K47" s="14">
        <f>I47/'- 7 -'!G47</f>
        <v>42.30317273795535</v>
      </c>
    </row>
    <row r="48" spans="1:11" ht="12.75">
      <c r="A48" s="15">
        <v>42</v>
      </c>
      <c r="B48" s="16" t="s">
        <v>172</v>
      </c>
      <c r="C48" s="16">
        <v>4900</v>
      </c>
      <c r="D48" s="375">
        <f>C48/'- 3 -'!E48</f>
        <v>0.0006320781465301618</v>
      </c>
      <c r="E48" s="16">
        <f>C48/'- 7 -'!G48</f>
        <v>4.406474820143885</v>
      </c>
      <c r="F48" s="16">
        <v>122957</v>
      </c>
      <c r="G48" s="375">
        <f>F48/'- 3 -'!E48</f>
        <v>0.015860904625083494</v>
      </c>
      <c r="H48" s="16">
        <f>F48/'- 7 -'!G48</f>
        <v>110.5728417266187</v>
      </c>
      <c r="I48" s="16">
        <v>38072</v>
      </c>
      <c r="J48" s="375">
        <f>I48/'- 3 -'!E48</f>
        <v>0.004911118202999249</v>
      </c>
      <c r="K48" s="16">
        <f>I48/'- 7 -'!G48</f>
        <v>34.23741007194245</v>
      </c>
    </row>
    <row r="49" spans="1:11" ht="12.75">
      <c r="A49" s="13">
        <v>43</v>
      </c>
      <c r="B49" s="14" t="s">
        <v>173</v>
      </c>
      <c r="C49" s="14">
        <v>0</v>
      </c>
      <c r="D49" s="374">
        <f>C49/'- 3 -'!E49</f>
        <v>0</v>
      </c>
      <c r="E49" s="14">
        <f>C49/'- 7 -'!G49</f>
        <v>0</v>
      </c>
      <c r="F49" s="14">
        <v>92150</v>
      </c>
      <c r="G49" s="374">
        <f>F49/'- 3 -'!E49</f>
        <v>0.015122304406161958</v>
      </c>
      <c r="H49" s="14">
        <f>F49/'- 7 -'!G49</f>
        <v>109.63712076145151</v>
      </c>
      <c r="I49" s="14">
        <v>37000</v>
      </c>
      <c r="J49" s="374">
        <f>I49/'- 3 -'!E49</f>
        <v>0.006071896506001003</v>
      </c>
      <c r="K49" s="14">
        <f>I49/'- 7 -'!G49</f>
        <v>44.02141582391434</v>
      </c>
    </row>
    <row r="50" spans="1:11" ht="12.75">
      <c r="A50" s="15">
        <v>44</v>
      </c>
      <c r="B50" s="16" t="s">
        <v>174</v>
      </c>
      <c r="C50" s="16">
        <v>37281</v>
      </c>
      <c r="D50" s="375">
        <f>C50/'- 3 -'!E50</f>
        <v>0.004123808270181838</v>
      </c>
      <c r="E50" s="16">
        <f>C50/'- 7 -'!G50</f>
        <v>26.995655322230267</v>
      </c>
      <c r="F50" s="16">
        <v>117046</v>
      </c>
      <c r="G50" s="375">
        <f>F50/'- 3 -'!E50</f>
        <v>0.01294695053222026</v>
      </c>
      <c r="H50" s="16">
        <f>F50/'- 7 -'!G50</f>
        <v>84.75452570601014</v>
      </c>
      <c r="I50" s="16">
        <v>50750</v>
      </c>
      <c r="J50" s="375">
        <f>I50/'- 3 -'!E50</f>
        <v>0.005613671031134581</v>
      </c>
      <c r="K50" s="16">
        <f>I50/'- 7 -'!G50</f>
        <v>36.748732802317164</v>
      </c>
    </row>
    <row r="51" spans="1:11" ht="12.75">
      <c r="A51" s="13">
        <v>45</v>
      </c>
      <c r="B51" s="14" t="s">
        <v>175</v>
      </c>
      <c r="C51" s="14">
        <v>184595</v>
      </c>
      <c r="D51" s="374">
        <f>C51/'- 3 -'!E51</f>
        <v>0.0162583058544962</v>
      </c>
      <c r="E51" s="14">
        <f>C51/'- 7 -'!G51</f>
        <v>92.66817269076306</v>
      </c>
      <c r="F51" s="14">
        <v>213250</v>
      </c>
      <c r="G51" s="374">
        <f>F51/'- 3 -'!E51</f>
        <v>0.018782110693525363</v>
      </c>
      <c r="H51" s="14">
        <f>F51/'- 7 -'!G51</f>
        <v>107.05321285140562</v>
      </c>
      <c r="I51" s="14">
        <v>78700</v>
      </c>
      <c r="J51" s="374">
        <f>I51/'- 3 -'!E51</f>
        <v>0.006931545658056019</v>
      </c>
      <c r="K51" s="14">
        <f>I51/'- 7 -'!G51</f>
        <v>39.50803212851405</v>
      </c>
    </row>
    <row r="52" spans="1:11" ht="12.75">
      <c r="A52" s="15">
        <v>46</v>
      </c>
      <c r="B52" s="16" t="s">
        <v>176</v>
      </c>
      <c r="C52" s="16">
        <v>48125</v>
      </c>
      <c r="D52" s="375">
        <f>C52/'- 3 -'!E52</f>
        <v>0.004655670480882148</v>
      </c>
      <c r="E52" s="16">
        <f>C52/'- 7 -'!G52</f>
        <v>31.47482014388489</v>
      </c>
      <c r="F52" s="16">
        <v>157336</v>
      </c>
      <c r="G52" s="375">
        <f>F52/'- 3 -'!E52</f>
        <v>0.015220874198027505</v>
      </c>
      <c r="H52" s="16">
        <f>F52/'- 7 -'!G52</f>
        <v>102.90124264224984</v>
      </c>
      <c r="I52" s="16">
        <v>51445</v>
      </c>
      <c r="J52" s="375">
        <f>I52/'- 3 -'!E52</f>
        <v>0.004976851280810018</v>
      </c>
      <c r="K52" s="16">
        <f>I52/'- 7 -'!G52</f>
        <v>33.646173969914976</v>
      </c>
    </row>
    <row r="53" spans="1:11" ht="12.75">
      <c r="A53" s="13">
        <v>47</v>
      </c>
      <c r="B53" s="14" t="s">
        <v>177</v>
      </c>
      <c r="C53" s="14">
        <v>16187</v>
      </c>
      <c r="D53" s="374">
        <f>C53/'- 3 -'!E53</f>
        <v>0.0018581733972981812</v>
      </c>
      <c r="E53" s="14">
        <f>C53/'- 7 -'!G53</f>
        <v>10.957893311670729</v>
      </c>
      <c r="F53" s="14">
        <v>145712</v>
      </c>
      <c r="G53" s="374">
        <f>F53/'- 3 -'!E53</f>
        <v>0.016726889606913733</v>
      </c>
      <c r="H53" s="14">
        <f>F53/'- 7 -'!G53</f>
        <v>98.64067154075278</v>
      </c>
      <c r="I53" s="14">
        <v>52232</v>
      </c>
      <c r="J53" s="374">
        <f>I53/'- 3 -'!E53</f>
        <v>0.005995929627953209</v>
      </c>
      <c r="K53" s="14">
        <f>I53/'- 7 -'!G53</f>
        <v>35.358786894124016</v>
      </c>
    </row>
    <row r="54" spans="1:11" ht="12.75">
      <c r="A54" s="15">
        <v>48</v>
      </c>
      <c r="B54" s="16" t="s">
        <v>178</v>
      </c>
      <c r="C54" s="16">
        <v>454112</v>
      </c>
      <c r="D54" s="375">
        <f>C54/'- 3 -'!E54</f>
        <v>0.00838110043690753</v>
      </c>
      <c r="E54" s="16">
        <f>C54/'- 7 -'!G54</f>
        <v>83.43812586127699</v>
      </c>
      <c r="F54" s="16">
        <v>953231</v>
      </c>
      <c r="G54" s="375">
        <f>F54/'- 3 -'!E54</f>
        <v>0.017592850993970215</v>
      </c>
      <c r="H54" s="16">
        <f>F54/'- 7 -'!G54</f>
        <v>175.145796968305</v>
      </c>
      <c r="I54" s="16">
        <v>263844</v>
      </c>
      <c r="J54" s="375">
        <f>I54/'- 3 -'!E54</f>
        <v>0.0048695103051129025</v>
      </c>
      <c r="K54" s="16">
        <f>I54/'- 7 -'!G54</f>
        <v>48.47845659163987</v>
      </c>
    </row>
    <row r="55" spans="1:11" ht="12.75">
      <c r="A55" s="13">
        <v>49</v>
      </c>
      <c r="B55" s="14" t="s">
        <v>179</v>
      </c>
      <c r="C55" s="14">
        <v>577854</v>
      </c>
      <c r="D55" s="374">
        <f>C55/'- 3 -'!E55</f>
        <v>0.016837230403308392</v>
      </c>
      <c r="E55" s="14">
        <f>C55/'- 7 -'!G55</f>
        <v>133.33041070604523</v>
      </c>
      <c r="F55" s="14">
        <v>688698</v>
      </c>
      <c r="G55" s="374">
        <f>F55/'- 3 -'!E55</f>
        <v>0.020066949271438254</v>
      </c>
      <c r="H55" s="14">
        <f>F55/'- 7 -'!G55</f>
        <v>158.9058606368251</v>
      </c>
      <c r="I55" s="14">
        <v>190276</v>
      </c>
      <c r="J55" s="374">
        <f>I55/'- 3 -'!E55</f>
        <v>0.005544170071021239</v>
      </c>
      <c r="K55" s="14">
        <f>I55/'- 7 -'!G55</f>
        <v>43.903091832025844</v>
      </c>
    </row>
    <row r="56" spans="1:11" ht="12.75">
      <c r="A56" s="15">
        <v>50</v>
      </c>
      <c r="B56" s="16" t="s">
        <v>429</v>
      </c>
      <c r="C56" s="16">
        <v>88000</v>
      </c>
      <c r="D56" s="375">
        <f>C56/'- 3 -'!E56</f>
        <v>0.006196467450238142</v>
      </c>
      <c r="E56" s="16">
        <f>C56/'- 7 -'!G56</f>
        <v>47.748236570808466</v>
      </c>
      <c r="F56" s="16">
        <v>228500</v>
      </c>
      <c r="G56" s="375">
        <f>F56/'- 3 -'!E56</f>
        <v>0.016089691049766083</v>
      </c>
      <c r="H56" s="16">
        <f>F56/'- 7 -'!G56</f>
        <v>123.98263700488334</v>
      </c>
      <c r="I56" s="16">
        <v>67000</v>
      </c>
      <c r="J56" s="375">
        <f>I56/'- 3 -'!E56</f>
        <v>0.004717764990522222</v>
      </c>
      <c r="K56" s="16">
        <f>I56/'- 7 -'!G56</f>
        <v>36.3537710255019</v>
      </c>
    </row>
    <row r="57" spans="1:11" ht="12.75">
      <c r="A57" s="13">
        <v>2264</v>
      </c>
      <c r="B57" s="14" t="s">
        <v>180</v>
      </c>
      <c r="C57" s="14">
        <v>0</v>
      </c>
      <c r="D57" s="374">
        <f>C57/'- 3 -'!E57</f>
        <v>0</v>
      </c>
      <c r="E57" s="14">
        <f>C57/'- 7 -'!G57</f>
        <v>0</v>
      </c>
      <c r="F57" s="14">
        <v>40230</v>
      </c>
      <c r="G57" s="374">
        <f>F57/'- 3 -'!E57</f>
        <v>0.020858663500449785</v>
      </c>
      <c r="H57" s="14">
        <f>F57/'- 7 -'!G57</f>
        <v>198.66666666666666</v>
      </c>
      <c r="I57" s="14">
        <v>7376</v>
      </c>
      <c r="J57" s="374">
        <f>I57/'- 3 -'!E57</f>
        <v>0.0038243475510643206</v>
      </c>
      <c r="K57" s="14">
        <f>I57/'- 7 -'!G57</f>
        <v>36.42469135802469</v>
      </c>
    </row>
    <row r="58" spans="1:11" ht="12.75">
      <c r="A58" s="15">
        <v>2309</v>
      </c>
      <c r="B58" s="16" t="s">
        <v>181</v>
      </c>
      <c r="C58" s="16">
        <v>0</v>
      </c>
      <c r="D58" s="375">
        <f>C58/'- 3 -'!E58</f>
        <v>0</v>
      </c>
      <c r="E58" s="16">
        <f>C58/'- 7 -'!G58</f>
        <v>0</v>
      </c>
      <c r="F58" s="16">
        <v>23730</v>
      </c>
      <c r="G58" s="375">
        <f>F58/'- 3 -'!E58</f>
        <v>0.012060562013041468</v>
      </c>
      <c r="H58" s="16">
        <f>F58/'- 7 -'!G58</f>
        <v>90.57251908396947</v>
      </c>
      <c r="I58" s="16">
        <v>12073</v>
      </c>
      <c r="J58" s="375">
        <f>I58/'- 3 -'!E58</f>
        <v>0.006135995161544443</v>
      </c>
      <c r="K58" s="16">
        <f>I58/'- 7 -'!G58</f>
        <v>46.08015267175573</v>
      </c>
    </row>
    <row r="59" spans="1:11" ht="12.75">
      <c r="A59" s="13">
        <v>2312</v>
      </c>
      <c r="B59" s="14" t="s">
        <v>182</v>
      </c>
      <c r="C59" s="14">
        <v>0</v>
      </c>
      <c r="D59" s="374">
        <f>C59/'- 3 -'!E59</f>
        <v>0</v>
      </c>
      <c r="E59" s="14">
        <f>C59/'- 7 -'!G59</f>
        <v>0</v>
      </c>
      <c r="F59" s="14">
        <v>27145</v>
      </c>
      <c r="G59" s="374">
        <f>F59/'- 3 -'!E59</f>
        <v>0.01618835142409187</v>
      </c>
      <c r="H59" s="14">
        <f>F59/'- 7 -'!G59</f>
        <v>123.10657596371883</v>
      </c>
      <c r="I59" s="14">
        <v>10000</v>
      </c>
      <c r="J59" s="374">
        <f>I59/'- 3 -'!E59</f>
        <v>0.005963658656876725</v>
      </c>
      <c r="K59" s="14">
        <f>I59/'- 7 -'!G59</f>
        <v>45.35147392290249</v>
      </c>
    </row>
    <row r="60" spans="1:11" ht="12.75">
      <c r="A60" s="15">
        <v>2355</v>
      </c>
      <c r="B60" s="16" t="s">
        <v>183</v>
      </c>
      <c r="C60" s="16">
        <v>125029</v>
      </c>
      <c r="D60" s="375">
        <f>C60/'- 3 -'!E60</f>
        <v>0.005381057956390142</v>
      </c>
      <c r="E60" s="16">
        <f>C60/'- 7 -'!G60</f>
        <v>37.66500979063112</v>
      </c>
      <c r="F60" s="16">
        <v>647351</v>
      </c>
      <c r="G60" s="375">
        <f>F60/'- 3 -'!E60</f>
        <v>0.027861002240497125</v>
      </c>
      <c r="H60" s="16">
        <f>F60/'- 7 -'!G60</f>
        <v>195.01461063413166</v>
      </c>
      <c r="I60" s="16">
        <v>105774</v>
      </c>
      <c r="J60" s="375">
        <f>I60/'- 3 -'!E60</f>
        <v>0.004552352048558422</v>
      </c>
      <c r="K60" s="16">
        <f>I60/'- 7 -'!G60</f>
        <v>31.864437415273386</v>
      </c>
    </row>
    <row r="61" spans="1:11" ht="12.75">
      <c r="A61" s="13">
        <v>2439</v>
      </c>
      <c r="B61" s="14" t="s">
        <v>184</v>
      </c>
      <c r="C61" s="14">
        <v>0</v>
      </c>
      <c r="D61" s="374">
        <f>C61/'- 3 -'!E61</f>
        <v>0</v>
      </c>
      <c r="E61" s="14">
        <f>C61/'- 7 -'!G61</f>
        <v>0</v>
      </c>
      <c r="F61" s="14">
        <v>25012</v>
      </c>
      <c r="G61" s="374">
        <f>F61/'- 3 -'!E61</f>
        <v>0.020247549198176975</v>
      </c>
      <c r="H61" s="14">
        <f>F61/'- 7 -'!G61</f>
        <v>182.56934306569343</v>
      </c>
      <c r="I61" s="14">
        <v>7200</v>
      </c>
      <c r="J61" s="374">
        <f>I61/'- 3 -'!E61</f>
        <v>0.005828496490759404</v>
      </c>
      <c r="K61" s="14">
        <f>I61/'- 7 -'!G61</f>
        <v>52.55474452554745</v>
      </c>
    </row>
    <row r="62" spans="1:11" ht="12.75">
      <c r="A62" s="15">
        <v>2460</v>
      </c>
      <c r="B62" s="16" t="s">
        <v>185</v>
      </c>
      <c r="C62" s="16">
        <v>0</v>
      </c>
      <c r="D62" s="375">
        <f>C62/'- 3 -'!E62</f>
        <v>0</v>
      </c>
      <c r="E62" s="16">
        <f>C62/'- 7 -'!G62</f>
        <v>0</v>
      </c>
      <c r="F62" s="16">
        <v>35030</v>
      </c>
      <c r="G62" s="375">
        <f>F62/'- 3 -'!E62</f>
        <v>0.012206183095534028</v>
      </c>
      <c r="H62" s="16">
        <f>F62/'- 7 -'!G62</f>
        <v>113</v>
      </c>
      <c r="I62" s="16">
        <v>11000</v>
      </c>
      <c r="J62" s="375">
        <f>I62/'- 3 -'!E62</f>
        <v>0.003832943592659843</v>
      </c>
      <c r="K62" s="16">
        <f>I62/'- 7 -'!G62</f>
        <v>35.483870967741936</v>
      </c>
    </row>
    <row r="63" spans="1:11" ht="12.75">
      <c r="A63" s="13">
        <v>3000</v>
      </c>
      <c r="B63" s="14" t="s">
        <v>491</v>
      </c>
      <c r="C63" s="14">
        <v>64951</v>
      </c>
      <c r="D63" s="374">
        <f>C63/'- 3 -'!E63</f>
        <v>0.012471256069443186</v>
      </c>
      <c r="E63" s="14">
        <f>C63/'- 7 -'!G63</f>
        <v>96.36646884272997</v>
      </c>
      <c r="F63" s="14">
        <v>39348</v>
      </c>
      <c r="G63" s="374">
        <f>F63/'- 3 -'!E63</f>
        <v>0.007555218300264052</v>
      </c>
      <c r="H63" s="14">
        <f>F63/'- 7 -'!G63</f>
        <v>58.37982195845697</v>
      </c>
      <c r="I63" s="14">
        <v>94364</v>
      </c>
      <c r="J63" s="374">
        <f>I63/'- 3 -'!E63</f>
        <v>0.018118852792673504</v>
      </c>
      <c r="K63" s="14">
        <f>I63/'- 7 -'!G63</f>
        <v>140.0059347181009</v>
      </c>
    </row>
    <row r="64" spans="1:11" ht="4.5" customHeight="1">
      <c r="A64" s="17"/>
      <c r="B64" s="17"/>
      <c r="C64" s="17"/>
      <c r="D64" s="198"/>
      <c r="E64" s="17"/>
      <c r="F64" s="17"/>
      <c r="G64" s="198"/>
      <c r="H64" s="17"/>
      <c r="I64" s="17"/>
      <c r="J64" s="198"/>
      <c r="K64" s="17"/>
    </row>
    <row r="65" spans="1:11" ht="12.75">
      <c r="A65" s="19"/>
      <c r="B65" s="20" t="s">
        <v>186</v>
      </c>
      <c r="C65" s="20">
        <f>SUM(C11:C63)</f>
        <v>6268741</v>
      </c>
      <c r="D65" s="103">
        <f>C65/'- 3 -'!E65</f>
        <v>0.0050509485832806525</v>
      </c>
      <c r="E65" s="20">
        <f>C65/'- 7 -'!G65</f>
        <v>33.61091228256423</v>
      </c>
      <c r="F65" s="20">
        <f>SUM(F11:F63)</f>
        <v>23207272.655</v>
      </c>
      <c r="G65" s="103">
        <f>F65/'- 3 -'!E65</f>
        <v>0.018698928690558454</v>
      </c>
      <c r="H65" s="20">
        <f>F65/'- 7 -'!G65</f>
        <v>124.4297069419133</v>
      </c>
      <c r="I65" s="20">
        <f>SUM(I11:I63)</f>
        <v>9125414</v>
      </c>
      <c r="J65" s="103">
        <f>I65/'- 3 -'!E65</f>
        <v>0.00735267207803759</v>
      </c>
      <c r="K65" s="20">
        <f>I65/'- 7 -'!G65</f>
        <v>48.92744643558947</v>
      </c>
    </row>
    <row r="66" spans="1:11" ht="4.5" customHeight="1">
      <c r="A66" s="17"/>
      <c r="B66" s="17"/>
      <c r="C66" s="17"/>
      <c r="D66" s="198"/>
      <c r="E66" s="17"/>
      <c r="F66" s="17"/>
      <c r="G66" s="198"/>
      <c r="H66" s="17"/>
      <c r="I66" s="17"/>
      <c r="J66" s="198"/>
      <c r="K66" s="17"/>
    </row>
    <row r="67" spans="1:11" ht="12.75">
      <c r="A67" s="15">
        <v>2155</v>
      </c>
      <c r="B67" s="16" t="s">
        <v>187</v>
      </c>
      <c r="C67" s="16">
        <v>0</v>
      </c>
      <c r="D67" s="375">
        <f>C67/'- 3 -'!E67</f>
        <v>0</v>
      </c>
      <c r="E67" s="16">
        <f>C67/'- 7 -'!G67</f>
        <v>0</v>
      </c>
      <c r="F67" s="16">
        <v>12408</v>
      </c>
      <c r="G67" s="375">
        <f>F67/'- 3 -'!E67</f>
        <v>0.010390062785856519</v>
      </c>
      <c r="H67" s="16">
        <f>F67/'- 7 -'!G67</f>
        <v>82.72</v>
      </c>
      <c r="I67" s="16">
        <v>6500</v>
      </c>
      <c r="J67" s="375">
        <f>I67/'- 3 -'!E67</f>
        <v>0.005442892336240117</v>
      </c>
      <c r="K67" s="16">
        <f>I67/'- 7 -'!G67</f>
        <v>43.333333333333336</v>
      </c>
    </row>
    <row r="68" spans="1:11" ht="12.75">
      <c r="A68" s="13">
        <v>2408</v>
      </c>
      <c r="B68" s="14" t="s">
        <v>189</v>
      </c>
      <c r="C68" s="14">
        <v>0</v>
      </c>
      <c r="D68" s="374">
        <f>C68/'- 3 -'!E68</f>
        <v>0</v>
      </c>
      <c r="E68" s="14">
        <f>C68/'- 7 -'!G68</f>
        <v>0</v>
      </c>
      <c r="F68" s="14">
        <v>19734</v>
      </c>
      <c r="G68" s="374">
        <f>F68/'- 3 -'!E68</f>
        <v>0.008346744773767857</v>
      </c>
      <c r="H68" s="14">
        <f>F68/'- 7 -'!G68</f>
        <v>73.77196261682244</v>
      </c>
      <c r="I68" s="14">
        <v>10200</v>
      </c>
      <c r="J68" s="374">
        <f>I68/'- 3 -'!E68</f>
        <v>0.004314218946611541</v>
      </c>
      <c r="K68" s="14">
        <f>I68/'- 7 -'!G68</f>
        <v>38.13084112149533</v>
      </c>
    </row>
    <row r="69" ht="6.75" customHeight="1"/>
    <row r="70" spans="1:2" ht="12" customHeight="1">
      <c r="A70" s="6"/>
      <c r="B70" s="6"/>
    </row>
    <row r="71" spans="1:2" ht="12" customHeight="1">
      <c r="A71" s="6"/>
      <c r="B71" s="6"/>
    </row>
    <row r="72" spans="1:2" ht="12" customHeight="1">
      <c r="A72" s="6"/>
      <c r="B72" s="6"/>
    </row>
    <row r="73" spans="1:2" ht="12" customHeight="1">
      <c r="A73" s="6"/>
      <c r="B73" s="6"/>
    </row>
    <row r="74" spans="1:2" ht="12" customHeight="1">
      <c r="A74" s="6"/>
      <c r="B74" s="6"/>
    </row>
    <row r="75" ht="12" customHeight="1"/>
  </sheetData>
  <printOptions horizontalCentered="1"/>
  <pageMargins left="0.6" right="0.6" top="0.6" bottom="0" header="0.3" footer="0"/>
  <pageSetup fitToHeight="1" fitToWidth="1" orientation="portrait" scale="81" r:id="rId1"/>
  <headerFooter alignWithMargins="0">
    <oddHeader>&amp;C&amp;"Times New Roman,Bold"&amp;12&amp;A</oddHeader>
  </headerFooter>
</worksheet>
</file>

<file path=xl/worksheets/sheet23.xml><?xml version="1.0" encoding="utf-8"?>
<worksheet xmlns="http://schemas.openxmlformats.org/spreadsheetml/2006/main" xmlns:r="http://schemas.openxmlformats.org/officeDocument/2006/relationships">
  <sheetPr codeName="Sheet25">
    <pageSetUpPr fitToPage="1"/>
  </sheetPr>
  <dimension ref="A1:K74"/>
  <sheetViews>
    <sheetView showGridLines="0" showZeros="0" workbookViewId="0" topLeftCell="A1">
      <selection activeCell="A1" sqref="A1"/>
    </sheetView>
  </sheetViews>
  <sheetFormatPr defaultColWidth="15.83203125" defaultRowHeight="12"/>
  <cols>
    <col min="1" max="1" width="6.83203125" style="82" customWidth="1"/>
    <col min="2" max="2" width="33.83203125" style="82" customWidth="1"/>
    <col min="3" max="3" width="15.83203125" style="82" customWidth="1"/>
    <col min="4" max="4" width="7.83203125" style="82" customWidth="1"/>
    <col min="5" max="5" width="9.83203125" style="82" customWidth="1"/>
    <col min="6" max="6" width="15.83203125" style="82" customWidth="1"/>
    <col min="7" max="7" width="7.83203125" style="82" customWidth="1"/>
    <col min="8" max="8" width="9.83203125" style="82" customWidth="1"/>
    <col min="9" max="9" width="15.83203125" style="82" customWidth="1"/>
    <col min="10" max="10" width="7.83203125" style="82" customWidth="1"/>
    <col min="11" max="11" width="9.83203125" style="82" customWidth="1"/>
    <col min="12" max="16384" width="15.83203125" style="82" customWidth="1"/>
  </cols>
  <sheetData>
    <row r="1" spans="1:11" ht="6.75" customHeight="1">
      <c r="A1" s="17"/>
      <c r="B1" s="80"/>
      <c r="C1" s="142"/>
      <c r="D1" s="142"/>
      <c r="E1" s="142"/>
      <c r="F1" s="142"/>
      <c r="G1" s="142"/>
      <c r="H1" s="142"/>
      <c r="I1" s="142"/>
      <c r="J1" s="142"/>
      <c r="K1" s="142"/>
    </row>
    <row r="2" spans="1:11" ht="12.75">
      <c r="A2" s="8"/>
      <c r="B2" s="83"/>
      <c r="C2" s="200" t="s">
        <v>0</v>
      </c>
      <c r="D2" s="200"/>
      <c r="E2" s="200"/>
      <c r="F2" s="200"/>
      <c r="G2" s="200"/>
      <c r="H2" s="200"/>
      <c r="I2" s="215"/>
      <c r="J2" s="232"/>
      <c r="K2" s="220" t="s">
        <v>472</v>
      </c>
    </row>
    <row r="3" spans="1:11" ht="12.75">
      <c r="A3" s="9"/>
      <c r="B3" s="86"/>
      <c r="C3" s="203" t="str">
        <f>YEAR</f>
        <v>OPERATING FUND BUDGET 2000/2001</v>
      </c>
      <c r="D3" s="203"/>
      <c r="E3" s="203"/>
      <c r="F3" s="203"/>
      <c r="G3" s="203"/>
      <c r="H3" s="203"/>
      <c r="I3" s="216"/>
      <c r="J3" s="216"/>
      <c r="K3" s="221"/>
    </row>
    <row r="4" spans="1:11" ht="12.75">
      <c r="A4" s="10"/>
      <c r="C4" s="142"/>
      <c r="D4" s="142"/>
      <c r="E4" s="142"/>
      <c r="F4" s="142"/>
      <c r="G4" s="142"/>
      <c r="H4" s="142"/>
      <c r="I4" s="142"/>
      <c r="J4" s="142"/>
      <c r="K4" s="142"/>
    </row>
    <row r="5" spans="1:11" ht="16.5">
      <c r="A5" s="10"/>
      <c r="C5" s="349" t="s">
        <v>416</v>
      </c>
      <c r="D5" s="155"/>
      <c r="E5" s="233"/>
      <c r="F5" s="233"/>
      <c r="G5" s="233"/>
      <c r="H5" s="233"/>
      <c r="I5" s="351"/>
      <c r="J5" s="351"/>
      <c r="K5" s="352"/>
    </row>
    <row r="6" spans="1:11" ht="12.75">
      <c r="A6" s="10"/>
      <c r="C6" s="67" t="s">
        <v>24</v>
      </c>
      <c r="D6" s="65"/>
      <c r="E6" s="66"/>
      <c r="F6" s="67" t="s">
        <v>25</v>
      </c>
      <c r="G6" s="65"/>
      <c r="H6" s="66"/>
      <c r="I6" s="67" t="s">
        <v>3</v>
      </c>
      <c r="J6" s="65"/>
      <c r="K6" s="66"/>
    </row>
    <row r="7" spans="3:11" ht="12.75">
      <c r="C7" s="68" t="s">
        <v>58</v>
      </c>
      <c r="D7" s="69"/>
      <c r="E7" s="70"/>
      <c r="F7" s="68" t="s">
        <v>59</v>
      </c>
      <c r="G7" s="69"/>
      <c r="H7" s="70"/>
      <c r="I7" s="68" t="s">
        <v>60</v>
      </c>
      <c r="J7" s="69"/>
      <c r="K7" s="70"/>
    </row>
    <row r="8" spans="1:11" ht="12.75">
      <c r="A8" s="94"/>
      <c r="B8" s="45"/>
      <c r="C8" s="73"/>
      <c r="D8" s="229"/>
      <c r="E8" s="230" t="s">
        <v>83</v>
      </c>
      <c r="F8" s="73"/>
      <c r="G8" s="74"/>
      <c r="H8" s="230" t="s">
        <v>83</v>
      </c>
      <c r="I8" s="73"/>
      <c r="J8" s="74"/>
      <c r="K8" s="230" t="s">
        <v>83</v>
      </c>
    </row>
    <row r="9" spans="1:11" ht="12.75">
      <c r="A9" s="51" t="s">
        <v>112</v>
      </c>
      <c r="B9" s="52" t="s">
        <v>113</v>
      </c>
      <c r="C9" s="75" t="s">
        <v>114</v>
      </c>
      <c r="D9" s="76" t="s">
        <v>115</v>
      </c>
      <c r="E9" s="76" t="s">
        <v>116</v>
      </c>
      <c r="F9" s="76" t="s">
        <v>114</v>
      </c>
      <c r="G9" s="76" t="s">
        <v>115</v>
      </c>
      <c r="H9" s="76" t="s">
        <v>116</v>
      </c>
      <c r="I9" s="76" t="s">
        <v>114</v>
      </c>
      <c r="J9" s="76" t="s">
        <v>115</v>
      </c>
      <c r="K9" s="76" t="s">
        <v>116</v>
      </c>
    </row>
    <row r="10" spans="1:2" ht="4.5" customHeight="1">
      <c r="A10" s="77"/>
      <c r="B10" s="77"/>
    </row>
    <row r="11" spans="1:11" ht="12.75">
      <c r="A11" s="13">
        <v>1</v>
      </c>
      <c r="B11" s="14" t="s">
        <v>135</v>
      </c>
      <c r="C11" s="14">
        <v>4142100</v>
      </c>
      <c r="D11" s="374">
        <f>C11/'- 3 -'!E11</f>
        <v>0.018169105458539513</v>
      </c>
      <c r="E11" s="14">
        <f>C11/'- 7 -'!G11</f>
        <v>136.9334523455321</v>
      </c>
      <c r="F11" s="14">
        <v>76600</v>
      </c>
      <c r="G11" s="374">
        <f>F11/'- 3 -'!E11</f>
        <v>0.0003360019019637688</v>
      </c>
      <c r="H11" s="14">
        <f>F11/'- 7 -'!G11</f>
        <v>2.5323151178551355</v>
      </c>
      <c r="I11" s="14">
        <v>911100</v>
      </c>
      <c r="J11" s="374">
        <f>I11/'- 3 -'!E11</f>
        <v>0.00399649259633407</v>
      </c>
      <c r="K11" s="14">
        <f>I11/'- 7 -'!G11</f>
        <v>30.12000396707329</v>
      </c>
    </row>
    <row r="12" spans="1:11" ht="12.75">
      <c r="A12" s="15">
        <v>2</v>
      </c>
      <c r="B12" s="16" t="s">
        <v>136</v>
      </c>
      <c r="C12" s="16">
        <v>1054002</v>
      </c>
      <c r="D12" s="375">
        <f>C12/'- 3 -'!E12</f>
        <v>0.018413069634917737</v>
      </c>
      <c r="E12" s="16">
        <f>C12/'- 7 -'!G12</f>
        <v>114.07688810961751</v>
      </c>
      <c r="F12" s="16">
        <v>0</v>
      </c>
      <c r="G12" s="375">
        <f>F12/'- 3 -'!E12</f>
        <v>0</v>
      </c>
      <c r="H12" s="16">
        <f>F12/'- 7 -'!G12</f>
        <v>0</v>
      </c>
      <c r="I12" s="16">
        <v>21565</v>
      </c>
      <c r="J12" s="375">
        <f>I12/'- 3 -'!E12</f>
        <v>0.00037673348501900475</v>
      </c>
      <c r="K12" s="16">
        <f>I12/'- 7 -'!G12</f>
        <v>2.334026019005563</v>
      </c>
    </row>
    <row r="13" spans="1:11" ht="12.75">
      <c r="A13" s="13">
        <v>3</v>
      </c>
      <c r="B13" s="14" t="s">
        <v>137</v>
      </c>
      <c r="C13" s="14">
        <v>736120</v>
      </c>
      <c r="D13" s="374">
        <f>C13/'- 3 -'!E13</f>
        <v>0.018242265573802666</v>
      </c>
      <c r="E13" s="14">
        <f>C13/'- 7 -'!G13</f>
        <v>124.89311163895486</v>
      </c>
      <c r="F13" s="14">
        <v>110000</v>
      </c>
      <c r="G13" s="374">
        <f>F13/'- 3 -'!E13</f>
        <v>0.00272598110786053</v>
      </c>
      <c r="H13" s="14">
        <f>F13/'- 7 -'!G13</f>
        <v>18.663047166610113</v>
      </c>
      <c r="I13" s="14">
        <v>0</v>
      </c>
      <c r="J13" s="374">
        <f>I13/'- 3 -'!E13</f>
        <v>0</v>
      </c>
      <c r="K13" s="14">
        <f>I13/'- 7 -'!G13</f>
        <v>0</v>
      </c>
    </row>
    <row r="14" spans="1:11" ht="12.75">
      <c r="A14" s="15">
        <v>4</v>
      </c>
      <c r="B14" s="16" t="s">
        <v>138</v>
      </c>
      <c r="C14" s="16">
        <v>996679</v>
      </c>
      <c r="D14" s="375">
        <f>C14/'- 3 -'!E14</f>
        <v>0.025696971228299597</v>
      </c>
      <c r="E14" s="16">
        <f>C14/'- 7 -'!G14</f>
        <v>169.90777361063758</v>
      </c>
      <c r="F14" s="16">
        <v>0</v>
      </c>
      <c r="G14" s="375">
        <f>F14/'- 3 -'!E14</f>
        <v>0</v>
      </c>
      <c r="H14" s="16">
        <f>F14/'- 7 -'!G14</f>
        <v>0</v>
      </c>
      <c r="I14" s="16">
        <v>0</v>
      </c>
      <c r="J14" s="375">
        <f>I14/'- 3 -'!E14</f>
        <v>0</v>
      </c>
      <c r="K14" s="16">
        <f>I14/'- 7 -'!G14</f>
        <v>0</v>
      </c>
    </row>
    <row r="15" spans="1:11" ht="12.75">
      <c r="A15" s="13">
        <v>5</v>
      </c>
      <c r="B15" s="14" t="s">
        <v>139</v>
      </c>
      <c r="C15" s="14">
        <v>1008403</v>
      </c>
      <c r="D15" s="374">
        <f>C15/'- 3 -'!E15</f>
        <v>0.02177608023904554</v>
      </c>
      <c r="E15" s="14">
        <f>C15/'- 7 -'!G15</f>
        <v>142.5203872517843</v>
      </c>
      <c r="F15" s="14">
        <v>0</v>
      </c>
      <c r="G15" s="374">
        <f>F15/'- 3 -'!E15</f>
        <v>0</v>
      </c>
      <c r="H15" s="14">
        <f>F15/'- 7 -'!G15</f>
        <v>0</v>
      </c>
      <c r="I15" s="14">
        <v>0</v>
      </c>
      <c r="J15" s="374">
        <f>I15/'- 3 -'!E15</f>
        <v>0</v>
      </c>
      <c r="K15" s="14">
        <f>I15/'- 7 -'!G15</f>
        <v>0</v>
      </c>
    </row>
    <row r="16" spans="1:11" ht="12.75">
      <c r="A16" s="15">
        <v>6</v>
      </c>
      <c r="B16" s="16" t="s">
        <v>140</v>
      </c>
      <c r="C16" s="16">
        <v>819052</v>
      </c>
      <c r="D16" s="375">
        <f>C16/'- 3 -'!E16</f>
        <v>0.0146551291780145</v>
      </c>
      <c r="E16" s="16">
        <f>C16/'- 7 -'!G16</f>
        <v>91.23386243386243</v>
      </c>
      <c r="F16" s="16">
        <v>0</v>
      </c>
      <c r="G16" s="375">
        <f>F16/'- 3 -'!E16</f>
        <v>0</v>
      </c>
      <c r="H16" s="16">
        <f>F16/'- 7 -'!G16</f>
        <v>0</v>
      </c>
      <c r="I16" s="16">
        <v>0</v>
      </c>
      <c r="J16" s="375">
        <f>I16/'- 3 -'!E16</f>
        <v>0</v>
      </c>
      <c r="K16" s="16">
        <f>I16/'- 7 -'!G16</f>
        <v>0</v>
      </c>
    </row>
    <row r="17" spans="1:11" ht="12.75">
      <c r="A17" s="13">
        <v>9</v>
      </c>
      <c r="B17" s="14" t="s">
        <v>141</v>
      </c>
      <c r="C17" s="14">
        <v>1028650</v>
      </c>
      <c r="D17" s="374">
        <f>C17/'- 3 -'!E17</f>
        <v>0.013229248923458857</v>
      </c>
      <c r="E17" s="14">
        <f>C17/'- 7 -'!G17</f>
        <v>79.84863186493305</v>
      </c>
      <c r="F17" s="14">
        <v>38450</v>
      </c>
      <c r="G17" s="374">
        <f>F17/'- 3 -'!E17</f>
        <v>0.0004944972742011307</v>
      </c>
      <c r="H17" s="14">
        <f>F17/'- 7 -'!G17</f>
        <v>2.984669124781681</v>
      </c>
      <c r="I17" s="14">
        <v>218500</v>
      </c>
      <c r="J17" s="374">
        <f>I17/'- 3 -'!E17</f>
        <v>0.002810082039348428</v>
      </c>
      <c r="K17" s="14">
        <f>I17/'- 7 -'!G17</f>
        <v>16.960993595963515</v>
      </c>
    </row>
    <row r="18" spans="1:11" ht="12.75">
      <c r="A18" s="15">
        <v>10</v>
      </c>
      <c r="B18" s="16" t="s">
        <v>142</v>
      </c>
      <c r="C18" s="16">
        <v>1316576</v>
      </c>
      <c r="D18" s="375">
        <f>C18/'- 3 -'!E18</f>
        <v>0.022748618893834376</v>
      </c>
      <c r="E18" s="16">
        <f>C18/'- 7 -'!G18</f>
        <v>150.77599633531838</v>
      </c>
      <c r="F18" s="16">
        <v>0</v>
      </c>
      <c r="G18" s="375">
        <f>F18/'- 3 -'!E18</f>
        <v>0</v>
      </c>
      <c r="H18" s="16">
        <f>F18/'- 7 -'!G18</f>
        <v>0</v>
      </c>
      <c r="I18" s="16">
        <v>0</v>
      </c>
      <c r="J18" s="375">
        <f>I18/'- 3 -'!E18</f>
        <v>0</v>
      </c>
      <c r="K18" s="16">
        <f>I18/'- 7 -'!G18</f>
        <v>0</v>
      </c>
    </row>
    <row r="19" spans="1:11" ht="12.75">
      <c r="A19" s="13">
        <v>11</v>
      </c>
      <c r="B19" s="14" t="s">
        <v>143</v>
      </c>
      <c r="C19" s="14">
        <v>336145</v>
      </c>
      <c r="D19" s="374">
        <f>C19/'- 3 -'!E19</f>
        <v>0.010955051227155087</v>
      </c>
      <c r="E19" s="14">
        <f>C19/'- 7 -'!G19</f>
        <v>70.65580662112454</v>
      </c>
      <c r="F19" s="14">
        <v>0</v>
      </c>
      <c r="G19" s="374">
        <f>F19/'- 3 -'!E19</f>
        <v>0</v>
      </c>
      <c r="H19" s="14">
        <f>F19/'- 7 -'!G19</f>
        <v>0</v>
      </c>
      <c r="I19" s="14">
        <v>0</v>
      </c>
      <c r="J19" s="374">
        <f>I19/'- 3 -'!E19</f>
        <v>0</v>
      </c>
      <c r="K19" s="14">
        <f>I19/'- 7 -'!G19</f>
        <v>0</v>
      </c>
    </row>
    <row r="20" spans="1:11" ht="12.75">
      <c r="A20" s="15">
        <v>12</v>
      </c>
      <c r="B20" s="16" t="s">
        <v>144</v>
      </c>
      <c r="C20" s="16">
        <v>732843</v>
      </c>
      <c r="D20" s="375">
        <f>C20/'- 3 -'!E20</f>
        <v>0.014533179733829168</v>
      </c>
      <c r="E20" s="16">
        <f>C20/'- 7 -'!G20</f>
        <v>92.06570351758793</v>
      </c>
      <c r="F20" s="16">
        <v>0</v>
      </c>
      <c r="G20" s="375">
        <f>F20/'- 3 -'!E20</f>
        <v>0</v>
      </c>
      <c r="H20" s="16">
        <f>F20/'- 7 -'!G20</f>
        <v>0</v>
      </c>
      <c r="I20" s="16">
        <v>0</v>
      </c>
      <c r="J20" s="375">
        <f>I20/'- 3 -'!E20</f>
        <v>0</v>
      </c>
      <c r="K20" s="16">
        <f>I20/'- 7 -'!G20</f>
        <v>0</v>
      </c>
    </row>
    <row r="21" spans="1:11" ht="12.75">
      <c r="A21" s="13">
        <v>13</v>
      </c>
      <c r="B21" s="14" t="s">
        <v>145</v>
      </c>
      <c r="C21" s="14">
        <v>299347</v>
      </c>
      <c r="D21" s="374">
        <f>C21/'- 3 -'!E21</f>
        <v>0.01552237019712389</v>
      </c>
      <c r="E21" s="14">
        <f>C21/'- 7 -'!G21</f>
        <v>94.94940844355632</v>
      </c>
      <c r="F21" s="14">
        <v>0</v>
      </c>
      <c r="G21" s="374">
        <f>F21/'- 3 -'!E21</f>
        <v>0</v>
      </c>
      <c r="H21" s="14">
        <f>F21/'- 7 -'!G21</f>
        <v>0</v>
      </c>
      <c r="I21" s="14">
        <v>0</v>
      </c>
      <c r="J21" s="374">
        <f>I21/'- 3 -'!E21</f>
        <v>0</v>
      </c>
      <c r="K21" s="14">
        <f>I21/'- 7 -'!G21</f>
        <v>0</v>
      </c>
    </row>
    <row r="22" spans="1:11" ht="12.75">
      <c r="A22" s="15">
        <v>14</v>
      </c>
      <c r="B22" s="16" t="s">
        <v>146</v>
      </c>
      <c r="C22" s="16">
        <v>227048</v>
      </c>
      <c r="D22" s="375">
        <f>C22/'- 3 -'!E22</f>
        <v>0.010396241550432336</v>
      </c>
      <c r="E22" s="16">
        <f>C22/'- 7 -'!G22</f>
        <v>65.73480023161552</v>
      </c>
      <c r="F22" s="16">
        <v>0</v>
      </c>
      <c r="G22" s="375">
        <f>F22/'- 3 -'!E22</f>
        <v>0</v>
      </c>
      <c r="H22" s="16">
        <f>F22/'- 7 -'!G22</f>
        <v>0</v>
      </c>
      <c r="I22" s="16">
        <v>0</v>
      </c>
      <c r="J22" s="375">
        <f>I22/'- 3 -'!E22</f>
        <v>0</v>
      </c>
      <c r="K22" s="16">
        <f>I22/'- 7 -'!G22</f>
        <v>0</v>
      </c>
    </row>
    <row r="23" spans="1:11" ht="12.75">
      <c r="A23" s="13">
        <v>15</v>
      </c>
      <c r="B23" s="14" t="s">
        <v>147</v>
      </c>
      <c r="C23" s="14">
        <v>332169</v>
      </c>
      <c r="D23" s="374">
        <f>C23/'- 3 -'!E23</f>
        <v>0.010770278416604455</v>
      </c>
      <c r="E23" s="14">
        <f>C23/'- 7 -'!G23</f>
        <v>57.18178688242382</v>
      </c>
      <c r="F23" s="14">
        <v>0</v>
      </c>
      <c r="G23" s="374">
        <f>F23/'- 3 -'!E23</f>
        <v>0</v>
      </c>
      <c r="H23" s="14">
        <f>F23/'- 7 -'!G23</f>
        <v>0</v>
      </c>
      <c r="I23" s="14">
        <v>0</v>
      </c>
      <c r="J23" s="374">
        <f>I23/'- 3 -'!E23</f>
        <v>0</v>
      </c>
      <c r="K23" s="14">
        <f>I23/'- 7 -'!G23</f>
        <v>0</v>
      </c>
    </row>
    <row r="24" spans="1:11" ht="12.75">
      <c r="A24" s="15">
        <v>16</v>
      </c>
      <c r="B24" s="16" t="s">
        <v>148</v>
      </c>
      <c r="C24" s="16">
        <v>52160</v>
      </c>
      <c r="D24" s="375">
        <f>C24/'- 3 -'!E24</f>
        <v>0.008989241174309244</v>
      </c>
      <c r="E24" s="16">
        <f>C24/'- 7 -'!G24</f>
        <v>67.87247885491216</v>
      </c>
      <c r="F24" s="16">
        <v>0</v>
      </c>
      <c r="G24" s="375">
        <f>F24/'- 3 -'!E24</f>
        <v>0</v>
      </c>
      <c r="H24" s="16">
        <f>F24/'- 7 -'!G24</f>
        <v>0</v>
      </c>
      <c r="I24" s="16">
        <v>17165</v>
      </c>
      <c r="J24" s="375">
        <f>I24/'- 3 -'!E24</f>
        <v>0.00295821174764222</v>
      </c>
      <c r="K24" s="16">
        <f>I24/'- 7 -'!G24</f>
        <v>22.335718932986335</v>
      </c>
    </row>
    <row r="25" spans="1:11" ht="12.75">
      <c r="A25" s="13">
        <v>17</v>
      </c>
      <c r="B25" s="14" t="s">
        <v>149</v>
      </c>
      <c r="C25" s="14">
        <v>92950</v>
      </c>
      <c r="D25" s="374">
        <f>C25/'- 3 -'!E25</f>
        <v>0.024066157984812042</v>
      </c>
      <c r="E25" s="14">
        <f>C25/'- 7 -'!G25</f>
        <v>174.8824082784572</v>
      </c>
      <c r="F25" s="14">
        <v>0</v>
      </c>
      <c r="G25" s="374">
        <f>F25/'- 3 -'!E25</f>
        <v>0</v>
      </c>
      <c r="H25" s="14">
        <f>F25/'- 7 -'!G25</f>
        <v>0</v>
      </c>
      <c r="I25" s="14">
        <v>0</v>
      </c>
      <c r="J25" s="374">
        <f>I25/'- 3 -'!E25</f>
        <v>0</v>
      </c>
      <c r="K25" s="14">
        <f>I25/'- 7 -'!G25</f>
        <v>0</v>
      </c>
    </row>
    <row r="26" spans="1:11" ht="12.75">
      <c r="A26" s="15">
        <v>18</v>
      </c>
      <c r="B26" s="16" t="s">
        <v>150</v>
      </c>
      <c r="C26" s="16">
        <v>90018</v>
      </c>
      <c r="D26" s="375">
        <f>C26/'- 3 -'!E26</f>
        <v>0.010157459545909969</v>
      </c>
      <c r="E26" s="16">
        <f>C26/'- 7 -'!G26</f>
        <v>58.076129032258066</v>
      </c>
      <c r="F26" s="16">
        <v>0</v>
      </c>
      <c r="G26" s="375">
        <f>F26/'- 3 -'!E26</f>
        <v>0</v>
      </c>
      <c r="H26" s="16">
        <f>F26/'- 7 -'!G26</f>
        <v>0</v>
      </c>
      <c r="I26" s="16">
        <v>0</v>
      </c>
      <c r="J26" s="375">
        <f>I26/'- 3 -'!E26</f>
        <v>0</v>
      </c>
      <c r="K26" s="16">
        <f>I26/'- 7 -'!G26</f>
        <v>0</v>
      </c>
    </row>
    <row r="27" spans="1:11" ht="12.75">
      <c r="A27" s="13">
        <v>19</v>
      </c>
      <c r="B27" s="14" t="s">
        <v>151</v>
      </c>
      <c r="C27" s="14">
        <v>156000</v>
      </c>
      <c r="D27" s="374">
        <f>C27/'- 3 -'!E27</f>
        <v>0.007923801474233423</v>
      </c>
      <c r="E27" s="14">
        <f>C27/'- 7 -'!G27</f>
        <v>32.87047767546725</v>
      </c>
      <c r="F27" s="14">
        <v>0</v>
      </c>
      <c r="G27" s="374">
        <f>F27/'- 3 -'!E27</f>
        <v>0</v>
      </c>
      <c r="H27" s="14">
        <f>F27/'- 7 -'!G27</f>
        <v>0</v>
      </c>
      <c r="I27" s="14">
        <v>0</v>
      </c>
      <c r="J27" s="374">
        <f>I27/'- 3 -'!E27</f>
        <v>0</v>
      </c>
      <c r="K27" s="14">
        <f>I27/'- 7 -'!G27</f>
        <v>0</v>
      </c>
    </row>
    <row r="28" spans="1:11" ht="12.75">
      <c r="A28" s="15">
        <v>20</v>
      </c>
      <c r="B28" s="16" t="s">
        <v>152</v>
      </c>
      <c r="C28" s="16">
        <v>57000</v>
      </c>
      <c r="D28" s="375">
        <f>C28/'- 3 -'!E28</f>
        <v>0.007656422731247473</v>
      </c>
      <c r="E28" s="16">
        <f>C28/'- 7 -'!G28</f>
        <v>58.70236869207003</v>
      </c>
      <c r="F28" s="16">
        <v>0</v>
      </c>
      <c r="G28" s="375">
        <f>F28/'- 3 -'!E28</f>
        <v>0</v>
      </c>
      <c r="H28" s="16">
        <f>F28/'- 7 -'!G28</f>
        <v>0</v>
      </c>
      <c r="I28" s="16">
        <v>0</v>
      </c>
      <c r="J28" s="375">
        <f>I28/'- 3 -'!E28</f>
        <v>0</v>
      </c>
      <c r="K28" s="16">
        <f>I28/'- 7 -'!G28</f>
        <v>0</v>
      </c>
    </row>
    <row r="29" spans="1:11" ht="12.75">
      <c r="A29" s="13">
        <v>21</v>
      </c>
      <c r="B29" s="14" t="s">
        <v>153</v>
      </c>
      <c r="C29" s="14">
        <v>337850</v>
      </c>
      <c r="D29" s="374">
        <f>C29/'- 3 -'!E29</f>
        <v>0.015732246798603026</v>
      </c>
      <c r="E29" s="14">
        <f>C29/'- 7 -'!G29</f>
        <v>97.63040023118046</v>
      </c>
      <c r="F29" s="14">
        <v>0</v>
      </c>
      <c r="G29" s="374">
        <f>F29/'- 3 -'!E29</f>
        <v>0</v>
      </c>
      <c r="H29" s="14">
        <f>F29/'- 7 -'!G29</f>
        <v>0</v>
      </c>
      <c r="I29" s="14">
        <v>0</v>
      </c>
      <c r="J29" s="374">
        <f>I29/'- 3 -'!E29</f>
        <v>0</v>
      </c>
      <c r="K29" s="14">
        <f>I29/'- 7 -'!G29</f>
        <v>0</v>
      </c>
    </row>
    <row r="30" spans="1:11" ht="12.75">
      <c r="A30" s="15">
        <v>22</v>
      </c>
      <c r="B30" s="16" t="s">
        <v>154</v>
      </c>
      <c r="C30" s="16">
        <v>203300</v>
      </c>
      <c r="D30" s="375">
        <f>C30/'- 3 -'!E30</f>
        <v>0.017185789372554692</v>
      </c>
      <c r="E30" s="16">
        <f>C30/'- 7 -'!G30</f>
        <v>117.27718488606865</v>
      </c>
      <c r="F30" s="16">
        <v>0</v>
      </c>
      <c r="G30" s="375">
        <f>F30/'- 3 -'!E30</f>
        <v>0</v>
      </c>
      <c r="H30" s="16">
        <f>F30/'- 7 -'!G30</f>
        <v>0</v>
      </c>
      <c r="I30" s="16">
        <v>0</v>
      </c>
      <c r="J30" s="375">
        <f>I30/'- 3 -'!E30</f>
        <v>0</v>
      </c>
      <c r="K30" s="16">
        <f>I30/'- 7 -'!G30</f>
        <v>0</v>
      </c>
    </row>
    <row r="31" spans="1:11" ht="12.75">
      <c r="A31" s="13">
        <v>23</v>
      </c>
      <c r="B31" s="14" t="s">
        <v>155</v>
      </c>
      <c r="C31" s="14">
        <v>112325</v>
      </c>
      <c r="D31" s="374">
        <f>C31/'- 3 -'!E31</f>
        <v>0.011764174822602632</v>
      </c>
      <c r="E31" s="14">
        <f>C31/'- 7 -'!G31</f>
        <v>79.5784626284095</v>
      </c>
      <c r="F31" s="14">
        <v>0</v>
      </c>
      <c r="G31" s="374">
        <f>F31/'- 3 -'!E31</f>
        <v>0</v>
      </c>
      <c r="H31" s="14">
        <f>F31/'- 7 -'!G31</f>
        <v>0</v>
      </c>
      <c r="I31" s="14">
        <v>0</v>
      </c>
      <c r="J31" s="374">
        <f>I31/'- 3 -'!E31</f>
        <v>0</v>
      </c>
      <c r="K31" s="14">
        <f>I31/'- 7 -'!G31</f>
        <v>0</v>
      </c>
    </row>
    <row r="32" spans="1:11" ht="12.75">
      <c r="A32" s="15">
        <v>24</v>
      </c>
      <c r="B32" s="16" t="s">
        <v>156</v>
      </c>
      <c r="C32" s="16">
        <v>362751</v>
      </c>
      <c r="D32" s="375">
        <f>C32/'- 3 -'!E32</f>
        <v>0.016250477881447054</v>
      </c>
      <c r="E32" s="16">
        <f>C32/'- 7 -'!G32</f>
        <v>96.47632978723404</v>
      </c>
      <c r="F32" s="16">
        <v>45731</v>
      </c>
      <c r="G32" s="375">
        <f>F32/'- 3 -'!E32</f>
        <v>0.0020486521167314637</v>
      </c>
      <c r="H32" s="16">
        <f>F32/'- 7 -'!G32</f>
        <v>12.1625</v>
      </c>
      <c r="I32" s="16">
        <v>0</v>
      </c>
      <c r="J32" s="375">
        <f>I32/'- 3 -'!E32</f>
        <v>0</v>
      </c>
      <c r="K32" s="16">
        <f>I32/'- 7 -'!G32</f>
        <v>0</v>
      </c>
    </row>
    <row r="33" spans="1:11" ht="12.75">
      <c r="A33" s="13">
        <v>25</v>
      </c>
      <c r="B33" s="14" t="s">
        <v>157</v>
      </c>
      <c r="C33" s="14">
        <v>84008</v>
      </c>
      <c r="D33" s="374">
        <f>C33/'- 3 -'!E33</f>
        <v>0.008374089167781528</v>
      </c>
      <c r="E33" s="14">
        <f>C33/'- 7 -'!G33</f>
        <v>53.88928090320097</v>
      </c>
      <c r="F33" s="14">
        <v>2194</v>
      </c>
      <c r="G33" s="374">
        <f>F33/'- 3 -'!E33</f>
        <v>0.00021870240493896618</v>
      </c>
      <c r="H33" s="14">
        <f>F33/'- 7 -'!G33</f>
        <v>1.407402655718776</v>
      </c>
      <c r="I33" s="14">
        <v>0</v>
      </c>
      <c r="J33" s="374">
        <f>I33/'- 3 -'!E33</f>
        <v>0</v>
      </c>
      <c r="K33" s="14">
        <f>I33/'- 7 -'!G33</f>
        <v>0</v>
      </c>
    </row>
    <row r="34" spans="1:11" ht="12.75">
      <c r="A34" s="15">
        <v>26</v>
      </c>
      <c r="B34" s="16" t="s">
        <v>158</v>
      </c>
      <c r="C34" s="16">
        <v>239400</v>
      </c>
      <c r="D34" s="375">
        <f>C34/'- 3 -'!E34</f>
        <v>0.016085304522228158</v>
      </c>
      <c r="E34" s="16">
        <f>C34/'- 7 -'!G34</f>
        <v>87.35632183908046</v>
      </c>
      <c r="F34" s="16">
        <v>0</v>
      </c>
      <c r="G34" s="375">
        <f>F34/'- 3 -'!E34</f>
        <v>0</v>
      </c>
      <c r="H34" s="16">
        <f>F34/'- 7 -'!G34</f>
        <v>0</v>
      </c>
      <c r="I34" s="16">
        <v>0</v>
      </c>
      <c r="J34" s="375">
        <f>I34/'- 3 -'!E34</f>
        <v>0</v>
      </c>
      <c r="K34" s="16">
        <f>I34/'- 7 -'!G34</f>
        <v>0</v>
      </c>
    </row>
    <row r="35" spans="1:11" ht="12.75">
      <c r="A35" s="13">
        <v>28</v>
      </c>
      <c r="B35" s="14" t="s">
        <v>159</v>
      </c>
      <c r="C35" s="14">
        <v>60380</v>
      </c>
      <c r="D35" s="374">
        <f>C35/'- 3 -'!E35</f>
        <v>0.010101272027523374</v>
      </c>
      <c r="E35" s="14">
        <f>C35/'- 7 -'!G35</f>
        <v>64.37100213219617</v>
      </c>
      <c r="F35" s="14">
        <v>0</v>
      </c>
      <c r="G35" s="374">
        <f>F35/'- 3 -'!E35</f>
        <v>0</v>
      </c>
      <c r="H35" s="14">
        <f>F35/'- 7 -'!G35</f>
        <v>0</v>
      </c>
      <c r="I35" s="14">
        <v>0</v>
      </c>
      <c r="J35" s="374">
        <f>I35/'- 3 -'!E35</f>
        <v>0</v>
      </c>
      <c r="K35" s="14">
        <f>I35/'- 7 -'!G35</f>
        <v>0</v>
      </c>
    </row>
    <row r="36" spans="1:11" ht="12.75">
      <c r="A36" s="15">
        <v>30</v>
      </c>
      <c r="B36" s="16" t="s">
        <v>160</v>
      </c>
      <c r="C36" s="16">
        <v>104347</v>
      </c>
      <c r="D36" s="375">
        <f>C36/'- 3 -'!E36</f>
        <v>0.01163044073114162</v>
      </c>
      <c r="E36" s="16">
        <f>C36/'- 7 -'!G36</f>
        <v>77.72588454376164</v>
      </c>
      <c r="F36" s="16">
        <v>500</v>
      </c>
      <c r="G36" s="375">
        <f>F36/'- 3 -'!E36</f>
        <v>5.572963636300814E-05</v>
      </c>
      <c r="H36" s="16">
        <f>F36/'- 7 -'!G36</f>
        <v>0.37243947858473</v>
      </c>
      <c r="I36" s="16">
        <v>0</v>
      </c>
      <c r="J36" s="375">
        <f>I36/'- 3 -'!E36</f>
        <v>0</v>
      </c>
      <c r="K36" s="16">
        <f>I36/'- 7 -'!G36</f>
        <v>0</v>
      </c>
    </row>
    <row r="37" spans="1:11" ht="12.75">
      <c r="A37" s="13">
        <v>31</v>
      </c>
      <c r="B37" s="14" t="s">
        <v>161</v>
      </c>
      <c r="C37" s="14">
        <v>159084</v>
      </c>
      <c r="D37" s="374">
        <f>C37/'- 3 -'!E37</f>
        <v>0.015351179805195068</v>
      </c>
      <c r="E37" s="14">
        <f>C37/'- 7 -'!G37</f>
        <v>94.38386235538415</v>
      </c>
      <c r="F37" s="14">
        <v>0</v>
      </c>
      <c r="G37" s="374">
        <f>F37/'- 3 -'!E37</f>
        <v>0</v>
      </c>
      <c r="H37" s="14">
        <f>F37/'- 7 -'!G37</f>
        <v>0</v>
      </c>
      <c r="I37" s="14">
        <v>0</v>
      </c>
      <c r="J37" s="374">
        <f>I37/'- 3 -'!E37</f>
        <v>0</v>
      </c>
      <c r="K37" s="14">
        <f>I37/'- 7 -'!G37</f>
        <v>0</v>
      </c>
    </row>
    <row r="38" spans="1:11" ht="12.75">
      <c r="A38" s="15">
        <v>32</v>
      </c>
      <c r="B38" s="16" t="s">
        <v>162</v>
      </c>
      <c r="C38" s="16">
        <v>174319</v>
      </c>
      <c r="D38" s="375">
        <f>C38/'- 3 -'!E38</f>
        <v>0.027282158958927376</v>
      </c>
      <c r="E38" s="16">
        <f>C38/'- 7 -'!G38</f>
        <v>204.59976525821597</v>
      </c>
      <c r="F38" s="16">
        <v>0</v>
      </c>
      <c r="G38" s="375">
        <f>F38/'- 3 -'!E38</f>
        <v>0</v>
      </c>
      <c r="H38" s="16">
        <f>F38/'- 7 -'!G38</f>
        <v>0</v>
      </c>
      <c r="I38" s="16">
        <v>0</v>
      </c>
      <c r="J38" s="375">
        <f>I38/'- 3 -'!E38</f>
        <v>0</v>
      </c>
      <c r="K38" s="16">
        <f>I38/'- 7 -'!G38</f>
        <v>0</v>
      </c>
    </row>
    <row r="39" spans="1:11" ht="12.75">
      <c r="A39" s="13">
        <v>33</v>
      </c>
      <c r="B39" s="14" t="s">
        <v>163</v>
      </c>
      <c r="C39" s="14">
        <v>304185</v>
      </c>
      <c r="D39" s="374">
        <f>C39/'- 3 -'!E39</f>
        <v>0.024821333886904117</v>
      </c>
      <c r="E39" s="14">
        <f>C39/'- 7 -'!G39</f>
        <v>164.51325040562466</v>
      </c>
      <c r="F39" s="14">
        <v>17108</v>
      </c>
      <c r="G39" s="374">
        <f>F39/'- 3 -'!E39</f>
        <v>0.0013960036824207493</v>
      </c>
      <c r="H39" s="14">
        <f>F39/'- 7 -'!G39</f>
        <v>9.252568956192537</v>
      </c>
      <c r="I39" s="14">
        <v>115605</v>
      </c>
      <c r="J39" s="374">
        <f>I39/'- 3 -'!E39</f>
        <v>0.009433306389189312</v>
      </c>
      <c r="K39" s="14">
        <f>I39/'- 7 -'!G39</f>
        <v>62.522985397512166</v>
      </c>
    </row>
    <row r="40" spans="1:11" ht="12.75">
      <c r="A40" s="15">
        <v>34</v>
      </c>
      <c r="B40" s="16" t="s">
        <v>164</v>
      </c>
      <c r="C40" s="16">
        <v>54320</v>
      </c>
      <c r="D40" s="375">
        <f>C40/'- 3 -'!E40</f>
        <v>0.010129099399619637</v>
      </c>
      <c r="E40" s="16">
        <f>C40/'- 7 -'!G40</f>
        <v>71.75693527080581</v>
      </c>
      <c r="F40" s="16">
        <v>0</v>
      </c>
      <c r="G40" s="375">
        <f>F40/'- 3 -'!E40</f>
        <v>0</v>
      </c>
      <c r="H40" s="16">
        <f>F40/'- 7 -'!G40</f>
        <v>0</v>
      </c>
      <c r="I40" s="16">
        <v>0</v>
      </c>
      <c r="J40" s="375">
        <f>I40/'- 3 -'!E40</f>
        <v>0</v>
      </c>
      <c r="K40" s="16">
        <f>I40/'- 7 -'!G40</f>
        <v>0</v>
      </c>
    </row>
    <row r="41" spans="1:11" ht="12.75">
      <c r="A41" s="13">
        <v>35</v>
      </c>
      <c r="B41" s="14" t="s">
        <v>165</v>
      </c>
      <c r="C41" s="14">
        <v>145938</v>
      </c>
      <c r="D41" s="374">
        <f>C41/'- 3 -'!E41</f>
        <v>0.010742602710523743</v>
      </c>
      <c r="E41" s="14">
        <f>C41/'- 7 -'!G41</f>
        <v>73.07861792689033</v>
      </c>
      <c r="F41" s="14">
        <v>0</v>
      </c>
      <c r="G41" s="374">
        <f>F41/'- 3 -'!E41</f>
        <v>0</v>
      </c>
      <c r="H41" s="14">
        <f>F41/'- 7 -'!G41</f>
        <v>0</v>
      </c>
      <c r="I41" s="14">
        <v>0</v>
      </c>
      <c r="J41" s="374">
        <f>I41/'- 3 -'!E41</f>
        <v>0</v>
      </c>
      <c r="K41" s="14">
        <f>I41/'- 7 -'!G41</f>
        <v>0</v>
      </c>
    </row>
    <row r="42" spans="1:11" ht="12.75">
      <c r="A42" s="15">
        <v>36</v>
      </c>
      <c r="B42" s="16" t="s">
        <v>166</v>
      </c>
      <c r="C42" s="16">
        <v>120768</v>
      </c>
      <c r="D42" s="375">
        <f>C42/'- 3 -'!E42</f>
        <v>0.016756513982423477</v>
      </c>
      <c r="E42" s="16">
        <f>C42/'- 7 -'!G42</f>
        <v>116.29080404429466</v>
      </c>
      <c r="F42" s="16">
        <v>0</v>
      </c>
      <c r="G42" s="375">
        <f>F42/'- 3 -'!E42</f>
        <v>0</v>
      </c>
      <c r="H42" s="16">
        <f>F42/'- 7 -'!G42</f>
        <v>0</v>
      </c>
      <c r="I42" s="16">
        <v>0</v>
      </c>
      <c r="J42" s="375">
        <f>I42/'- 3 -'!E42</f>
        <v>0</v>
      </c>
      <c r="K42" s="16">
        <f>I42/'- 7 -'!G42</f>
        <v>0</v>
      </c>
    </row>
    <row r="43" spans="1:11" ht="12.75">
      <c r="A43" s="13">
        <v>37</v>
      </c>
      <c r="B43" s="14" t="s">
        <v>167</v>
      </c>
      <c r="C43" s="14">
        <v>89637</v>
      </c>
      <c r="D43" s="374">
        <f>C43/'- 3 -'!E43</f>
        <v>0.013253850938868042</v>
      </c>
      <c r="E43" s="14">
        <f>C43/'- 7 -'!G43</f>
        <v>91.37308868501529</v>
      </c>
      <c r="F43" s="14">
        <v>0</v>
      </c>
      <c r="G43" s="374">
        <f>F43/'- 3 -'!E43</f>
        <v>0</v>
      </c>
      <c r="H43" s="14">
        <f>F43/'- 7 -'!G43</f>
        <v>0</v>
      </c>
      <c r="I43" s="14">
        <v>0</v>
      </c>
      <c r="J43" s="374">
        <f>I43/'- 3 -'!E43</f>
        <v>0</v>
      </c>
      <c r="K43" s="14">
        <f>I43/'- 7 -'!G43</f>
        <v>0</v>
      </c>
    </row>
    <row r="44" spans="1:11" ht="12.75">
      <c r="A44" s="15">
        <v>38</v>
      </c>
      <c r="B44" s="16" t="s">
        <v>168</v>
      </c>
      <c r="C44" s="16">
        <v>107194.75</v>
      </c>
      <c r="D44" s="375">
        <f>C44/'- 3 -'!E44</f>
        <v>0.012102868240814729</v>
      </c>
      <c r="E44" s="16">
        <f>C44/'- 7 -'!G44</f>
        <v>86.51715092816788</v>
      </c>
      <c r="F44" s="16">
        <v>2155</v>
      </c>
      <c r="G44" s="375">
        <f>F44/'- 3 -'!E44</f>
        <v>0.0002433111795023146</v>
      </c>
      <c r="H44" s="16">
        <f>F44/'- 7 -'!G44</f>
        <v>1.7393058918482647</v>
      </c>
      <c r="I44" s="16">
        <v>0</v>
      </c>
      <c r="J44" s="375">
        <f>I44/'- 3 -'!E44</f>
        <v>0</v>
      </c>
      <c r="K44" s="16">
        <f>I44/'- 7 -'!G44</f>
        <v>0</v>
      </c>
    </row>
    <row r="45" spans="1:11" ht="12.75">
      <c r="A45" s="13">
        <v>39</v>
      </c>
      <c r="B45" s="14" t="s">
        <v>169</v>
      </c>
      <c r="C45" s="14">
        <v>158200</v>
      </c>
      <c r="D45" s="374">
        <f>C45/'- 3 -'!E45</f>
        <v>0.010761816910338147</v>
      </c>
      <c r="E45" s="14">
        <f>C45/'- 7 -'!G45</f>
        <v>72.83609576427256</v>
      </c>
      <c r="F45" s="14">
        <v>1500</v>
      </c>
      <c r="G45" s="374">
        <f>F45/'- 3 -'!E45</f>
        <v>0.00010203998334707472</v>
      </c>
      <c r="H45" s="14">
        <f>F45/'- 7 -'!G45</f>
        <v>0.6906077348066298</v>
      </c>
      <c r="I45" s="14">
        <v>0</v>
      </c>
      <c r="J45" s="374">
        <f>I45/'- 3 -'!E45</f>
        <v>0</v>
      </c>
      <c r="K45" s="14">
        <f>I45/'- 7 -'!G45</f>
        <v>0</v>
      </c>
    </row>
    <row r="46" spans="1:11" ht="12.75">
      <c r="A46" s="15">
        <v>40</v>
      </c>
      <c r="B46" s="16" t="s">
        <v>170</v>
      </c>
      <c r="C46" s="16">
        <v>1084500</v>
      </c>
      <c r="D46" s="375">
        <f>C46/'- 3 -'!E46</f>
        <v>0.024900123984019838</v>
      </c>
      <c r="E46" s="16">
        <f>C46/'- 7 -'!G46</f>
        <v>142.73493024480126</v>
      </c>
      <c r="F46" s="16">
        <v>15600</v>
      </c>
      <c r="G46" s="375">
        <f>F46/'- 3 -'!E46</f>
        <v>0.00035817605730816915</v>
      </c>
      <c r="H46" s="16">
        <f>F46/'- 7 -'!G46</f>
        <v>2.0531718873387734</v>
      </c>
      <c r="I46" s="16">
        <v>11000</v>
      </c>
      <c r="J46" s="375">
        <f>I46/'- 3 -'!E46</f>
        <v>0.00025256004040960647</v>
      </c>
      <c r="K46" s="16">
        <f>I46/'- 7 -'!G46</f>
        <v>1.4477494077388786</v>
      </c>
    </row>
    <row r="47" spans="1:11" ht="12.75">
      <c r="A47" s="13">
        <v>41</v>
      </c>
      <c r="B47" s="14" t="s">
        <v>171</v>
      </c>
      <c r="C47" s="14">
        <v>67900</v>
      </c>
      <c r="D47" s="374">
        <f>C47/'- 3 -'!E47</f>
        <v>0.005660726877347972</v>
      </c>
      <c r="E47" s="14">
        <f>C47/'- 7 -'!G47</f>
        <v>39.89424206815511</v>
      </c>
      <c r="F47" s="14">
        <v>0</v>
      </c>
      <c r="G47" s="374">
        <f>F47/'- 3 -'!E47</f>
        <v>0</v>
      </c>
      <c r="H47" s="14">
        <f>F47/'- 7 -'!G47</f>
        <v>0</v>
      </c>
      <c r="I47" s="14">
        <v>0</v>
      </c>
      <c r="J47" s="374">
        <f>I47/'- 3 -'!E47</f>
        <v>0</v>
      </c>
      <c r="K47" s="14">
        <f>I47/'- 7 -'!G47</f>
        <v>0</v>
      </c>
    </row>
    <row r="48" spans="1:11" ht="12.75">
      <c r="A48" s="15">
        <v>42</v>
      </c>
      <c r="B48" s="16" t="s">
        <v>172</v>
      </c>
      <c r="C48" s="16">
        <v>110552</v>
      </c>
      <c r="D48" s="375">
        <f>C48/'- 3 -'!E48</f>
        <v>0.014260714950041317</v>
      </c>
      <c r="E48" s="16">
        <f>C48/'- 7 -'!G48</f>
        <v>99.41726618705036</v>
      </c>
      <c r="F48" s="16">
        <v>0</v>
      </c>
      <c r="G48" s="375">
        <f>F48/'- 3 -'!E48</f>
        <v>0</v>
      </c>
      <c r="H48" s="16">
        <f>F48/'- 7 -'!G48</f>
        <v>0</v>
      </c>
      <c r="I48" s="16">
        <v>0</v>
      </c>
      <c r="J48" s="375">
        <f>I48/'- 3 -'!E48</f>
        <v>0</v>
      </c>
      <c r="K48" s="16">
        <f>I48/'- 7 -'!G48</f>
        <v>0</v>
      </c>
    </row>
    <row r="49" spans="1:11" ht="12.75">
      <c r="A49" s="13">
        <v>43</v>
      </c>
      <c r="B49" s="14" t="s">
        <v>173</v>
      </c>
      <c r="C49" s="14">
        <v>55000</v>
      </c>
      <c r="D49" s="374">
        <f>C49/'- 3 -'!E49</f>
        <v>0.009025792103515005</v>
      </c>
      <c r="E49" s="14">
        <f>C49/'- 7 -'!G49</f>
        <v>65.43723973825104</v>
      </c>
      <c r="F49" s="14">
        <v>0</v>
      </c>
      <c r="G49" s="374">
        <f>F49/'- 3 -'!E49</f>
        <v>0</v>
      </c>
      <c r="H49" s="14">
        <f>F49/'- 7 -'!G49</f>
        <v>0</v>
      </c>
      <c r="I49" s="14">
        <v>0</v>
      </c>
      <c r="J49" s="374">
        <f>I49/'- 3 -'!E49</f>
        <v>0</v>
      </c>
      <c r="K49" s="14">
        <f>I49/'- 7 -'!G49</f>
        <v>0</v>
      </c>
    </row>
    <row r="50" spans="1:11" ht="12.75">
      <c r="A50" s="15">
        <v>44</v>
      </c>
      <c r="B50" s="16" t="s">
        <v>174</v>
      </c>
      <c r="C50" s="16">
        <v>115377</v>
      </c>
      <c r="D50" s="375">
        <f>C50/'- 3 -'!E50</f>
        <v>0.012762335419886</v>
      </c>
      <c r="E50" s="16">
        <f>C50/'- 7 -'!G50</f>
        <v>83.545981173063</v>
      </c>
      <c r="F50" s="16">
        <v>0</v>
      </c>
      <c r="G50" s="375">
        <f>F50/'- 3 -'!E50</f>
        <v>0</v>
      </c>
      <c r="H50" s="16">
        <f>F50/'- 7 -'!G50</f>
        <v>0</v>
      </c>
      <c r="I50" s="16">
        <v>0</v>
      </c>
      <c r="J50" s="375">
        <f>I50/'- 3 -'!E50</f>
        <v>0</v>
      </c>
      <c r="K50" s="16">
        <f>I50/'- 7 -'!G50</f>
        <v>0</v>
      </c>
    </row>
    <row r="51" spans="1:11" ht="12.75">
      <c r="A51" s="13">
        <v>45</v>
      </c>
      <c r="B51" s="14" t="s">
        <v>175</v>
      </c>
      <c r="C51" s="14">
        <v>242430</v>
      </c>
      <c r="D51" s="374">
        <f>C51/'- 3 -'!E51</f>
        <v>0.021352155195457696</v>
      </c>
      <c r="E51" s="14">
        <f>C51/'- 7 -'!G51</f>
        <v>121.70180722891567</v>
      </c>
      <c r="F51" s="14">
        <v>15605</v>
      </c>
      <c r="G51" s="374">
        <f>F51/'- 3 -'!E51</f>
        <v>0.0013744189325789603</v>
      </c>
      <c r="H51" s="14">
        <f>F51/'- 7 -'!G51</f>
        <v>7.833835341365462</v>
      </c>
      <c r="I51" s="14">
        <v>0</v>
      </c>
      <c r="J51" s="374">
        <f>I51/'- 3 -'!E51</f>
        <v>0</v>
      </c>
      <c r="K51" s="14">
        <f>I51/'- 7 -'!G51</f>
        <v>0</v>
      </c>
    </row>
    <row r="52" spans="1:11" ht="12.75">
      <c r="A52" s="15">
        <v>46</v>
      </c>
      <c r="B52" s="16" t="s">
        <v>176</v>
      </c>
      <c r="C52" s="16">
        <v>232699</v>
      </c>
      <c r="D52" s="375">
        <f>C52/'- 3 -'!E52</f>
        <v>0.02251158161518535</v>
      </c>
      <c r="E52" s="16">
        <f>C52/'- 7 -'!G52</f>
        <v>152.190320470896</v>
      </c>
      <c r="F52" s="16">
        <v>0</v>
      </c>
      <c r="G52" s="375">
        <f>F52/'- 3 -'!E52</f>
        <v>0</v>
      </c>
      <c r="H52" s="16">
        <f>F52/'- 7 -'!G52</f>
        <v>0</v>
      </c>
      <c r="I52" s="16">
        <v>19000</v>
      </c>
      <c r="J52" s="375">
        <f>I52/'- 3 -'!E52</f>
        <v>0.0018380828911534715</v>
      </c>
      <c r="K52" s="16">
        <f>I52/'- 7 -'!G52</f>
        <v>12.426422498364945</v>
      </c>
    </row>
    <row r="53" spans="1:11" ht="12.75">
      <c r="A53" s="13">
        <v>47</v>
      </c>
      <c r="B53" s="14" t="s">
        <v>177</v>
      </c>
      <c r="C53" s="14">
        <v>190446</v>
      </c>
      <c r="D53" s="374">
        <f>C53/'- 3 -'!E53</f>
        <v>0.021862092470615272</v>
      </c>
      <c r="E53" s="14">
        <f>C53/'- 7 -'!G53</f>
        <v>128.92363931762793</v>
      </c>
      <c r="F53" s="14">
        <v>0</v>
      </c>
      <c r="G53" s="374">
        <f>F53/'- 3 -'!E53</f>
        <v>0</v>
      </c>
      <c r="H53" s="14">
        <f>F53/'- 7 -'!G53</f>
        <v>0</v>
      </c>
      <c r="I53" s="14">
        <v>87257</v>
      </c>
      <c r="J53" s="374">
        <f>I53/'- 3 -'!E53</f>
        <v>0.010016595794652956</v>
      </c>
      <c r="K53" s="14">
        <f>I53/'- 7 -'!G53</f>
        <v>59.06918494448957</v>
      </c>
    </row>
    <row r="54" spans="1:11" ht="12.75">
      <c r="A54" s="15">
        <v>48</v>
      </c>
      <c r="B54" s="16" t="s">
        <v>178</v>
      </c>
      <c r="C54" s="16">
        <v>373897</v>
      </c>
      <c r="D54" s="375">
        <f>C54/'- 3 -'!E54</f>
        <v>0.0069006507426767295</v>
      </c>
      <c r="E54" s="16">
        <f>C54/'- 7 -'!G54</f>
        <v>68.69949471750115</v>
      </c>
      <c r="F54" s="16">
        <v>61489</v>
      </c>
      <c r="G54" s="375">
        <f>F54/'- 3 -'!E54</f>
        <v>0.001134842252054575</v>
      </c>
      <c r="H54" s="16">
        <f>F54/'- 7 -'!G54</f>
        <v>11.297932935231971</v>
      </c>
      <c r="I54" s="16">
        <v>479742</v>
      </c>
      <c r="J54" s="375">
        <f>I54/'- 3 -'!E54</f>
        <v>0.008854128245461236</v>
      </c>
      <c r="K54" s="16">
        <f>I54/'- 7 -'!G54</f>
        <v>88.14735875057418</v>
      </c>
    </row>
    <row r="55" spans="1:11" ht="12.75">
      <c r="A55" s="13">
        <v>49</v>
      </c>
      <c r="B55" s="14" t="s">
        <v>179</v>
      </c>
      <c r="C55" s="14">
        <v>596364</v>
      </c>
      <c r="D55" s="374">
        <f>C55/'- 3 -'!E55</f>
        <v>0.01737656583192053</v>
      </c>
      <c r="E55" s="14">
        <f>C55/'- 7 -'!G55</f>
        <v>137.60129210890634</v>
      </c>
      <c r="F55" s="14">
        <v>0</v>
      </c>
      <c r="G55" s="374">
        <f>F55/'- 3 -'!E55</f>
        <v>0</v>
      </c>
      <c r="H55" s="14">
        <f>F55/'- 7 -'!G55</f>
        <v>0</v>
      </c>
      <c r="I55" s="14">
        <v>0</v>
      </c>
      <c r="J55" s="374">
        <f>I55/'- 3 -'!E55</f>
        <v>0</v>
      </c>
      <c r="K55" s="14">
        <f>I55/'- 7 -'!G55</f>
        <v>0</v>
      </c>
    </row>
    <row r="56" spans="1:11" ht="12.75">
      <c r="A56" s="15">
        <v>50</v>
      </c>
      <c r="B56" s="16" t="s">
        <v>429</v>
      </c>
      <c r="C56" s="16">
        <v>185000</v>
      </c>
      <c r="D56" s="375">
        <f>C56/'- 3 -'!E56</f>
        <v>0.01302666452606882</v>
      </c>
      <c r="E56" s="16">
        <f>C56/'- 7 -'!G56</f>
        <v>100.37981551817688</v>
      </c>
      <c r="F56" s="16">
        <v>0</v>
      </c>
      <c r="G56" s="375">
        <f>F56/'- 3 -'!E56</f>
        <v>0</v>
      </c>
      <c r="H56" s="16">
        <f>F56/'- 7 -'!G56</f>
        <v>0</v>
      </c>
      <c r="I56" s="16">
        <v>0</v>
      </c>
      <c r="J56" s="375">
        <f>I56/'- 3 -'!E56</f>
        <v>0</v>
      </c>
      <c r="K56" s="16">
        <f>I56/'- 7 -'!G56</f>
        <v>0</v>
      </c>
    </row>
    <row r="57" spans="1:11" ht="12.75">
      <c r="A57" s="13">
        <v>2264</v>
      </c>
      <c r="B57" s="14" t="s">
        <v>180</v>
      </c>
      <c r="C57" s="14">
        <v>13756</v>
      </c>
      <c r="D57" s="374">
        <f>C57/'- 3 -'!E57</f>
        <v>0.007132283746263665</v>
      </c>
      <c r="E57" s="14">
        <f>C57/'- 7 -'!G57</f>
        <v>67.93086419753087</v>
      </c>
      <c r="F57" s="14">
        <v>2000</v>
      </c>
      <c r="G57" s="374">
        <f>F57/'- 3 -'!E57</f>
        <v>0.0010369705941063777</v>
      </c>
      <c r="H57" s="14">
        <f>F57/'- 7 -'!G57</f>
        <v>9.876543209876543</v>
      </c>
      <c r="I57" s="14">
        <v>0</v>
      </c>
      <c r="J57" s="374">
        <f>I57/'- 3 -'!E57</f>
        <v>0</v>
      </c>
      <c r="K57" s="14">
        <f>I57/'- 7 -'!G57</f>
        <v>0</v>
      </c>
    </row>
    <row r="58" spans="1:11" ht="12.75">
      <c r="A58" s="15">
        <v>2309</v>
      </c>
      <c r="B58" s="16" t="s">
        <v>181</v>
      </c>
      <c r="C58" s="16">
        <v>13950</v>
      </c>
      <c r="D58" s="375">
        <f>C58/'- 3 -'!E58</f>
        <v>0.007089963762407437</v>
      </c>
      <c r="E58" s="16">
        <f>C58/'- 7 -'!G58</f>
        <v>53.2442748091603</v>
      </c>
      <c r="F58" s="16">
        <v>0</v>
      </c>
      <c r="G58" s="375">
        <f>F58/'- 3 -'!E58</f>
        <v>0</v>
      </c>
      <c r="H58" s="16">
        <f>F58/'- 7 -'!G58</f>
        <v>0</v>
      </c>
      <c r="I58" s="16">
        <v>0</v>
      </c>
      <c r="J58" s="375">
        <f>I58/'- 3 -'!E58</f>
        <v>0</v>
      </c>
      <c r="K58" s="16">
        <f>I58/'- 7 -'!G58</f>
        <v>0</v>
      </c>
    </row>
    <row r="59" spans="1:11" ht="12.75">
      <c r="A59" s="13">
        <v>2312</v>
      </c>
      <c r="B59" s="14" t="s">
        <v>182</v>
      </c>
      <c r="C59" s="14">
        <v>0</v>
      </c>
      <c r="D59" s="374">
        <f>C59/'- 3 -'!E59</f>
        <v>0</v>
      </c>
      <c r="E59" s="14">
        <f>C59/'- 7 -'!G59</f>
        <v>0</v>
      </c>
      <c r="F59" s="14">
        <v>0</v>
      </c>
      <c r="G59" s="374">
        <f>F59/'- 3 -'!E59</f>
        <v>0</v>
      </c>
      <c r="H59" s="14">
        <f>F59/'- 7 -'!G59</f>
        <v>0</v>
      </c>
      <c r="I59" s="14">
        <v>0</v>
      </c>
      <c r="J59" s="374">
        <f>I59/'- 3 -'!E59</f>
        <v>0</v>
      </c>
      <c r="K59" s="14">
        <f>I59/'- 7 -'!G59</f>
        <v>0</v>
      </c>
    </row>
    <row r="60" spans="1:11" ht="12.75">
      <c r="A60" s="15">
        <v>2355</v>
      </c>
      <c r="B60" s="16" t="s">
        <v>183</v>
      </c>
      <c r="C60" s="16">
        <v>429474</v>
      </c>
      <c r="D60" s="375">
        <f>C60/'- 3 -'!E60</f>
        <v>0.018483907611535726</v>
      </c>
      <c r="E60" s="16">
        <f>C60/'- 7 -'!G60</f>
        <v>129.3791233619521</v>
      </c>
      <c r="F60" s="16">
        <v>3386</v>
      </c>
      <c r="G60" s="375">
        <f>F60/'- 3 -'!E60</f>
        <v>0.00014572828895965755</v>
      </c>
      <c r="H60" s="16">
        <f>F60/'- 7 -'!G60</f>
        <v>1.020033137520711</v>
      </c>
      <c r="I60" s="16">
        <v>0</v>
      </c>
      <c r="J60" s="375">
        <f>I60/'- 3 -'!E60</f>
        <v>0</v>
      </c>
      <c r="K60" s="16">
        <f>I60/'- 7 -'!G60</f>
        <v>0</v>
      </c>
    </row>
    <row r="61" spans="1:11" ht="12.75">
      <c r="A61" s="13">
        <v>2439</v>
      </c>
      <c r="B61" s="14" t="s">
        <v>184</v>
      </c>
      <c r="C61" s="14">
        <v>7776</v>
      </c>
      <c r="D61" s="374">
        <f>C61/'- 3 -'!E61</f>
        <v>0.006294776210020157</v>
      </c>
      <c r="E61" s="14">
        <f>C61/'- 7 -'!G61</f>
        <v>56.75912408759124</v>
      </c>
      <c r="F61" s="14">
        <v>0</v>
      </c>
      <c r="G61" s="374">
        <f>F61/'- 3 -'!E61</f>
        <v>0</v>
      </c>
      <c r="H61" s="14">
        <f>F61/'- 7 -'!G61</f>
        <v>0</v>
      </c>
      <c r="I61" s="14">
        <v>0</v>
      </c>
      <c r="J61" s="374">
        <f>I61/'- 3 -'!E61</f>
        <v>0</v>
      </c>
      <c r="K61" s="14">
        <f>I61/'- 7 -'!G61</f>
        <v>0</v>
      </c>
    </row>
    <row r="62" spans="1:11" ht="12.75">
      <c r="A62" s="15">
        <v>2460</v>
      </c>
      <c r="B62" s="16" t="s">
        <v>185</v>
      </c>
      <c r="C62" s="16">
        <v>33012</v>
      </c>
      <c r="D62" s="375">
        <f>C62/'- 3 -'!E62</f>
        <v>0.011503012170989705</v>
      </c>
      <c r="E62" s="16">
        <f>C62/'- 7 -'!G62</f>
        <v>106.49032258064516</v>
      </c>
      <c r="F62" s="16">
        <v>0</v>
      </c>
      <c r="G62" s="375">
        <f>F62/'- 3 -'!E62</f>
        <v>0</v>
      </c>
      <c r="H62" s="16">
        <f>F62/'- 7 -'!G62</f>
        <v>0</v>
      </c>
      <c r="I62" s="16">
        <v>0</v>
      </c>
      <c r="J62" s="375">
        <f>I62/'- 3 -'!E62</f>
        <v>0</v>
      </c>
      <c r="K62" s="16">
        <f>I62/'- 7 -'!G62</f>
        <v>0</v>
      </c>
    </row>
    <row r="63" spans="1:11" ht="12.75">
      <c r="A63" s="13">
        <v>3000</v>
      </c>
      <c r="B63" s="14" t="s">
        <v>491</v>
      </c>
      <c r="C63" s="14">
        <v>333513</v>
      </c>
      <c r="D63" s="374">
        <f>C63/'- 3 -'!E63</f>
        <v>0.06403790589041285</v>
      </c>
      <c r="E63" s="14">
        <f>C63/'- 7 -'!G63</f>
        <v>494.82640949554894</v>
      </c>
      <c r="F63" s="14">
        <v>0</v>
      </c>
      <c r="G63" s="374">
        <f>F63/'- 3 -'!E63</f>
        <v>0</v>
      </c>
      <c r="H63" s="14">
        <f>F63/'- 7 -'!G63</f>
        <v>0</v>
      </c>
      <c r="I63" s="14">
        <v>0</v>
      </c>
      <c r="J63" s="374">
        <f>I63/'- 3 -'!E63</f>
        <v>0</v>
      </c>
      <c r="K63" s="14">
        <f>I63/'- 7 -'!G63</f>
        <v>0</v>
      </c>
    </row>
    <row r="64" spans="1:11" ht="4.5" customHeight="1">
      <c r="A64" s="17"/>
      <c r="B64" s="17"/>
      <c r="C64" s="17"/>
      <c r="D64" s="198"/>
      <c r="E64" s="17"/>
      <c r="F64" s="17"/>
      <c r="G64" s="198"/>
      <c r="H64" s="17"/>
      <c r="I64" s="17"/>
      <c r="J64" s="198"/>
      <c r="K64" s="17"/>
    </row>
    <row r="65" spans="1:11" ht="12.75">
      <c r="A65" s="19"/>
      <c r="B65" s="20" t="s">
        <v>186</v>
      </c>
      <c r="C65" s="20">
        <f>SUM(C11:C63)</f>
        <v>20380914.75</v>
      </c>
      <c r="D65" s="103">
        <f>C65/'- 3 -'!E65</f>
        <v>0.01642163115089238</v>
      </c>
      <c r="E65" s="20">
        <f>C65/'- 7 -'!G65</f>
        <v>109.27571228427996</v>
      </c>
      <c r="F65" s="20">
        <f>SUM(F11:F63)</f>
        <v>392318</v>
      </c>
      <c r="G65" s="103">
        <f>F65/'- 3 -'!E65</f>
        <v>0.00031610462871180977</v>
      </c>
      <c r="H65" s="20">
        <f>F65/'- 7 -'!G65</f>
        <v>2.1034791331897478</v>
      </c>
      <c r="I65" s="20">
        <f>SUM(I11:I63)</f>
        <v>1880934</v>
      </c>
      <c r="J65" s="103">
        <f>I65/'- 3 -'!E65</f>
        <v>0.0015155357228101164</v>
      </c>
      <c r="K65" s="20">
        <f>I65/'- 7 -'!G65</f>
        <v>10.084944916896816</v>
      </c>
    </row>
    <row r="66" spans="1:11" ht="4.5" customHeight="1">
      <c r="A66" s="17"/>
      <c r="B66" s="17"/>
      <c r="C66" s="17"/>
      <c r="D66" s="198"/>
      <c r="E66" s="17"/>
      <c r="F66" s="17"/>
      <c r="G66" s="198"/>
      <c r="H66" s="17"/>
      <c r="I66" s="17"/>
      <c r="J66" s="198"/>
      <c r="K66" s="17"/>
    </row>
    <row r="67" spans="1:11" ht="12.75">
      <c r="A67" s="15">
        <v>2155</v>
      </c>
      <c r="B67" s="16" t="s">
        <v>187</v>
      </c>
      <c r="C67" s="16">
        <v>16712</v>
      </c>
      <c r="D67" s="375">
        <f>C67/'- 3 -'!E67</f>
        <v>0.013994094880499205</v>
      </c>
      <c r="E67" s="16">
        <f>C67/'- 7 -'!G67</f>
        <v>111.41333333333333</v>
      </c>
      <c r="F67" s="16">
        <v>0</v>
      </c>
      <c r="G67" s="375">
        <f>F67/'- 3 -'!E67</f>
        <v>0</v>
      </c>
      <c r="H67" s="16">
        <f>F67/'- 7 -'!G67</f>
        <v>0</v>
      </c>
      <c r="I67" s="16">
        <v>0</v>
      </c>
      <c r="J67" s="375">
        <f>I67/'- 3 -'!E67</f>
        <v>0</v>
      </c>
      <c r="K67" s="16">
        <f>I67/'- 7 -'!G67</f>
        <v>0</v>
      </c>
    </row>
    <row r="68" spans="1:11" ht="12.75">
      <c r="A68" s="13">
        <v>2408</v>
      </c>
      <c r="B68" s="14" t="s">
        <v>189</v>
      </c>
      <c r="C68" s="14">
        <v>82261</v>
      </c>
      <c r="D68" s="374">
        <f>C68/'- 3 -'!E68</f>
        <v>0.03479332987913843</v>
      </c>
      <c r="E68" s="14">
        <f>C68/'- 7 -'!G68</f>
        <v>307.5177570093458</v>
      </c>
      <c r="F68" s="14">
        <v>0</v>
      </c>
      <c r="G68" s="374">
        <f>F68/'- 3 -'!E68</f>
        <v>0</v>
      </c>
      <c r="H68" s="14">
        <f>F68/'- 7 -'!G68</f>
        <v>0</v>
      </c>
      <c r="I68" s="14">
        <v>0</v>
      </c>
      <c r="J68" s="374">
        <f>I68/'- 3 -'!E68</f>
        <v>0</v>
      </c>
      <c r="K68" s="14">
        <f>I68/'- 7 -'!G68</f>
        <v>0</v>
      </c>
    </row>
    <row r="69" ht="6.75" customHeight="1"/>
    <row r="70" spans="1:2" ht="12" customHeight="1">
      <c r="A70" s="6"/>
      <c r="B70" s="6"/>
    </row>
    <row r="71" spans="1:2" ht="12" customHeight="1">
      <c r="A71" s="6"/>
      <c r="B71" s="6"/>
    </row>
    <row r="72" spans="1:2" ht="12" customHeight="1">
      <c r="A72" s="6"/>
      <c r="B72" s="6"/>
    </row>
    <row r="73" spans="1:2" ht="12" customHeight="1">
      <c r="A73" s="6"/>
      <c r="B73" s="6"/>
    </row>
    <row r="74" spans="1:2" ht="12" customHeight="1">
      <c r="A74" s="6"/>
      <c r="B74" s="6"/>
    </row>
    <row r="75" ht="12" customHeight="1"/>
  </sheetData>
  <printOptions horizontalCentered="1"/>
  <pageMargins left="0.6" right="0.6" top="0.6" bottom="0" header="0.3" footer="0"/>
  <pageSetup fitToHeight="1" fitToWidth="1" orientation="portrait" scale="81" r:id="rId1"/>
  <headerFooter alignWithMargins="0">
    <oddHeader>&amp;C&amp;"Times New Roman,Bold"&amp;12&amp;A</oddHeader>
  </headerFooter>
</worksheet>
</file>

<file path=xl/worksheets/sheet24.xml><?xml version="1.0" encoding="utf-8"?>
<worksheet xmlns="http://schemas.openxmlformats.org/spreadsheetml/2006/main" xmlns:r="http://schemas.openxmlformats.org/officeDocument/2006/relationships">
  <sheetPr codeName="Sheet26">
    <pageSetUpPr fitToPage="1"/>
  </sheetPr>
  <dimension ref="A1:F74"/>
  <sheetViews>
    <sheetView showGridLines="0" showZeros="0" workbookViewId="0" topLeftCell="A1">
      <selection activeCell="A1" sqref="A1"/>
    </sheetView>
  </sheetViews>
  <sheetFormatPr defaultColWidth="15.83203125" defaultRowHeight="12"/>
  <cols>
    <col min="1" max="1" width="6.83203125" style="82" customWidth="1"/>
    <col min="2" max="2" width="35.83203125" style="82" customWidth="1"/>
    <col min="3" max="3" width="20.83203125" style="82" customWidth="1"/>
    <col min="4" max="5" width="15.83203125" style="82" customWidth="1"/>
    <col min="6" max="6" width="45.83203125" style="82" customWidth="1"/>
    <col min="7" max="16384" width="15.83203125" style="82" customWidth="1"/>
  </cols>
  <sheetData>
    <row r="1" spans="1:6" ht="6.75" customHeight="1">
      <c r="A1" s="17"/>
      <c r="B1" s="80"/>
      <c r="C1" s="142"/>
      <c r="D1" s="142"/>
      <c r="E1" s="142"/>
      <c r="F1" s="142"/>
    </row>
    <row r="2" spans="1:6" ht="12.75">
      <c r="A2" s="8"/>
      <c r="B2" s="83"/>
      <c r="C2" s="200" t="s">
        <v>0</v>
      </c>
      <c r="D2" s="200"/>
      <c r="E2" s="200"/>
      <c r="F2" s="220" t="s">
        <v>473</v>
      </c>
    </row>
    <row r="3" spans="1:6" ht="12.75">
      <c r="A3" s="9"/>
      <c r="B3" s="86"/>
      <c r="C3" s="203" t="str">
        <f>YEAR</f>
        <v>OPERATING FUND BUDGET 2000/2001</v>
      </c>
      <c r="D3" s="203"/>
      <c r="E3" s="203"/>
      <c r="F3" s="221"/>
    </row>
    <row r="4" spans="1:6" ht="12.75">
      <c r="A4" s="10"/>
      <c r="C4" s="142"/>
      <c r="D4" s="142"/>
      <c r="E4" s="142"/>
      <c r="F4" s="142"/>
    </row>
    <row r="5" spans="1:6" ht="16.5">
      <c r="A5" s="10"/>
      <c r="C5" s="349" t="s">
        <v>415</v>
      </c>
      <c r="D5" s="155"/>
      <c r="E5" s="128"/>
      <c r="F5" s="142"/>
    </row>
    <row r="6" spans="1:6" ht="12.75">
      <c r="A6" s="10"/>
      <c r="C6" s="67"/>
      <c r="D6" s="65"/>
      <c r="E6" s="66"/>
      <c r="F6" s="142"/>
    </row>
    <row r="7" spans="3:6" ht="12.75">
      <c r="C7" s="68" t="s">
        <v>61</v>
      </c>
      <c r="D7" s="69"/>
      <c r="E7" s="70"/>
      <c r="F7" s="142"/>
    </row>
    <row r="8" spans="1:6" ht="12.75">
      <c r="A8" s="94"/>
      <c r="B8" s="45"/>
      <c r="C8" s="73"/>
      <c r="D8" s="229"/>
      <c r="E8" s="230" t="s">
        <v>83</v>
      </c>
      <c r="F8" s="142"/>
    </row>
    <row r="9" spans="1:5" ht="12.75">
      <c r="A9" s="51" t="s">
        <v>112</v>
      </c>
      <c r="B9" s="52" t="s">
        <v>113</v>
      </c>
      <c r="C9" s="75" t="s">
        <v>114</v>
      </c>
      <c r="D9" s="76" t="s">
        <v>115</v>
      </c>
      <c r="E9" s="76" t="s">
        <v>116</v>
      </c>
    </row>
    <row r="10" spans="1:2" ht="4.5" customHeight="1">
      <c r="A10" s="77"/>
      <c r="B10" s="77"/>
    </row>
    <row r="11" spans="1:5" ht="12.75">
      <c r="A11" s="13">
        <v>1</v>
      </c>
      <c r="B11" s="14" t="s">
        <v>135</v>
      </c>
      <c r="C11" s="14">
        <v>722200</v>
      </c>
      <c r="D11" s="374">
        <f>C11/'- 3 -'!E11</f>
        <v>0.0031678926057210686</v>
      </c>
      <c r="E11" s="14">
        <f>C11/'- 7 -'!G11</f>
        <v>23.875169427088498</v>
      </c>
    </row>
    <row r="12" spans="1:5" ht="12.75">
      <c r="A12" s="15">
        <v>2</v>
      </c>
      <c r="B12" s="16" t="s">
        <v>136</v>
      </c>
      <c r="C12" s="16">
        <v>114077</v>
      </c>
      <c r="D12" s="375">
        <f>C12/'- 3 -'!E12</f>
        <v>0.0019928878168566197</v>
      </c>
      <c r="E12" s="16">
        <f>C12/'- 7 -'!G12</f>
        <v>12.3467974110873</v>
      </c>
    </row>
    <row r="13" spans="1:5" ht="12.75">
      <c r="A13" s="13">
        <v>3</v>
      </c>
      <c r="B13" s="14" t="s">
        <v>137</v>
      </c>
      <c r="C13" s="14">
        <v>0</v>
      </c>
      <c r="D13" s="374">
        <f>C13/'- 3 -'!E13</f>
        <v>0</v>
      </c>
      <c r="E13" s="14">
        <f>C13/'- 7 -'!G13</f>
        <v>0</v>
      </c>
    </row>
    <row r="14" spans="1:5" ht="12.75">
      <c r="A14" s="15">
        <v>4</v>
      </c>
      <c r="B14" s="16" t="s">
        <v>138</v>
      </c>
      <c r="C14" s="16">
        <v>99068</v>
      </c>
      <c r="D14" s="375">
        <f>C14/'- 3 -'!E14</f>
        <v>0.002554230143953253</v>
      </c>
      <c r="E14" s="16">
        <f>C14/'- 7 -'!G14</f>
        <v>16.88851005796113</v>
      </c>
    </row>
    <row r="15" spans="1:5" ht="12.75">
      <c r="A15" s="13">
        <v>5</v>
      </c>
      <c r="B15" s="14" t="s">
        <v>139</v>
      </c>
      <c r="C15" s="14">
        <v>421614</v>
      </c>
      <c r="D15" s="374">
        <f>C15/'- 3 -'!E15</f>
        <v>0.009104594387268728</v>
      </c>
      <c r="E15" s="14">
        <f>C15/'- 7 -'!G15</f>
        <v>59.58787364850541</v>
      </c>
    </row>
    <row r="16" spans="1:5" ht="12.75">
      <c r="A16" s="15">
        <v>6</v>
      </c>
      <c r="B16" s="16" t="s">
        <v>140</v>
      </c>
      <c r="C16" s="16">
        <v>60700</v>
      </c>
      <c r="D16" s="375">
        <f>C16/'- 3 -'!E16</f>
        <v>0.0010860926303891331</v>
      </c>
      <c r="E16" s="16">
        <f>C16/'- 7 -'!G16</f>
        <v>6.761347813979393</v>
      </c>
    </row>
    <row r="17" spans="1:5" ht="12.75">
      <c r="A17" s="13">
        <v>9</v>
      </c>
      <c r="B17" s="14" t="s">
        <v>141</v>
      </c>
      <c r="C17" s="14">
        <v>6000</v>
      </c>
      <c r="D17" s="374">
        <f>C17/'- 3 -'!E17</f>
        <v>7.716472419263417E-05</v>
      </c>
      <c r="E17" s="14">
        <f>C17/'- 7 -'!G17</f>
        <v>0.46574810789831167</v>
      </c>
    </row>
    <row r="18" spans="1:5" ht="12.75">
      <c r="A18" s="15">
        <v>10</v>
      </c>
      <c r="B18" s="16" t="s">
        <v>142</v>
      </c>
      <c r="C18" s="16">
        <v>90303</v>
      </c>
      <c r="D18" s="375">
        <f>C18/'- 3 -'!E18</f>
        <v>0.0015603113925591273</v>
      </c>
      <c r="E18" s="16">
        <f>C18/'- 7 -'!G18</f>
        <v>10.341617040769583</v>
      </c>
    </row>
    <row r="19" spans="1:5" ht="12.75">
      <c r="A19" s="13">
        <v>11</v>
      </c>
      <c r="B19" s="14" t="s">
        <v>143</v>
      </c>
      <c r="C19" s="14">
        <v>16625</v>
      </c>
      <c r="D19" s="374">
        <f>C19/'- 3 -'!E19</f>
        <v>0.0005418129874055937</v>
      </c>
      <c r="E19" s="14">
        <f>C19/'- 7 -'!G19</f>
        <v>3.4944823962165</v>
      </c>
    </row>
    <row r="20" spans="1:5" ht="12.75">
      <c r="A20" s="15">
        <v>12</v>
      </c>
      <c r="B20" s="16" t="s">
        <v>144</v>
      </c>
      <c r="C20" s="16">
        <v>72345</v>
      </c>
      <c r="D20" s="375">
        <f>C20/'- 3 -'!E20</f>
        <v>0.0014346904969330008</v>
      </c>
      <c r="E20" s="16">
        <f>C20/'- 7 -'!G20</f>
        <v>9.08856783919598</v>
      </c>
    </row>
    <row r="21" spans="1:5" ht="12.75">
      <c r="A21" s="13">
        <v>13</v>
      </c>
      <c r="B21" s="14" t="s">
        <v>145</v>
      </c>
      <c r="C21" s="14">
        <v>19000</v>
      </c>
      <c r="D21" s="374">
        <f>C21/'- 3 -'!E21</f>
        <v>0.0009852279586745614</v>
      </c>
      <c r="E21" s="14">
        <f>C21/'- 7 -'!G21</f>
        <v>6.026580391410537</v>
      </c>
    </row>
    <row r="22" spans="1:5" ht="12.75">
      <c r="A22" s="15">
        <v>14</v>
      </c>
      <c r="B22" s="16" t="s">
        <v>146</v>
      </c>
      <c r="C22" s="16">
        <v>32975</v>
      </c>
      <c r="D22" s="375">
        <f>C22/'- 3 -'!E22</f>
        <v>0.0015098836595147556</v>
      </c>
      <c r="E22" s="16">
        <f>C22/'- 7 -'!G22</f>
        <v>9.546902142443544</v>
      </c>
    </row>
    <row r="23" spans="1:5" ht="12.75">
      <c r="A23" s="13">
        <v>15</v>
      </c>
      <c r="B23" s="14" t="s">
        <v>147</v>
      </c>
      <c r="C23" s="14">
        <v>47414</v>
      </c>
      <c r="D23" s="374">
        <f>C23/'- 3 -'!E23</f>
        <v>0.0015373559267869176</v>
      </c>
      <c r="E23" s="14">
        <f>C23/'- 7 -'!G23</f>
        <v>8.162162162162161</v>
      </c>
    </row>
    <row r="24" spans="1:5" ht="12.75">
      <c r="A24" s="15">
        <v>16</v>
      </c>
      <c r="B24" s="16" t="s">
        <v>148</v>
      </c>
      <c r="C24" s="16">
        <v>7100</v>
      </c>
      <c r="D24" s="375">
        <f>C24/'- 3 -'!E24</f>
        <v>0.0012236121997238427</v>
      </c>
      <c r="E24" s="16">
        <f>C24/'- 7 -'!G24</f>
        <v>9.238776837996097</v>
      </c>
    </row>
    <row r="25" spans="1:5" ht="12.75">
      <c r="A25" s="13">
        <v>17</v>
      </c>
      <c r="B25" s="14" t="s">
        <v>149</v>
      </c>
      <c r="C25" s="14">
        <v>7500</v>
      </c>
      <c r="D25" s="374">
        <f>C25/'- 3 -'!E25</f>
        <v>0.00194186320479925</v>
      </c>
      <c r="E25" s="14">
        <f>C25/'- 7 -'!G25</f>
        <v>14.111006585136407</v>
      </c>
    </row>
    <row r="26" spans="1:5" ht="12.75">
      <c r="A26" s="15">
        <v>18</v>
      </c>
      <c r="B26" s="16" t="s">
        <v>150</v>
      </c>
      <c r="C26" s="16">
        <v>14000</v>
      </c>
      <c r="D26" s="375">
        <f>C26/'- 3 -'!E26</f>
        <v>0.0015797333160338994</v>
      </c>
      <c r="E26" s="16">
        <f>C26/'- 7 -'!G26</f>
        <v>9.03225806451613</v>
      </c>
    </row>
    <row r="27" spans="1:5" ht="12.75">
      <c r="A27" s="13">
        <v>19</v>
      </c>
      <c r="B27" s="14" t="s">
        <v>151</v>
      </c>
      <c r="C27" s="14">
        <v>0</v>
      </c>
      <c r="D27" s="374">
        <f>C27/'- 3 -'!E27</f>
        <v>0</v>
      </c>
      <c r="E27" s="14">
        <f>C27/'- 7 -'!G27</f>
        <v>0</v>
      </c>
    </row>
    <row r="28" spans="1:5" ht="12.75">
      <c r="A28" s="15">
        <v>20</v>
      </c>
      <c r="B28" s="16" t="s">
        <v>152</v>
      </c>
      <c r="C28" s="16">
        <v>0</v>
      </c>
      <c r="D28" s="375">
        <f>C28/'- 3 -'!E28</f>
        <v>0</v>
      </c>
      <c r="E28" s="16">
        <f>C28/'- 7 -'!G28</f>
        <v>0</v>
      </c>
    </row>
    <row r="29" spans="1:5" ht="12.75">
      <c r="A29" s="13">
        <v>21</v>
      </c>
      <c r="B29" s="14" t="s">
        <v>153</v>
      </c>
      <c r="C29" s="14">
        <v>22000</v>
      </c>
      <c r="D29" s="374">
        <f>C29/'- 3 -'!E29</f>
        <v>0.0010244470314318976</v>
      </c>
      <c r="E29" s="14">
        <f>C29/'- 7 -'!G29</f>
        <v>6.357462794393873</v>
      </c>
    </row>
    <row r="30" spans="1:5" ht="12.75">
      <c r="A30" s="15">
        <v>22</v>
      </c>
      <c r="B30" s="16" t="s">
        <v>154</v>
      </c>
      <c r="C30" s="16">
        <v>6500</v>
      </c>
      <c r="D30" s="375">
        <f>C30/'- 3 -'!E30</f>
        <v>0.0005494718687732685</v>
      </c>
      <c r="E30" s="16">
        <f>C30/'- 7 -'!G30</f>
        <v>3.749639457744448</v>
      </c>
    </row>
    <row r="31" spans="1:5" ht="12.75">
      <c r="A31" s="13">
        <v>23</v>
      </c>
      <c r="B31" s="14" t="s">
        <v>155</v>
      </c>
      <c r="C31" s="14">
        <v>2100</v>
      </c>
      <c r="D31" s="374">
        <f>C31/'- 3 -'!E31</f>
        <v>0.0002199400590025865</v>
      </c>
      <c r="E31" s="14">
        <f>C31/'- 7 -'!G31</f>
        <v>1.487778958554729</v>
      </c>
    </row>
    <row r="32" spans="1:5" ht="12.75">
      <c r="A32" s="15">
        <v>24</v>
      </c>
      <c r="B32" s="16" t="s">
        <v>156</v>
      </c>
      <c r="C32" s="16">
        <v>38756</v>
      </c>
      <c r="D32" s="375">
        <f>C32/'- 3 -'!E32</f>
        <v>0.001736186863091658</v>
      </c>
      <c r="E32" s="16">
        <f>C32/'- 7 -'!G32</f>
        <v>10.307446808510639</v>
      </c>
    </row>
    <row r="33" spans="1:5" ht="12.75">
      <c r="A33" s="13">
        <v>25</v>
      </c>
      <c r="B33" s="14" t="s">
        <v>157</v>
      </c>
      <c r="C33" s="14">
        <v>10800</v>
      </c>
      <c r="D33" s="374">
        <f>C33/'- 3 -'!E33</f>
        <v>0.0010765660771836075</v>
      </c>
      <c r="E33" s="14">
        <f>C33/'- 7 -'!G33</f>
        <v>6.927962024504458</v>
      </c>
    </row>
    <row r="34" spans="1:5" ht="12.75">
      <c r="A34" s="15">
        <v>26</v>
      </c>
      <c r="B34" s="16" t="s">
        <v>158</v>
      </c>
      <c r="C34" s="16">
        <v>21000</v>
      </c>
      <c r="D34" s="375">
        <f>C34/'- 3 -'!E34</f>
        <v>0.001410991624756856</v>
      </c>
      <c r="E34" s="16">
        <f>C34/'- 7 -'!G34</f>
        <v>7.662835249042145</v>
      </c>
    </row>
    <row r="35" spans="1:5" ht="12.75">
      <c r="A35" s="13">
        <v>28</v>
      </c>
      <c r="B35" s="14" t="s">
        <v>159</v>
      </c>
      <c r="C35" s="14">
        <v>5000</v>
      </c>
      <c r="D35" s="374">
        <f>C35/'- 3 -'!E35</f>
        <v>0.0008364749939982919</v>
      </c>
      <c r="E35" s="14">
        <f>C35/'- 7 -'!G35</f>
        <v>5.330490405117271</v>
      </c>
    </row>
    <row r="36" spans="1:5" ht="12.75">
      <c r="A36" s="15">
        <v>30</v>
      </c>
      <c r="B36" s="16" t="s">
        <v>160</v>
      </c>
      <c r="C36" s="16">
        <v>4250</v>
      </c>
      <c r="D36" s="375">
        <f>C36/'- 3 -'!E36</f>
        <v>0.0004737019090855692</v>
      </c>
      <c r="E36" s="16">
        <f>C36/'- 7 -'!G36</f>
        <v>3.165735567970205</v>
      </c>
    </row>
    <row r="37" spans="1:5" ht="12.75">
      <c r="A37" s="13">
        <v>31</v>
      </c>
      <c r="B37" s="14" t="s">
        <v>161</v>
      </c>
      <c r="C37" s="14">
        <v>16219</v>
      </c>
      <c r="D37" s="374">
        <f>C37/'- 3 -'!E37</f>
        <v>0.001565090048404986</v>
      </c>
      <c r="E37" s="14">
        <f>C37/'- 7 -'!G37</f>
        <v>9.62266389795313</v>
      </c>
    </row>
    <row r="38" spans="1:5" ht="12.75">
      <c r="A38" s="15">
        <v>32</v>
      </c>
      <c r="B38" s="16" t="s">
        <v>162</v>
      </c>
      <c r="C38" s="16">
        <v>5500</v>
      </c>
      <c r="D38" s="375">
        <f>C38/'- 3 -'!E38</f>
        <v>0.0008607889803985829</v>
      </c>
      <c r="E38" s="16">
        <f>C38/'- 7 -'!G38</f>
        <v>6.455399061032864</v>
      </c>
    </row>
    <row r="39" spans="1:5" ht="12.75">
      <c r="A39" s="13">
        <v>33</v>
      </c>
      <c r="B39" s="14" t="s">
        <v>163</v>
      </c>
      <c r="C39" s="14">
        <v>21250</v>
      </c>
      <c r="D39" s="374">
        <f>C39/'- 3 -'!E39</f>
        <v>0.001733988674973166</v>
      </c>
      <c r="E39" s="14">
        <f>C39/'- 7 -'!G39</f>
        <v>11.49269875608437</v>
      </c>
    </row>
    <row r="40" spans="1:5" ht="12.75">
      <c r="A40" s="15">
        <v>34</v>
      </c>
      <c r="B40" s="16" t="s">
        <v>164</v>
      </c>
      <c r="C40" s="16">
        <v>33000</v>
      </c>
      <c r="D40" s="375">
        <f>C40/'- 3 -'!E40</f>
        <v>0.006153539767810162</v>
      </c>
      <c r="E40" s="16">
        <f>C40/'- 7 -'!G40</f>
        <v>43.59313077939234</v>
      </c>
    </row>
    <row r="41" spans="1:5" ht="12.75">
      <c r="A41" s="13">
        <v>35</v>
      </c>
      <c r="B41" s="14" t="s">
        <v>165</v>
      </c>
      <c r="C41" s="14">
        <v>4300</v>
      </c>
      <c r="D41" s="374">
        <f>C41/'- 3 -'!E41</f>
        <v>0.0003165261388757698</v>
      </c>
      <c r="E41" s="14">
        <f>C41/'- 7 -'!G41</f>
        <v>2.1532298447671505</v>
      </c>
    </row>
    <row r="42" spans="1:5" ht="12.75">
      <c r="A42" s="15">
        <v>36</v>
      </c>
      <c r="B42" s="16" t="s">
        <v>166</v>
      </c>
      <c r="C42" s="16">
        <v>25700</v>
      </c>
      <c r="D42" s="375">
        <f>C42/'- 3 -'!E42</f>
        <v>0.0035658652072426745</v>
      </c>
      <c r="E42" s="16">
        <f>C42/'- 7 -'!G42</f>
        <v>24.747231584015406</v>
      </c>
    </row>
    <row r="43" spans="1:5" ht="12.75">
      <c r="A43" s="13">
        <v>37</v>
      </c>
      <c r="B43" s="14" t="s">
        <v>167</v>
      </c>
      <c r="C43" s="14">
        <v>7500</v>
      </c>
      <c r="D43" s="374">
        <f>C43/'- 3 -'!E43</f>
        <v>0.001108960385125677</v>
      </c>
      <c r="E43" s="14">
        <f>C43/'- 7 -'!G43</f>
        <v>7.6452599388379205</v>
      </c>
    </row>
    <row r="44" spans="1:5" ht="12.75">
      <c r="A44" s="15">
        <v>38</v>
      </c>
      <c r="B44" s="16" t="s">
        <v>168</v>
      </c>
      <c r="C44" s="16">
        <v>6400</v>
      </c>
      <c r="D44" s="375">
        <f>C44/'- 3 -'!E44</f>
        <v>0.0007225946862249714</v>
      </c>
      <c r="E44" s="16">
        <f>C44/'- 7 -'!G44</f>
        <v>5.16545601291364</v>
      </c>
    </row>
    <row r="45" spans="1:5" ht="12.75">
      <c r="A45" s="13">
        <v>39</v>
      </c>
      <c r="B45" s="14" t="s">
        <v>169</v>
      </c>
      <c r="C45" s="14">
        <v>11500</v>
      </c>
      <c r="D45" s="374">
        <f>C45/'- 3 -'!E45</f>
        <v>0.0007823065389942395</v>
      </c>
      <c r="E45" s="14">
        <f>C45/'- 7 -'!G45</f>
        <v>5.294659300184162</v>
      </c>
    </row>
    <row r="46" spans="1:5" ht="12.75">
      <c r="A46" s="15">
        <v>40</v>
      </c>
      <c r="B46" s="16" t="s">
        <v>170</v>
      </c>
      <c r="C46" s="16">
        <v>28800</v>
      </c>
      <c r="D46" s="375">
        <f>C46/'- 3 -'!E46</f>
        <v>0.0006612481057996969</v>
      </c>
      <c r="E46" s="16">
        <f>C46/'- 7 -'!G46</f>
        <v>3.7904711766254278</v>
      </c>
    </row>
    <row r="47" spans="1:5" ht="12.75">
      <c r="A47" s="13">
        <v>41</v>
      </c>
      <c r="B47" s="14" t="s">
        <v>171</v>
      </c>
      <c r="C47" s="14">
        <v>9400</v>
      </c>
      <c r="D47" s="374">
        <f>C47/'- 3 -'!E47</f>
        <v>0.0007836646928876427</v>
      </c>
      <c r="E47" s="14">
        <f>C47/'- 7 -'!G47</f>
        <v>5.522914218566393</v>
      </c>
    </row>
    <row r="48" spans="1:5" ht="12.75">
      <c r="A48" s="15">
        <v>42</v>
      </c>
      <c r="B48" s="16" t="s">
        <v>172</v>
      </c>
      <c r="C48" s="16">
        <v>5100</v>
      </c>
      <c r="D48" s="375">
        <f>C48/'- 3 -'!E48</f>
        <v>0.0006578772545518011</v>
      </c>
      <c r="E48" s="16">
        <f>C48/'- 7 -'!G48</f>
        <v>4.586330935251799</v>
      </c>
    </row>
    <row r="49" spans="1:5" ht="12.75">
      <c r="A49" s="13">
        <v>43</v>
      </c>
      <c r="B49" s="14" t="s">
        <v>173</v>
      </c>
      <c r="C49" s="14">
        <v>11500</v>
      </c>
      <c r="D49" s="374">
        <f>C49/'- 3 -'!E49</f>
        <v>0.0018872110761895009</v>
      </c>
      <c r="E49" s="14">
        <f>C49/'- 7 -'!G49</f>
        <v>13.682331945270672</v>
      </c>
    </row>
    <row r="50" spans="1:5" ht="12.75">
      <c r="A50" s="15">
        <v>44</v>
      </c>
      <c r="B50" s="16" t="s">
        <v>174</v>
      </c>
      <c r="C50" s="16">
        <v>8800</v>
      </c>
      <c r="D50" s="375">
        <f>C50/'- 3 -'!E50</f>
        <v>0.0009734050260883609</v>
      </c>
      <c r="E50" s="16">
        <f>C50/'- 7 -'!G50</f>
        <v>6.3721940622737145</v>
      </c>
    </row>
    <row r="51" spans="1:5" ht="12.75">
      <c r="A51" s="13">
        <v>45</v>
      </c>
      <c r="B51" s="14" t="s">
        <v>175</v>
      </c>
      <c r="C51" s="14">
        <v>250</v>
      </c>
      <c r="D51" s="374">
        <f>C51/'- 3 -'!E51</f>
        <v>2.2018887096747203E-05</v>
      </c>
      <c r="E51" s="14">
        <f>C51/'- 7 -'!G51</f>
        <v>0.12550200803212852</v>
      </c>
    </row>
    <row r="52" spans="1:5" ht="12.75">
      <c r="A52" s="15">
        <v>46</v>
      </c>
      <c r="B52" s="16" t="s">
        <v>176</v>
      </c>
      <c r="C52" s="16">
        <v>47020</v>
      </c>
      <c r="D52" s="375">
        <f>C52/'- 3 -'!E52</f>
        <v>0.004548771449580854</v>
      </c>
      <c r="E52" s="16">
        <f>C52/'- 7 -'!G52</f>
        <v>30.752125572269456</v>
      </c>
    </row>
    <row r="53" spans="1:5" ht="12.75">
      <c r="A53" s="13">
        <v>47</v>
      </c>
      <c r="B53" s="14" t="s">
        <v>177</v>
      </c>
      <c r="C53" s="14">
        <v>17980</v>
      </c>
      <c r="D53" s="374">
        <f>C53/'- 3 -'!E53</f>
        <v>0.0020639993626627106</v>
      </c>
      <c r="E53" s="14">
        <f>C53/'- 7 -'!G53</f>
        <v>12.171676144056322</v>
      </c>
    </row>
    <row r="54" spans="1:5" ht="12.75">
      <c r="A54" s="15">
        <v>48</v>
      </c>
      <c r="B54" s="16" t="s">
        <v>178</v>
      </c>
      <c r="C54" s="16">
        <v>14750</v>
      </c>
      <c r="D54" s="375">
        <f>C54/'- 3 -'!E54</f>
        <v>0.00027222630418131667</v>
      </c>
      <c r="E54" s="16">
        <f>C54/'- 7 -'!G54</f>
        <v>2.7101515847496556</v>
      </c>
    </row>
    <row r="55" spans="1:5" ht="12.75">
      <c r="A55" s="13">
        <v>49</v>
      </c>
      <c r="B55" s="14" t="s">
        <v>179</v>
      </c>
      <c r="C55" s="14">
        <v>39500</v>
      </c>
      <c r="D55" s="374">
        <f>C55/'- 3 -'!E55</f>
        <v>0.0011509318979027253</v>
      </c>
      <c r="E55" s="14">
        <f>C55/'- 7 -'!G55</f>
        <v>9.11398246423627</v>
      </c>
    </row>
    <row r="56" spans="1:5" ht="12.75">
      <c r="A56" s="15">
        <v>50</v>
      </c>
      <c r="B56" s="16" t="s">
        <v>429</v>
      </c>
      <c r="C56" s="16">
        <v>18000</v>
      </c>
      <c r="D56" s="375">
        <f>C56/'- 3 -'!E56</f>
        <v>0.0012674592511850743</v>
      </c>
      <c r="E56" s="16">
        <f>C56/'- 7 -'!G56</f>
        <v>9.766684753119913</v>
      </c>
    </row>
    <row r="57" spans="1:5" ht="12.75">
      <c r="A57" s="13">
        <v>2264</v>
      </c>
      <c r="B57" s="14" t="s">
        <v>180</v>
      </c>
      <c r="C57" s="14">
        <v>0</v>
      </c>
      <c r="D57" s="374">
        <f>C57/'- 3 -'!E57</f>
        <v>0</v>
      </c>
      <c r="E57" s="14">
        <f>C57/'- 7 -'!G57</f>
        <v>0</v>
      </c>
    </row>
    <row r="58" spans="1:5" ht="12.75">
      <c r="A58" s="15">
        <v>2309</v>
      </c>
      <c r="B58" s="16" t="s">
        <v>181</v>
      </c>
      <c r="C58" s="16">
        <v>4050</v>
      </c>
      <c r="D58" s="375">
        <f>C58/'- 3 -'!E58</f>
        <v>0.0020583765761828044</v>
      </c>
      <c r="E58" s="16">
        <f>C58/'- 7 -'!G58</f>
        <v>15.458015267175572</v>
      </c>
    </row>
    <row r="59" spans="1:5" ht="12.75">
      <c r="A59" s="13">
        <v>2312</v>
      </c>
      <c r="B59" s="14" t="s">
        <v>182</v>
      </c>
      <c r="C59" s="14">
        <v>800</v>
      </c>
      <c r="D59" s="374">
        <f>C59/'- 3 -'!E59</f>
        <v>0.000477092692550138</v>
      </c>
      <c r="E59" s="14">
        <f>C59/'- 7 -'!G59</f>
        <v>3.6281179138321997</v>
      </c>
    </row>
    <row r="60" spans="1:5" ht="12.75">
      <c r="A60" s="15">
        <v>2355</v>
      </c>
      <c r="B60" s="16" t="s">
        <v>183</v>
      </c>
      <c r="C60" s="16">
        <v>19205</v>
      </c>
      <c r="D60" s="375">
        <f>C60/'- 3 -'!E60</f>
        <v>0.0008265539838955177</v>
      </c>
      <c r="E60" s="16">
        <f>C60/'- 7 -'!G60</f>
        <v>5.785509865943666</v>
      </c>
    </row>
    <row r="61" spans="1:5" ht="12.75">
      <c r="A61" s="13">
        <v>2439</v>
      </c>
      <c r="B61" s="14" t="s">
        <v>184</v>
      </c>
      <c r="C61" s="14">
        <v>0</v>
      </c>
      <c r="D61" s="374">
        <f>C61/'- 3 -'!E61</f>
        <v>0</v>
      </c>
      <c r="E61" s="14">
        <f>C61/'- 7 -'!G61</f>
        <v>0</v>
      </c>
    </row>
    <row r="62" spans="1:5" ht="12.75">
      <c r="A62" s="15">
        <v>2460</v>
      </c>
      <c r="B62" s="16" t="s">
        <v>185</v>
      </c>
      <c r="C62" s="16">
        <v>5600</v>
      </c>
      <c r="D62" s="375">
        <f>C62/'- 3 -'!E62</f>
        <v>0.0019513167380813747</v>
      </c>
      <c r="E62" s="16">
        <f>C62/'- 7 -'!G62</f>
        <v>18.06451612903226</v>
      </c>
    </row>
    <row r="63" spans="1:5" ht="12.75">
      <c r="A63" s="13">
        <v>3000</v>
      </c>
      <c r="B63" s="14" t="s">
        <v>491</v>
      </c>
      <c r="C63" s="14">
        <v>4692</v>
      </c>
      <c r="D63" s="374">
        <f>C63/'- 3 -'!E63</f>
        <v>0.0009009119717606723</v>
      </c>
      <c r="E63" s="14">
        <f>C63/'- 7 -'!G63</f>
        <v>6.9614243323442135</v>
      </c>
    </row>
    <row r="64" spans="1:5" ht="4.5" customHeight="1">
      <c r="A64" s="17"/>
      <c r="B64" s="17"/>
      <c r="C64" s="17"/>
      <c r="D64" s="198"/>
      <c r="E64" s="17"/>
    </row>
    <row r="65" spans="1:6" ht="12.75">
      <c r="A65" s="19"/>
      <c r="B65" s="20" t="s">
        <v>186</v>
      </c>
      <c r="C65" s="20">
        <f>SUM(C11:C63)</f>
        <v>2208143</v>
      </c>
      <c r="D65" s="103">
        <f>C65/'- 3 -'!E65</f>
        <v>0.0017791797041114142</v>
      </c>
      <c r="E65" s="20">
        <f>C65/'- 7 -'!G65</f>
        <v>11.839331164002186</v>
      </c>
      <c r="F65" s="151"/>
    </row>
    <row r="66" spans="1:5" ht="4.5" customHeight="1">
      <c r="A66" s="17"/>
      <c r="B66" s="17"/>
      <c r="C66" s="17"/>
      <c r="D66" s="198"/>
      <c r="E66" s="17"/>
    </row>
    <row r="67" spans="1:5" ht="12.75">
      <c r="A67" s="15">
        <v>2155</v>
      </c>
      <c r="B67" s="16" t="s">
        <v>187</v>
      </c>
      <c r="C67" s="16">
        <v>0</v>
      </c>
      <c r="D67" s="375">
        <f>C67/'- 3 -'!E67</f>
        <v>0</v>
      </c>
      <c r="E67" s="16">
        <f>C67/'- 7 -'!G67</f>
        <v>0</v>
      </c>
    </row>
    <row r="68" spans="1:5" ht="12.75">
      <c r="A68" s="13">
        <v>2408</v>
      </c>
      <c r="B68" s="14" t="s">
        <v>189</v>
      </c>
      <c r="C68" s="14">
        <v>9060</v>
      </c>
      <c r="D68" s="374">
        <f>C68/'- 3 -'!E68</f>
        <v>0.0038320415349314273</v>
      </c>
      <c r="E68" s="14">
        <f>C68/'- 7 -'!G68</f>
        <v>33.86915887850467</v>
      </c>
    </row>
    <row r="69" ht="6.75" customHeight="1"/>
    <row r="70" spans="1:2" ht="12" customHeight="1">
      <c r="A70" s="6"/>
      <c r="B70" s="6"/>
    </row>
    <row r="71" spans="1:2" ht="12" customHeight="1">
      <c r="A71" s="6"/>
      <c r="B71" s="6"/>
    </row>
    <row r="72" spans="1:2" ht="12" customHeight="1">
      <c r="A72" s="6"/>
      <c r="B72" s="6"/>
    </row>
    <row r="73" spans="1:2" ht="12" customHeight="1">
      <c r="A73" s="6"/>
      <c r="B73" s="6"/>
    </row>
    <row r="74" spans="1:2" ht="12" customHeight="1">
      <c r="A74" s="6"/>
      <c r="B74" s="6"/>
    </row>
    <row r="75" ht="12" customHeight="1"/>
  </sheetData>
  <printOptions horizontalCentered="1"/>
  <pageMargins left="0.6" right="0.6" top="0.6" bottom="0" header="0.3" footer="0"/>
  <pageSetup fitToHeight="1" fitToWidth="1" orientation="portrait" scale="81" r:id="rId1"/>
  <headerFooter alignWithMargins="0">
    <oddHeader>&amp;C&amp;"Times New Roman,Bold"&amp;12&amp;A</oddHeader>
  </headerFooter>
</worksheet>
</file>

<file path=xl/worksheets/sheet25.xml><?xml version="1.0" encoding="utf-8"?>
<worksheet xmlns="http://schemas.openxmlformats.org/spreadsheetml/2006/main" xmlns:r="http://schemas.openxmlformats.org/officeDocument/2006/relationships">
  <sheetPr codeName="Sheet27">
    <pageSetUpPr fitToPage="1"/>
  </sheetPr>
  <dimension ref="A1:H74"/>
  <sheetViews>
    <sheetView showGridLines="0" showZeros="0" workbookViewId="0" topLeftCell="A1">
      <selection activeCell="A1" sqref="A1"/>
    </sheetView>
  </sheetViews>
  <sheetFormatPr defaultColWidth="15.83203125" defaultRowHeight="12"/>
  <cols>
    <col min="1" max="1" width="6.83203125" style="82" customWidth="1"/>
    <col min="2" max="2" width="35.83203125" style="82" customWidth="1"/>
    <col min="3" max="3" width="16.83203125" style="82" customWidth="1"/>
    <col min="4" max="4" width="15.83203125" style="82" customWidth="1"/>
    <col min="5" max="5" width="16.83203125" style="82" customWidth="1"/>
    <col min="6" max="6" width="15.83203125" style="82" customWidth="1"/>
    <col min="7" max="7" width="16.83203125" style="82" customWidth="1"/>
    <col min="8" max="16384" width="15.83203125" style="82" customWidth="1"/>
  </cols>
  <sheetData>
    <row r="1" spans="1:8" ht="6.75" customHeight="1">
      <c r="A1" s="17"/>
      <c r="B1" s="80"/>
      <c r="C1" s="142"/>
      <c r="D1" s="142"/>
      <c r="E1" s="142"/>
      <c r="F1" s="142"/>
      <c r="G1" s="142"/>
      <c r="H1" s="142"/>
    </row>
    <row r="2" spans="1:8" ht="12.75">
      <c r="A2" s="8"/>
      <c r="B2" s="83"/>
      <c r="C2" s="200" t="s">
        <v>0</v>
      </c>
      <c r="D2" s="200"/>
      <c r="E2" s="200"/>
      <c r="F2" s="200"/>
      <c r="G2" s="215"/>
      <c r="H2" s="220" t="s">
        <v>474</v>
      </c>
    </row>
    <row r="3" spans="1:8" ht="12.75">
      <c r="A3" s="9"/>
      <c r="B3" s="86"/>
      <c r="C3" s="203" t="str">
        <f>YEAR</f>
        <v>OPERATING FUND BUDGET 2000/2001</v>
      </c>
      <c r="D3" s="203"/>
      <c r="E3" s="203"/>
      <c r="F3" s="203"/>
      <c r="G3" s="216"/>
      <c r="H3" s="221"/>
    </row>
    <row r="4" spans="1:8" ht="12.75">
      <c r="A4" s="10"/>
      <c r="C4" s="142"/>
      <c r="D4" s="142"/>
      <c r="E4" s="142"/>
      <c r="F4" s="142"/>
      <c r="G4" s="142"/>
      <c r="H4" s="142"/>
    </row>
    <row r="5" spans="1:8" ht="12.75">
      <c r="A5" s="10"/>
      <c r="C5" s="56"/>
      <c r="D5" s="142"/>
      <c r="E5" s="142"/>
      <c r="F5" s="142"/>
      <c r="G5" s="142"/>
      <c r="H5" s="142"/>
    </row>
    <row r="6" spans="1:8" ht="16.5">
      <c r="A6" s="10"/>
      <c r="C6" s="350" t="s">
        <v>26</v>
      </c>
      <c r="D6" s="222"/>
      <c r="E6" s="223"/>
      <c r="F6" s="223"/>
      <c r="G6" s="223"/>
      <c r="H6" s="224"/>
    </row>
    <row r="7" spans="3:8" ht="12.75">
      <c r="C7" s="205"/>
      <c r="D7" s="66"/>
      <c r="E7" s="67"/>
      <c r="F7" s="66"/>
      <c r="G7" s="67" t="s">
        <v>62</v>
      </c>
      <c r="H7" s="66"/>
    </row>
    <row r="8" spans="1:8" ht="12.75">
      <c r="A8" s="94"/>
      <c r="B8" s="45"/>
      <c r="C8" s="68" t="s">
        <v>39</v>
      </c>
      <c r="D8" s="70"/>
      <c r="E8" s="68" t="s">
        <v>87</v>
      </c>
      <c r="F8" s="70"/>
      <c r="G8" s="68" t="s">
        <v>88</v>
      </c>
      <c r="H8" s="70"/>
    </row>
    <row r="9" spans="1:8" ht="12.75">
      <c r="A9" s="51" t="s">
        <v>112</v>
      </c>
      <c r="B9" s="52" t="s">
        <v>113</v>
      </c>
      <c r="C9" s="225" t="s">
        <v>114</v>
      </c>
      <c r="D9" s="133" t="s">
        <v>115</v>
      </c>
      <c r="E9" s="133" t="s">
        <v>114</v>
      </c>
      <c r="F9" s="133" t="s">
        <v>115</v>
      </c>
      <c r="G9" s="133" t="s">
        <v>114</v>
      </c>
      <c r="H9" s="133" t="s">
        <v>115</v>
      </c>
    </row>
    <row r="10" spans="1:2" ht="4.5" customHeight="1">
      <c r="A10" s="77"/>
      <c r="B10" s="77"/>
    </row>
    <row r="11" spans="1:8" ht="12.75">
      <c r="A11" s="13">
        <v>1</v>
      </c>
      <c r="B11" s="14" t="s">
        <v>135</v>
      </c>
      <c r="C11" s="14">
        <v>190900</v>
      </c>
      <c r="D11" s="374">
        <f>C11/'- 3 -'!E11</f>
        <v>0.0008373728862256328</v>
      </c>
      <c r="E11" s="14">
        <v>2203900</v>
      </c>
      <c r="F11" s="374">
        <f>E11/'- 3 -'!E11</f>
        <v>0.009667292320338774</v>
      </c>
      <c r="G11" s="14">
        <v>0</v>
      </c>
      <c r="H11" s="374">
        <f>G11/'- 3 -'!E11</f>
        <v>0</v>
      </c>
    </row>
    <row r="12" spans="1:8" ht="12.75">
      <c r="A12" s="15">
        <v>2</v>
      </c>
      <c r="B12" s="16" t="s">
        <v>136</v>
      </c>
      <c r="C12" s="16">
        <v>61243</v>
      </c>
      <c r="D12" s="375">
        <f>C12/'- 3 -'!E12</f>
        <v>0.0010698951459781547</v>
      </c>
      <c r="E12" s="16">
        <v>693557</v>
      </c>
      <c r="F12" s="375">
        <f>E12/'- 3 -'!E12</f>
        <v>0.012116213571496679</v>
      </c>
      <c r="G12" s="16">
        <v>15000</v>
      </c>
      <c r="H12" s="375">
        <f>G12/'- 3 -'!E12</f>
        <v>0.00026204508580037427</v>
      </c>
    </row>
    <row r="13" spans="1:8" ht="12.75">
      <c r="A13" s="13">
        <v>3</v>
      </c>
      <c r="B13" s="14" t="s">
        <v>137</v>
      </c>
      <c r="C13" s="14">
        <v>44410</v>
      </c>
      <c r="D13" s="374">
        <f>C13/'- 3 -'!E13</f>
        <v>0.0011005529181826012</v>
      </c>
      <c r="E13" s="14">
        <v>492000</v>
      </c>
      <c r="F13" s="374">
        <f>E13/'- 3 -'!E13</f>
        <v>0.012192570046067098</v>
      </c>
      <c r="G13" s="14">
        <v>3000</v>
      </c>
      <c r="H13" s="374">
        <f>G13/'- 3 -'!E13</f>
        <v>7.434493930528719E-05</v>
      </c>
    </row>
    <row r="14" spans="1:8" ht="12.75">
      <c r="A14" s="15">
        <v>4</v>
      </c>
      <c r="B14" s="16" t="s">
        <v>138</v>
      </c>
      <c r="C14" s="16">
        <v>132201</v>
      </c>
      <c r="D14" s="375">
        <f>C14/'- 3 -'!E14</f>
        <v>0.0034084848716110553</v>
      </c>
      <c r="E14" s="16">
        <v>488056</v>
      </c>
      <c r="F14" s="375">
        <f>E14/'- 3 -'!E14</f>
        <v>0.012583350296132443</v>
      </c>
      <c r="G14" s="16">
        <v>0</v>
      </c>
      <c r="H14" s="375">
        <f>G14/'- 3 -'!E14</f>
        <v>0</v>
      </c>
    </row>
    <row r="15" spans="1:8" ht="12.75">
      <c r="A15" s="13">
        <v>5</v>
      </c>
      <c r="B15" s="14" t="s">
        <v>139</v>
      </c>
      <c r="C15" s="14">
        <v>77140</v>
      </c>
      <c r="D15" s="374">
        <f>C15/'- 3 -'!E15</f>
        <v>0.0016658090363078778</v>
      </c>
      <c r="E15" s="14">
        <v>534408</v>
      </c>
      <c r="F15" s="374">
        <f>E15/'- 3 -'!E15</f>
        <v>0.011540338027939077</v>
      </c>
      <c r="G15" s="14">
        <v>7500</v>
      </c>
      <c r="H15" s="374">
        <f>G15/'- 3 -'!E15</f>
        <v>0.00016195965481344418</v>
      </c>
    </row>
    <row r="16" spans="1:8" ht="12.75">
      <c r="A16" s="15">
        <v>6</v>
      </c>
      <c r="B16" s="16" t="s">
        <v>140</v>
      </c>
      <c r="C16" s="16">
        <v>73278</v>
      </c>
      <c r="D16" s="375">
        <f>C16/'- 3 -'!E16</f>
        <v>0.0013111482004885483</v>
      </c>
      <c r="E16" s="16">
        <v>661800</v>
      </c>
      <c r="F16" s="375">
        <f>E16/'- 3 -'!E16</f>
        <v>0.011841451446318423</v>
      </c>
      <c r="G16" s="16">
        <v>5000</v>
      </c>
      <c r="H16" s="375">
        <f>G16/'- 3 -'!E16</f>
        <v>8.946397284918723E-05</v>
      </c>
    </row>
    <row r="17" spans="1:8" ht="12.75">
      <c r="A17" s="13">
        <v>9</v>
      </c>
      <c r="B17" s="14" t="s">
        <v>141</v>
      </c>
      <c r="C17" s="14">
        <v>231400</v>
      </c>
      <c r="D17" s="374">
        <f>C17/'- 3 -'!E17</f>
        <v>0.002975986196362591</v>
      </c>
      <c r="E17" s="14">
        <v>1610710</v>
      </c>
      <c r="F17" s="374">
        <f>E17/'- 3 -'!E17</f>
        <v>0.0207149988173863</v>
      </c>
      <c r="G17" s="14">
        <v>11700</v>
      </c>
      <c r="H17" s="374">
        <f>G17/'- 3 -'!E17</f>
        <v>0.00015047121217563663</v>
      </c>
    </row>
    <row r="18" spans="1:8" ht="12.75">
      <c r="A18" s="15">
        <v>10</v>
      </c>
      <c r="B18" s="16" t="s">
        <v>142</v>
      </c>
      <c r="C18" s="16">
        <v>165295</v>
      </c>
      <c r="D18" s="375">
        <f>C18/'- 3 -'!E18</f>
        <v>0.0028560698053559787</v>
      </c>
      <c r="E18" s="16">
        <v>1351518</v>
      </c>
      <c r="F18" s="375">
        <f>E18/'- 3 -'!E18</f>
        <v>0.023352368499924992</v>
      </c>
      <c r="G18" s="16">
        <v>0</v>
      </c>
      <c r="H18" s="375">
        <f>G18/'- 3 -'!E18</f>
        <v>0</v>
      </c>
    </row>
    <row r="19" spans="1:8" ht="12.75">
      <c r="A19" s="13">
        <v>11</v>
      </c>
      <c r="B19" s="14" t="s">
        <v>143</v>
      </c>
      <c r="C19" s="14">
        <v>125400</v>
      </c>
      <c r="D19" s="374">
        <f>C19/'- 3 -'!E19</f>
        <v>0.00408681796214505</v>
      </c>
      <c r="E19" s="14">
        <v>1413575</v>
      </c>
      <c r="F19" s="374">
        <f>E19/'- 3 -'!E19</f>
        <v>0.04606876954417216</v>
      </c>
      <c r="G19" s="14">
        <v>9500</v>
      </c>
      <c r="H19" s="374">
        <f>G19/'- 3 -'!E19</f>
        <v>0.000309607421374625</v>
      </c>
    </row>
    <row r="20" spans="1:8" ht="12.75">
      <c r="A20" s="15">
        <v>12</v>
      </c>
      <c r="B20" s="16" t="s">
        <v>144</v>
      </c>
      <c r="C20" s="16">
        <v>215556</v>
      </c>
      <c r="D20" s="375">
        <f>C20/'- 3 -'!E20</f>
        <v>0.004274741098305203</v>
      </c>
      <c r="E20" s="16">
        <v>1704545</v>
      </c>
      <c r="F20" s="375">
        <f>E20/'- 3 -'!E20</f>
        <v>0.03380322777102304</v>
      </c>
      <c r="G20" s="16">
        <v>30500</v>
      </c>
      <c r="H20" s="375">
        <f>G20/'- 3 -'!E20</f>
        <v>0.0006048525835435279</v>
      </c>
    </row>
    <row r="21" spans="1:8" ht="12.75">
      <c r="A21" s="13">
        <v>13</v>
      </c>
      <c r="B21" s="14" t="s">
        <v>145</v>
      </c>
      <c r="C21" s="14">
        <v>37747</v>
      </c>
      <c r="D21" s="374">
        <f>C21/'- 3 -'!E21</f>
        <v>0.0019573368292678246</v>
      </c>
      <c r="E21" s="14">
        <v>1252788</v>
      </c>
      <c r="F21" s="374">
        <f>E21/'- 3 -'!E21</f>
        <v>0.06496219809957823</v>
      </c>
      <c r="G21" s="14">
        <v>15000</v>
      </c>
      <c r="H21" s="374">
        <f>G21/'- 3 -'!E21</f>
        <v>0.0007778115463220221</v>
      </c>
    </row>
    <row r="22" spans="1:8" ht="12.75">
      <c r="A22" s="15">
        <v>14</v>
      </c>
      <c r="B22" s="16" t="s">
        <v>146</v>
      </c>
      <c r="C22" s="16">
        <v>100950</v>
      </c>
      <c r="D22" s="375">
        <f>C22/'- 3 -'!E22</f>
        <v>0.004622373174465947</v>
      </c>
      <c r="E22" s="16">
        <v>1505513</v>
      </c>
      <c r="F22" s="375">
        <f>E22/'- 3 -'!E22</f>
        <v>0.06893554140673354</v>
      </c>
      <c r="G22" s="16">
        <v>6500</v>
      </c>
      <c r="H22" s="375">
        <f>G22/'- 3 -'!E22</f>
        <v>0.0002976268017239094</v>
      </c>
    </row>
    <row r="23" spans="1:8" ht="12.75">
      <c r="A23" s="13">
        <v>15</v>
      </c>
      <c r="B23" s="14" t="s">
        <v>147</v>
      </c>
      <c r="C23" s="14">
        <v>76944</v>
      </c>
      <c r="D23" s="374">
        <f>C23/'- 3 -'!E23</f>
        <v>0.002494839381420943</v>
      </c>
      <c r="E23" s="14">
        <v>1570477</v>
      </c>
      <c r="F23" s="374">
        <f>E23/'- 3 -'!E23</f>
        <v>0.050921291682468006</v>
      </c>
      <c r="G23" s="14">
        <v>7000</v>
      </c>
      <c r="H23" s="374">
        <f>G23/'- 3 -'!E23</f>
        <v>0.00022696864823698536</v>
      </c>
    </row>
    <row r="24" spans="1:8" ht="12.75">
      <c r="A24" s="15">
        <v>16</v>
      </c>
      <c r="B24" s="16" t="s">
        <v>148</v>
      </c>
      <c r="C24" s="16">
        <v>30935</v>
      </c>
      <c r="D24" s="375">
        <f>C24/'- 3 -'!E24</f>
        <v>0.005331330056120715</v>
      </c>
      <c r="E24" s="16">
        <v>550537</v>
      </c>
      <c r="F24" s="375">
        <f>E24/'- 3 -'!E24</f>
        <v>0.09487940698582609</v>
      </c>
      <c r="G24" s="16">
        <v>0</v>
      </c>
      <c r="H24" s="375">
        <f>G24/'- 3 -'!E24</f>
        <v>0</v>
      </c>
    </row>
    <row r="25" spans="1:8" ht="12.75">
      <c r="A25" s="13">
        <v>17</v>
      </c>
      <c r="B25" s="14" t="s">
        <v>149</v>
      </c>
      <c r="C25" s="14">
        <v>34085</v>
      </c>
      <c r="D25" s="374">
        <f>C25/'- 3 -'!E25</f>
        <v>0.00882512097807766</v>
      </c>
      <c r="E25" s="14">
        <v>283504</v>
      </c>
      <c r="F25" s="374">
        <f>E25/'- 3 -'!E25</f>
        <v>0.07340346480178755</v>
      </c>
      <c r="G25" s="14">
        <v>0</v>
      </c>
      <c r="H25" s="374">
        <f>G25/'- 3 -'!E25</f>
        <v>0</v>
      </c>
    </row>
    <row r="26" spans="1:8" ht="12.75">
      <c r="A26" s="15">
        <v>18</v>
      </c>
      <c r="B26" s="16" t="s">
        <v>150</v>
      </c>
      <c r="C26" s="16">
        <v>35262.5</v>
      </c>
      <c r="D26" s="375">
        <f>C26/'- 3 -'!E26</f>
        <v>0.0039789532897603844</v>
      </c>
      <c r="E26" s="16">
        <v>547122.2</v>
      </c>
      <c r="F26" s="375">
        <f>E26/'- 3 -'!E26</f>
        <v>0.06173622623441159</v>
      </c>
      <c r="G26" s="16">
        <v>2000</v>
      </c>
      <c r="H26" s="375">
        <f>G26/'- 3 -'!E26</f>
        <v>0.00022567618800484277</v>
      </c>
    </row>
    <row r="27" spans="1:8" ht="12.75">
      <c r="A27" s="13">
        <v>19</v>
      </c>
      <c r="B27" s="14" t="s">
        <v>151</v>
      </c>
      <c r="C27" s="14">
        <v>43500</v>
      </c>
      <c r="D27" s="374">
        <f>C27/'- 3 -'!E27</f>
        <v>0.002209521564930474</v>
      </c>
      <c r="E27" s="14">
        <v>872200</v>
      </c>
      <c r="F27" s="374">
        <f>E27/'- 3 -'!E27</f>
        <v>0.044302177216835846</v>
      </c>
      <c r="G27" s="14">
        <v>6000</v>
      </c>
      <c r="H27" s="374">
        <f>G27/'- 3 -'!E27</f>
        <v>0.00030476159516282394</v>
      </c>
    </row>
    <row r="28" spans="1:8" ht="12.75">
      <c r="A28" s="15">
        <v>20</v>
      </c>
      <c r="B28" s="16" t="s">
        <v>152</v>
      </c>
      <c r="C28" s="16">
        <v>35528</v>
      </c>
      <c r="D28" s="375">
        <f>C28/'- 3 -'!E28</f>
        <v>0.004772234856065969</v>
      </c>
      <c r="E28" s="16">
        <v>463060</v>
      </c>
      <c r="F28" s="375">
        <f>E28/'- 3 -'!E28</f>
        <v>0.06219970368300798</v>
      </c>
      <c r="G28" s="16">
        <v>1735</v>
      </c>
      <c r="H28" s="375">
        <f>G28/'- 3 -'!E28</f>
        <v>0.00023305076208270816</v>
      </c>
    </row>
    <row r="29" spans="1:8" ht="12.75">
      <c r="A29" s="13">
        <v>21</v>
      </c>
      <c r="B29" s="14" t="s">
        <v>153</v>
      </c>
      <c r="C29" s="14">
        <v>89000</v>
      </c>
      <c r="D29" s="374">
        <f>C29/'- 3 -'!E29</f>
        <v>0.004144353899883586</v>
      </c>
      <c r="E29" s="14">
        <v>1371000</v>
      </c>
      <c r="F29" s="374">
        <f>E29/'- 3 -'!E29</f>
        <v>0.06384167636786961</v>
      </c>
      <c r="G29" s="14">
        <v>11000</v>
      </c>
      <c r="H29" s="374">
        <f>G29/'- 3 -'!E29</f>
        <v>0.0005122235157159488</v>
      </c>
    </row>
    <row r="30" spans="1:8" ht="12.75">
      <c r="A30" s="15">
        <v>22</v>
      </c>
      <c r="B30" s="16" t="s">
        <v>154</v>
      </c>
      <c r="C30" s="16">
        <v>56700</v>
      </c>
      <c r="D30" s="375">
        <f>C30/'- 3 -'!E30</f>
        <v>0.00479308537837605</v>
      </c>
      <c r="E30" s="16">
        <v>769450</v>
      </c>
      <c r="F30" s="375">
        <f>E30/'- 3 -'!E30</f>
        <v>0.06504478914270638</v>
      </c>
      <c r="G30" s="16">
        <v>3000</v>
      </c>
      <c r="H30" s="375">
        <f>G30/'- 3 -'!E30</f>
        <v>0.0002536024009722778</v>
      </c>
    </row>
    <row r="31" spans="1:8" ht="12.75">
      <c r="A31" s="13">
        <v>23</v>
      </c>
      <c r="B31" s="14" t="s">
        <v>155</v>
      </c>
      <c r="C31" s="14">
        <v>29700</v>
      </c>
      <c r="D31" s="374">
        <f>C31/'- 3 -'!E31</f>
        <v>0.003110580834465152</v>
      </c>
      <c r="E31" s="14">
        <v>1040650</v>
      </c>
      <c r="F31" s="374">
        <f>E31/'- 3 -'!E31</f>
        <v>0.10899077257192459</v>
      </c>
      <c r="G31" s="14">
        <v>2500</v>
      </c>
      <c r="H31" s="374">
        <f>G31/'- 3 -'!E31</f>
        <v>0.00026183340357450774</v>
      </c>
    </row>
    <row r="32" spans="1:8" ht="12.75">
      <c r="A32" s="15">
        <v>24</v>
      </c>
      <c r="B32" s="16" t="s">
        <v>156</v>
      </c>
      <c r="C32" s="16">
        <v>43837</v>
      </c>
      <c r="D32" s="375">
        <f>C32/'- 3 -'!E32</f>
        <v>0.0019638049209760814</v>
      </c>
      <c r="E32" s="16">
        <v>628238</v>
      </c>
      <c r="F32" s="375">
        <f>E32/'- 3 -'!E32</f>
        <v>0.028143734195865855</v>
      </c>
      <c r="G32" s="16">
        <v>6500</v>
      </c>
      <c r="H32" s="375">
        <f>G32/'- 3 -'!E32</f>
        <v>0.00029118625787222046</v>
      </c>
    </row>
    <row r="33" spans="1:8" ht="12.75">
      <c r="A33" s="13">
        <v>25</v>
      </c>
      <c r="B33" s="14" t="s">
        <v>157</v>
      </c>
      <c r="C33" s="14">
        <v>32645</v>
      </c>
      <c r="D33" s="374">
        <f>C33/'- 3 -'!E33</f>
        <v>0.003254120332375821</v>
      </c>
      <c r="E33" s="14">
        <v>752575</v>
      </c>
      <c r="F33" s="374">
        <f>E33/'- 3 -'!E33</f>
        <v>0.07501821440152347</v>
      </c>
      <c r="G33" s="14">
        <v>2000</v>
      </c>
      <c r="H33" s="374">
        <f>G33/'- 3 -'!E33</f>
        <v>0.00019936408836733471</v>
      </c>
    </row>
    <row r="34" spans="1:8" ht="12.75">
      <c r="A34" s="15">
        <v>26</v>
      </c>
      <c r="B34" s="16" t="s">
        <v>158</v>
      </c>
      <c r="C34" s="16">
        <v>47900</v>
      </c>
      <c r="D34" s="375">
        <f>C34/'- 3 -'!E34</f>
        <v>0.003218404705993019</v>
      </c>
      <c r="E34" s="16">
        <v>485950</v>
      </c>
      <c r="F34" s="375">
        <f>E34/'- 3 -'!E34</f>
        <v>0.03265101809764734</v>
      </c>
      <c r="G34" s="16">
        <v>14000</v>
      </c>
      <c r="H34" s="375">
        <f>G34/'- 3 -'!E34</f>
        <v>0.0009406610831712372</v>
      </c>
    </row>
    <row r="35" spans="1:8" ht="12.75">
      <c r="A35" s="13">
        <v>28</v>
      </c>
      <c r="B35" s="14" t="s">
        <v>159</v>
      </c>
      <c r="C35" s="14">
        <v>35354</v>
      </c>
      <c r="D35" s="374">
        <f>C35/'- 3 -'!E35</f>
        <v>0.005914547387563122</v>
      </c>
      <c r="E35" s="14">
        <v>431019</v>
      </c>
      <c r="F35" s="374">
        <f>E35/'- 3 -'!E35</f>
        <v>0.07210732308762996</v>
      </c>
      <c r="G35" s="14">
        <v>0</v>
      </c>
      <c r="H35" s="374">
        <f>G35/'- 3 -'!E35</f>
        <v>0</v>
      </c>
    </row>
    <row r="36" spans="1:8" ht="12.75">
      <c r="A36" s="15">
        <v>30</v>
      </c>
      <c r="B36" s="16" t="s">
        <v>160</v>
      </c>
      <c r="C36" s="16">
        <v>42551</v>
      </c>
      <c r="D36" s="375">
        <f>C36/'- 3 -'!E36</f>
        <v>0.004742703513764718</v>
      </c>
      <c r="E36" s="16">
        <v>736710</v>
      </c>
      <c r="F36" s="375">
        <f>E36/'- 3 -'!E36</f>
        <v>0.08211316080998345</v>
      </c>
      <c r="G36" s="16">
        <v>0</v>
      </c>
      <c r="H36" s="375">
        <f>G36/'- 3 -'!E36</f>
        <v>0</v>
      </c>
    </row>
    <row r="37" spans="1:8" ht="12.75">
      <c r="A37" s="13">
        <v>31</v>
      </c>
      <c r="B37" s="14" t="s">
        <v>161</v>
      </c>
      <c r="C37" s="14">
        <v>54288</v>
      </c>
      <c r="D37" s="374">
        <f>C37/'- 3 -'!E37</f>
        <v>0.00523864655945557</v>
      </c>
      <c r="E37" s="14">
        <v>652150</v>
      </c>
      <c r="F37" s="374">
        <f>E37/'- 3 -'!E37</f>
        <v>0.06293072785420259</v>
      </c>
      <c r="G37" s="14">
        <v>2400</v>
      </c>
      <c r="H37" s="374">
        <f>G37/'- 3 -'!E37</f>
        <v>0.00023159357026770867</v>
      </c>
    </row>
    <row r="38" spans="1:8" ht="12.75">
      <c r="A38" s="15">
        <v>32</v>
      </c>
      <c r="B38" s="16" t="s">
        <v>162</v>
      </c>
      <c r="C38" s="16">
        <v>34120</v>
      </c>
      <c r="D38" s="375">
        <f>C38/'- 3 -'!E38</f>
        <v>0.005340021820218118</v>
      </c>
      <c r="E38" s="16">
        <v>635250</v>
      </c>
      <c r="F38" s="375">
        <f>E38/'- 3 -'!E38</f>
        <v>0.09942112723603631</v>
      </c>
      <c r="G38" s="16">
        <v>2000</v>
      </c>
      <c r="H38" s="375">
        <f>G38/'- 3 -'!E38</f>
        <v>0.0003130141746903938</v>
      </c>
    </row>
    <row r="39" spans="1:8" ht="12.75">
      <c r="A39" s="13">
        <v>33</v>
      </c>
      <c r="B39" s="14" t="s">
        <v>163</v>
      </c>
      <c r="C39" s="14">
        <v>60441</v>
      </c>
      <c r="D39" s="374">
        <f>C39/'- 3 -'!E39</f>
        <v>0.004931953388426029</v>
      </c>
      <c r="E39" s="14">
        <v>536252</v>
      </c>
      <c r="F39" s="374">
        <f>E39/'- 3 -'!E39</f>
        <v>0.04375787740855107</v>
      </c>
      <c r="G39" s="14">
        <v>0</v>
      </c>
      <c r="H39" s="374">
        <f>G39/'- 3 -'!E39</f>
        <v>0</v>
      </c>
    </row>
    <row r="40" spans="1:8" ht="12.75">
      <c r="A40" s="15">
        <v>34</v>
      </c>
      <c r="B40" s="16" t="s">
        <v>164</v>
      </c>
      <c r="C40" s="16">
        <v>30000</v>
      </c>
      <c r="D40" s="375">
        <f>C40/'- 3 -'!E40</f>
        <v>0.005594127061645602</v>
      </c>
      <c r="E40" s="16">
        <v>508510</v>
      </c>
      <c r="F40" s="375">
        <f>E40/'- 3 -'!E40</f>
        <v>0.0948223184039135</v>
      </c>
      <c r="G40" s="16">
        <v>4000</v>
      </c>
      <c r="H40" s="375">
        <f>G40/'- 3 -'!E40</f>
        <v>0.0007458836082194136</v>
      </c>
    </row>
    <row r="41" spans="1:8" ht="12.75">
      <c r="A41" s="13">
        <v>35</v>
      </c>
      <c r="B41" s="14" t="s">
        <v>165</v>
      </c>
      <c r="C41" s="14">
        <v>88049</v>
      </c>
      <c r="D41" s="374">
        <f>C41/'- 3 -'!E41</f>
        <v>0.0064813511632262</v>
      </c>
      <c r="E41" s="14">
        <v>998950</v>
      </c>
      <c r="F41" s="374">
        <f>E41/'- 3 -'!E41</f>
        <v>0.07353343870463959</v>
      </c>
      <c r="G41" s="14">
        <v>0</v>
      </c>
      <c r="H41" s="374">
        <f>G41/'- 3 -'!E41</f>
        <v>0</v>
      </c>
    </row>
    <row r="42" spans="1:8" ht="12.75">
      <c r="A42" s="15">
        <v>36</v>
      </c>
      <c r="B42" s="16" t="s">
        <v>166</v>
      </c>
      <c r="C42" s="16">
        <v>54493</v>
      </c>
      <c r="D42" s="375">
        <f>C42/'- 3 -'!E42</f>
        <v>0.0075608829859251</v>
      </c>
      <c r="E42" s="16">
        <v>714481</v>
      </c>
      <c r="F42" s="375">
        <f>E42/'- 3 -'!E42</f>
        <v>0.0991339665033445</v>
      </c>
      <c r="G42" s="16">
        <v>7500</v>
      </c>
      <c r="H42" s="375">
        <f>G42/'- 3 -'!E42</f>
        <v>0.001040622142191442</v>
      </c>
    </row>
    <row r="43" spans="1:8" ht="12.75">
      <c r="A43" s="13">
        <v>37</v>
      </c>
      <c r="B43" s="14" t="s">
        <v>167</v>
      </c>
      <c r="C43" s="14">
        <v>34356</v>
      </c>
      <c r="D43" s="374">
        <f>C43/'- 3 -'!E43</f>
        <v>0.005079925732183702</v>
      </c>
      <c r="E43" s="14">
        <v>776582</v>
      </c>
      <c r="F43" s="374">
        <f>E43/'- 3 -'!E43</f>
        <v>0.11482648984022246</v>
      </c>
      <c r="G43" s="14">
        <v>1703</v>
      </c>
      <c r="H43" s="374">
        <f>G43/'- 3 -'!E43</f>
        <v>0.0002518079381158704</v>
      </c>
    </row>
    <row r="44" spans="1:8" ht="12.75">
      <c r="A44" s="15">
        <v>38</v>
      </c>
      <c r="B44" s="16" t="s">
        <v>168</v>
      </c>
      <c r="C44" s="16">
        <v>36391</v>
      </c>
      <c r="D44" s="375">
        <f>C44/'- 3 -'!E44</f>
        <v>0.0041087411291270215</v>
      </c>
      <c r="E44" s="16">
        <v>888852</v>
      </c>
      <c r="F44" s="375">
        <f>E44/'- 3 -'!E44</f>
        <v>0.10035620813131849</v>
      </c>
      <c r="G44" s="16">
        <v>1625</v>
      </c>
      <c r="H44" s="375">
        <f>G44/'- 3 -'!E44</f>
        <v>0.00018347130704930915</v>
      </c>
    </row>
    <row r="45" spans="1:8" ht="12.75">
      <c r="A45" s="13">
        <v>39</v>
      </c>
      <c r="B45" s="14" t="s">
        <v>169</v>
      </c>
      <c r="C45" s="14">
        <v>60350</v>
      </c>
      <c r="D45" s="374">
        <f>C45/'- 3 -'!E45</f>
        <v>0.004105408663330639</v>
      </c>
      <c r="E45" s="14">
        <v>1261300</v>
      </c>
      <c r="F45" s="374">
        <f>E45/'- 3 -'!E45</f>
        <v>0.0858020206637769</v>
      </c>
      <c r="G45" s="14">
        <v>7000</v>
      </c>
      <c r="H45" s="374">
        <f>G45/'- 3 -'!E45</f>
        <v>0.00047618658895301534</v>
      </c>
    </row>
    <row r="46" spans="1:8" ht="12.75">
      <c r="A46" s="15">
        <v>40</v>
      </c>
      <c r="B46" s="16" t="s">
        <v>170</v>
      </c>
      <c r="C46" s="16">
        <v>71400</v>
      </c>
      <c r="D46" s="375">
        <f>C46/'- 3 -'!E46</f>
        <v>0.001639344262295082</v>
      </c>
      <c r="E46" s="16">
        <v>1008300</v>
      </c>
      <c r="F46" s="375">
        <f>E46/'- 3 -'!E46</f>
        <v>0.023150571704091474</v>
      </c>
      <c r="G46" s="16">
        <v>0</v>
      </c>
      <c r="H46" s="375">
        <f>G46/'- 3 -'!E46</f>
        <v>0</v>
      </c>
    </row>
    <row r="47" spans="1:8" ht="12.75">
      <c r="A47" s="13">
        <v>41</v>
      </c>
      <c r="B47" s="14" t="s">
        <v>171</v>
      </c>
      <c r="C47" s="14">
        <v>54590</v>
      </c>
      <c r="D47" s="374">
        <f>C47/'- 3 -'!E47</f>
        <v>0.00455109101965281</v>
      </c>
      <c r="E47" s="14">
        <v>899070</v>
      </c>
      <c r="F47" s="374">
        <f>E47/'- 3 -'!E47</f>
        <v>0.07495419313132903</v>
      </c>
      <c r="G47" s="14">
        <v>1500</v>
      </c>
      <c r="H47" s="374">
        <f>G47/'- 3 -'!E47</f>
        <v>0.00012505287652462383</v>
      </c>
    </row>
    <row r="48" spans="1:8" ht="12.75">
      <c r="A48" s="15">
        <v>42</v>
      </c>
      <c r="B48" s="16" t="s">
        <v>172</v>
      </c>
      <c r="C48" s="16">
        <v>23524</v>
      </c>
      <c r="D48" s="375">
        <f>C48/'- 3 -'!E48</f>
        <v>0.00303449108550521</v>
      </c>
      <c r="E48" s="16">
        <v>627071</v>
      </c>
      <c r="F48" s="375">
        <f>E48/'- 3 -'!E48</f>
        <v>0.08088936233118676</v>
      </c>
      <c r="G48" s="16">
        <v>2760</v>
      </c>
      <c r="H48" s="375">
        <f>G48/'- 3 -'!E48</f>
        <v>0.0003560276906986218</v>
      </c>
    </row>
    <row r="49" spans="1:8" ht="12.75">
      <c r="A49" s="13">
        <v>43</v>
      </c>
      <c r="B49" s="14" t="s">
        <v>173</v>
      </c>
      <c r="C49" s="14">
        <v>32500</v>
      </c>
      <c r="D49" s="374">
        <f>C49/'- 3 -'!E49</f>
        <v>0.005333422606622502</v>
      </c>
      <c r="E49" s="14">
        <v>537000</v>
      </c>
      <c r="F49" s="374">
        <f>E49/'- 3 -'!E49</f>
        <v>0.08812455199250105</v>
      </c>
      <c r="G49" s="14">
        <v>1500</v>
      </c>
      <c r="H49" s="374">
        <f>G49/'- 3 -'!E49</f>
        <v>0.0002461579664595001</v>
      </c>
    </row>
    <row r="50" spans="1:8" ht="12.75">
      <c r="A50" s="15">
        <v>44</v>
      </c>
      <c r="B50" s="16" t="s">
        <v>174</v>
      </c>
      <c r="C50" s="16">
        <v>14591</v>
      </c>
      <c r="D50" s="375">
        <f>C50/'- 3 -'!E50</f>
        <v>0.0016139719017790083</v>
      </c>
      <c r="E50" s="16">
        <v>674210</v>
      </c>
      <c r="F50" s="375">
        <f>E50/'- 3 -'!E50</f>
        <v>0.07457720484534475</v>
      </c>
      <c r="G50" s="16">
        <v>0</v>
      </c>
      <c r="H50" s="375">
        <f>G50/'- 3 -'!E50</f>
        <v>0</v>
      </c>
    </row>
    <row r="51" spans="1:8" ht="12.75">
      <c r="A51" s="13">
        <v>45</v>
      </c>
      <c r="B51" s="14" t="s">
        <v>175</v>
      </c>
      <c r="C51" s="14">
        <v>34840</v>
      </c>
      <c r="D51" s="374">
        <f>C51/'- 3 -'!E51</f>
        <v>0.00306855210580269</v>
      </c>
      <c r="E51" s="14">
        <v>291700</v>
      </c>
      <c r="F51" s="374">
        <f>E51/'- 3 -'!E51</f>
        <v>0.025691637464484635</v>
      </c>
      <c r="G51" s="14">
        <v>7700</v>
      </c>
      <c r="H51" s="374">
        <f>G51/'- 3 -'!E51</f>
        <v>0.0006781817225798138</v>
      </c>
    </row>
    <row r="52" spans="1:8" ht="12.75">
      <c r="A52" s="15">
        <v>46</v>
      </c>
      <c r="B52" s="16" t="s">
        <v>176</v>
      </c>
      <c r="C52" s="16">
        <v>0</v>
      </c>
      <c r="D52" s="375">
        <f>C52/'- 3 -'!E52</f>
        <v>0</v>
      </c>
      <c r="E52" s="16">
        <v>129276</v>
      </c>
      <c r="F52" s="375">
        <f>E52/'- 3 -'!E52</f>
        <v>0.01250631599140822</v>
      </c>
      <c r="G52" s="16">
        <v>735</v>
      </c>
      <c r="H52" s="375">
        <f>G52/'- 3 -'!E52</f>
        <v>7.110478552620008E-05</v>
      </c>
    </row>
    <row r="53" spans="1:8" ht="12.75">
      <c r="A53" s="13">
        <v>47</v>
      </c>
      <c r="B53" s="14" t="s">
        <v>177</v>
      </c>
      <c r="C53" s="14">
        <v>5881</v>
      </c>
      <c r="D53" s="374">
        <f>C53/'- 3 -'!E53</f>
        <v>0.0006751045746284429</v>
      </c>
      <c r="E53" s="14">
        <v>315970</v>
      </c>
      <c r="F53" s="374">
        <f>E53/'- 3 -'!E53</f>
        <v>0.036271517164657215</v>
      </c>
      <c r="G53" s="14">
        <v>1400</v>
      </c>
      <c r="H53" s="374">
        <f>G53/'- 3 -'!E53</f>
        <v>0.00016071185248764155</v>
      </c>
    </row>
    <row r="54" spans="1:8" ht="12.75">
      <c r="A54" s="15">
        <v>48</v>
      </c>
      <c r="B54" s="16" t="s">
        <v>178</v>
      </c>
      <c r="C54" s="16">
        <v>75012</v>
      </c>
      <c r="D54" s="375">
        <f>C54/'- 3 -'!E54</f>
        <v>0.0013844230189321307</v>
      </c>
      <c r="E54" s="16">
        <v>2293509</v>
      </c>
      <c r="F54" s="375">
        <f>E54/'- 3 -'!E54</f>
        <v>0.042329049401802536</v>
      </c>
      <c r="G54" s="16">
        <v>65650</v>
      </c>
      <c r="H54" s="375">
        <f>G54/'- 3 -'!E54</f>
        <v>0.00121163775386464</v>
      </c>
    </row>
    <row r="55" spans="1:8" ht="12.75">
      <c r="A55" s="13">
        <v>49</v>
      </c>
      <c r="B55" s="14" t="s">
        <v>179</v>
      </c>
      <c r="C55" s="14">
        <v>104005</v>
      </c>
      <c r="D55" s="374">
        <f>C55/'- 3 -'!E55</f>
        <v>0.0030304473934524797</v>
      </c>
      <c r="E55" s="14">
        <v>2176964</v>
      </c>
      <c r="F55" s="374">
        <f>E55/'- 3 -'!E55</f>
        <v>0.0634313242578711</v>
      </c>
      <c r="G55" s="14">
        <v>158998</v>
      </c>
      <c r="H55" s="374">
        <f>G55/'- 3 -'!E55</f>
        <v>0.004632806832980696</v>
      </c>
    </row>
    <row r="56" spans="1:8" ht="12.75">
      <c r="A56" s="15">
        <v>50</v>
      </c>
      <c r="B56" s="16" t="s">
        <v>429</v>
      </c>
      <c r="C56" s="16">
        <v>74600</v>
      </c>
      <c r="D56" s="375">
        <f>C56/'- 3 -'!E56</f>
        <v>0.005252914452133697</v>
      </c>
      <c r="E56" s="16">
        <v>1163500</v>
      </c>
      <c r="F56" s="375">
        <f>E56/'- 3 -'!E56</f>
        <v>0.08192715770854633</v>
      </c>
      <c r="G56" s="16">
        <v>0</v>
      </c>
      <c r="H56" s="375">
        <f>G56/'- 3 -'!E56</f>
        <v>0</v>
      </c>
    </row>
    <row r="57" spans="1:8" ht="12.75">
      <c r="A57" s="13">
        <v>2264</v>
      </c>
      <c r="B57" s="14" t="s">
        <v>180</v>
      </c>
      <c r="C57" s="14">
        <v>10317</v>
      </c>
      <c r="D57" s="374">
        <f>C57/'- 3 -'!E57</f>
        <v>0.005349212809697749</v>
      </c>
      <c r="E57" s="14">
        <v>45000</v>
      </c>
      <c r="F57" s="374">
        <f>E57/'- 3 -'!E57</f>
        <v>0.023331838367393498</v>
      </c>
      <c r="G57" s="14">
        <v>0</v>
      </c>
      <c r="H57" s="374">
        <f>G57/'- 3 -'!E57</f>
        <v>0</v>
      </c>
    </row>
    <row r="58" spans="1:8" ht="12.75">
      <c r="A58" s="15">
        <v>2309</v>
      </c>
      <c r="B58" s="16" t="s">
        <v>181</v>
      </c>
      <c r="C58" s="16">
        <v>0</v>
      </c>
      <c r="D58" s="375">
        <f>C58/'- 3 -'!E58</f>
        <v>0</v>
      </c>
      <c r="E58" s="16">
        <v>15600</v>
      </c>
      <c r="F58" s="375">
        <f>E58/'- 3 -'!E58</f>
        <v>0.007928561626778208</v>
      </c>
      <c r="G58" s="16">
        <v>0</v>
      </c>
      <c r="H58" s="375">
        <f>G58/'- 3 -'!E58</f>
        <v>0</v>
      </c>
    </row>
    <row r="59" spans="1:8" ht="12.75">
      <c r="A59" s="13">
        <v>2312</v>
      </c>
      <c r="B59" s="14" t="s">
        <v>182</v>
      </c>
      <c r="C59" s="14">
        <v>0</v>
      </c>
      <c r="D59" s="374">
        <f>C59/'- 3 -'!E59</f>
        <v>0</v>
      </c>
      <c r="E59" s="14">
        <v>0</v>
      </c>
      <c r="F59" s="374">
        <f>E59/'- 3 -'!E59</f>
        <v>0</v>
      </c>
      <c r="G59" s="14">
        <v>0</v>
      </c>
      <c r="H59" s="374">
        <f>G59/'- 3 -'!E59</f>
        <v>0</v>
      </c>
    </row>
    <row r="60" spans="1:8" ht="12.75">
      <c r="A60" s="15">
        <v>2355</v>
      </c>
      <c r="B60" s="16" t="s">
        <v>183</v>
      </c>
      <c r="C60" s="16">
        <v>0</v>
      </c>
      <c r="D60" s="375">
        <f>C60/'- 3 -'!E60</f>
        <v>0</v>
      </c>
      <c r="E60" s="16">
        <v>31064</v>
      </c>
      <c r="F60" s="375">
        <f>E60/'- 3 -'!E60</f>
        <v>0.0013369473030841116</v>
      </c>
      <c r="G60" s="16">
        <v>6000</v>
      </c>
      <c r="H60" s="375">
        <f>G60/'- 3 -'!E60</f>
        <v>0.00025823087234434295</v>
      </c>
    </row>
    <row r="61" spans="1:8" ht="12.75">
      <c r="A61" s="13">
        <v>2439</v>
      </c>
      <c r="B61" s="14" t="s">
        <v>184</v>
      </c>
      <c r="C61" s="14">
        <v>8480</v>
      </c>
      <c r="D61" s="374">
        <f>C61/'- 3 -'!E61</f>
        <v>0.006864673644672187</v>
      </c>
      <c r="E61" s="14">
        <v>132966</v>
      </c>
      <c r="F61" s="374">
        <f>E61/'- 3 -'!E61</f>
        <v>0.10763775894309931</v>
      </c>
      <c r="G61" s="14">
        <v>0</v>
      </c>
      <c r="H61" s="374">
        <f>G61/'- 3 -'!E61</f>
        <v>0</v>
      </c>
    </row>
    <row r="62" spans="1:8" ht="12.75">
      <c r="A62" s="15">
        <v>2460</v>
      </c>
      <c r="B62" s="16" t="s">
        <v>185</v>
      </c>
      <c r="C62" s="16">
        <v>0</v>
      </c>
      <c r="D62" s="375">
        <f>C62/'- 3 -'!E62</f>
        <v>0</v>
      </c>
      <c r="E62" s="16">
        <v>0</v>
      </c>
      <c r="F62" s="375">
        <f>E62/'- 3 -'!E62</f>
        <v>0</v>
      </c>
      <c r="G62" s="16">
        <v>0</v>
      </c>
      <c r="H62" s="375">
        <f>G62/'- 3 -'!E62</f>
        <v>0</v>
      </c>
    </row>
    <row r="63" spans="1:8" ht="12.75">
      <c r="A63" s="13">
        <v>3000</v>
      </c>
      <c r="B63" s="14" t="s">
        <v>491</v>
      </c>
      <c r="C63" s="14">
        <v>0</v>
      </c>
      <c r="D63" s="374">
        <f>C63/'- 3 -'!E63</f>
        <v>0</v>
      </c>
      <c r="E63" s="14">
        <v>0</v>
      </c>
      <c r="F63" s="374">
        <f>E63/'- 3 -'!E63</f>
        <v>0</v>
      </c>
      <c r="G63" s="14">
        <v>0</v>
      </c>
      <c r="H63" s="374">
        <f>G63/'- 3 -'!E63</f>
        <v>0</v>
      </c>
    </row>
    <row r="64" spans="1:8" ht="4.5" customHeight="1">
      <c r="A64" s="17"/>
      <c r="B64" s="17"/>
      <c r="C64" s="17"/>
      <c r="D64" s="198"/>
      <c r="E64" s="17"/>
      <c r="F64" s="198"/>
      <c r="G64" s="17"/>
      <c r="H64" s="198"/>
    </row>
    <row r="65" spans="1:8" ht="12.75">
      <c r="A65" s="19"/>
      <c r="B65" s="20" t="s">
        <v>186</v>
      </c>
      <c r="C65" s="20">
        <f>SUM(C11:C63)</f>
        <v>3051689.5</v>
      </c>
      <c r="D65" s="103">
        <f>C65/'- 3 -'!E65</f>
        <v>0.0024588552560454234</v>
      </c>
      <c r="E65" s="20">
        <f>SUM(E11:E63)</f>
        <v>41728389.2</v>
      </c>
      <c r="F65" s="103">
        <f>E65/'- 3 -'!E65</f>
        <v>0.0336220539837782</v>
      </c>
      <c r="G65" s="20">
        <f>SUM(G11:G63)</f>
        <v>431906</v>
      </c>
      <c r="H65" s="103">
        <f>G65/'- 3 -'!E65</f>
        <v>0.00034800209464873626</v>
      </c>
    </row>
    <row r="66" spans="1:8" ht="4.5" customHeight="1">
      <c r="A66" s="17"/>
      <c r="B66" s="17"/>
      <c r="C66" s="17"/>
      <c r="D66" s="198"/>
      <c r="E66" s="17"/>
      <c r="F66" s="198"/>
      <c r="G66" s="17"/>
      <c r="H66" s="198"/>
    </row>
    <row r="67" spans="1:8" ht="12.75">
      <c r="A67" s="15">
        <v>2155</v>
      </c>
      <c r="B67" s="16" t="s">
        <v>187</v>
      </c>
      <c r="C67" s="16">
        <v>0</v>
      </c>
      <c r="D67" s="375">
        <f>C67/'- 3 -'!E67</f>
        <v>0</v>
      </c>
      <c r="E67" s="16">
        <v>50578</v>
      </c>
      <c r="F67" s="375">
        <f>E67/'- 3 -'!E67</f>
        <v>0.04235240132036194</v>
      </c>
      <c r="G67" s="16">
        <v>0</v>
      </c>
      <c r="H67" s="375">
        <f>G67/'- 3 -'!E67</f>
        <v>0</v>
      </c>
    </row>
    <row r="68" spans="1:8" ht="12.75">
      <c r="A68" s="13">
        <v>2408</v>
      </c>
      <c r="B68" s="14" t="s">
        <v>189</v>
      </c>
      <c r="C68" s="14">
        <v>0</v>
      </c>
      <c r="D68" s="374">
        <f>C68/'- 3 -'!E68</f>
        <v>0</v>
      </c>
      <c r="E68" s="14">
        <v>0</v>
      </c>
      <c r="F68" s="374">
        <f>E68/'- 3 -'!E68</f>
        <v>0</v>
      </c>
      <c r="G68" s="14">
        <v>0</v>
      </c>
      <c r="H68" s="374">
        <f>G68/'- 3 -'!E68</f>
        <v>0</v>
      </c>
    </row>
    <row r="69" ht="6.75" customHeight="1"/>
    <row r="70" spans="1:6" ht="12" customHeight="1">
      <c r="A70" s="6"/>
      <c r="B70" s="6"/>
      <c r="E70" s="151"/>
      <c r="F70" s="151"/>
    </row>
    <row r="71" spans="1:6" ht="12" customHeight="1">
      <c r="A71" s="6"/>
      <c r="B71" s="6"/>
      <c r="E71" s="151"/>
      <c r="F71" s="151"/>
    </row>
    <row r="72" spans="1:6" ht="12" customHeight="1">
      <c r="A72" s="6"/>
      <c r="B72" s="6"/>
      <c r="E72" s="151"/>
      <c r="F72" s="151"/>
    </row>
    <row r="73" spans="1:6" ht="12" customHeight="1">
      <c r="A73" s="6"/>
      <c r="B73" s="6"/>
      <c r="E73" s="151"/>
      <c r="F73" s="151"/>
    </row>
    <row r="74" spans="1:2" ht="12" customHeight="1">
      <c r="A74" s="6"/>
      <c r="B74" s="6"/>
    </row>
    <row r="75" ht="12" customHeight="1"/>
  </sheetData>
  <printOptions horizontalCentered="1"/>
  <pageMargins left="0.6" right="0.6" top="0.6" bottom="0" header="0.3" footer="0"/>
  <pageSetup fitToHeight="1" fitToWidth="1" orientation="portrait" scale="81" r:id="rId1"/>
  <headerFooter alignWithMargins="0">
    <oddHeader>&amp;C&amp;"Times New Roman,Bold"&amp;12&amp;A</oddHeader>
  </headerFooter>
</worksheet>
</file>

<file path=xl/worksheets/sheet26.xml><?xml version="1.0" encoding="utf-8"?>
<worksheet xmlns="http://schemas.openxmlformats.org/spreadsheetml/2006/main" xmlns:r="http://schemas.openxmlformats.org/officeDocument/2006/relationships">
  <sheetPr codeName="Sheet28">
    <pageSetUpPr fitToPage="1"/>
  </sheetPr>
  <dimension ref="A1:H74"/>
  <sheetViews>
    <sheetView showGridLines="0" showZeros="0" workbookViewId="0" topLeftCell="A1">
      <selection activeCell="A1" sqref="A1"/>
    </sheetView>
  </sheetViews>
  <sheetFormatPr defaultColWidth="15.83203125" defaultRowHeight="12"/>
  <cols>
    <col min="1" max="1" width="6.83203125" style="82" customWidth="1"/>
    <col min="2" max="2" width="35.83203125" style="82" customWidth="1"/>
    <col min="3" max="3" width="16.83203125" style="82" customWidth="1"/>
    <col min="4" max="4" width="15.83203125" style="82" customWidth="1"/>
    <col min="5" max="5" width="16.83203125" style="82" customWidth="1"/>
    <col min="6" max="6" width="15.83203125" style="82" customWidth="1"/>
    <col min="7" max="7" width="16.83203125" style="82" customWidth="1"/>
    <col min="8" max="16384" width="15.83203125" style="82" customWidth="1"/>
  </cols>
  <sheetData>
    <row r="1" spans="1:8" ht="6.75" customHeight="1">
      <c r="A1" s="17"/>
      <c r="B1" s="80"/>
      <c r="C1" s="142"/>
      <c r="D1" s="142"/>
      <c r="E1" s="142"/>
      <c r="F1" s="142"/>
      <c r="G1" s="142"/>
      <c r="H1" s="142"/>
    </row>
    <row r="2" spans="1:8" ht="12.75">
      <c r="A2" s="8"/>
      <c r="B2" s="83"/>
      <c r="C2" s="200" t="s">
        <v>0</v>
      </c>
      <c r="D2" s="200"/>
      <c r="E2" s="200"/>
      <c r="F2" s="200"/>
      <c r="G2" s="215"/>
      <c r="H2" s="220" t="s">
        <v>475</v>
      </c>
    </row>
    <row r="3" spans="1:8" ht="12.75">
      <c r="A3" s="9"/>
      <c r="B3" s="86"/>
      <c r="C3" s="203" t="str">
        <f>YEAR</f>
        <v>OPERATING FUND BUDGET 2000/2001</v>
      </c>
      <c r="D3" s="203"/>
      <c r="E3" s="203"/>
      <c r="F3" s="203"/>
      <c r="G3" s="216"/>
      <c r="H3" s="221"/>
    </row>
    <row r="4" spans="1:8" ht="12.75">
      <c r="A4" s="10"/>
      <c r="C4" s="142"/>
      <c r="D4" s="142"/>
      <c r="E4" s="142"/>
      <c r="F4" s="142"/>
      <c r="G4" s="142"/>
      <c r="H4" s="142"/>
    </row>
    <row r="5" spans="1:8" ht="12.75">
      <c r="A5" s="10"/>
      <c r="C5" s="56"/>
      <c r="D5" s="142"/>
      <c r="E5" s="142"/>
      <c r="F5" s="142"/>
      <c r="G5" s="142"/>
      <c r="H5" s="142"/>
    </row>
    <row r="6" spans="1:8" ht="16.5">
      <c r="A6" s="10"/>
      <c r="C6" s="350" t="s">
        <v>417</v>
      </c>
      <c r="D6" s="155"/>
      <c r="E6" s="127"/>
      <c r="F6" s="128"/>
      <c r="G6" s="142"/>
      <c r="H6" s="153"/>
    </row>
    <row r="7" spans="3:8" ht="12.75">
      <c r="C7" s="67" t="s">
        <v>63</v>
      </c>
      <c r="D7" s="66"/>
      <c r="E7" s="67" t="s">
        <v>3</v>
      </c>
      <c r="F7" s="66"/>
      <c r="G7" s="182"/>
      <c r="H7" s="142"/>
    </row>
    <row r="8" spans="1:8" ht="12.75">
      <c r="A8" s="94"/>
      <c r="B8" s="45"/>
      <c r="C8" s="68" t="s">
        <v>89</v>
      </c>
      <c r="D8" s="70"/>
      <c r="E8" s="68" t="s">
        <v>61</v>
      </c>
      <c r="F8" s="70"/>
      <c r="G8" s="142"/>
      <c r="H8" s="142"/>
    </row>
    <row r="9" spans="1:6" ht="12.75">
      <c r="A9" s="51" t="s">
        <v>112</v>
      </c>
      <c r="B9" s="52" t="s">
        <v>113</v>
      </c>
      <c r="C9" s="225" t="s">
        <v>114</v>
      </c>
      <c r="D9" s="133" t="s">
        <v>115</v>
      </c>
      <c r="E9" s="133" t="s">
        <v>114</v>
      </c>
      <c r="F9" s="133" t="s">
        <v>115</v>
      </c>
    </row>
    <row r="10" spans="1:2" ht="4.5" customHeight="1">
      <c r="A10" s="77"/>
      <c r="B10" s="77"/>
    </row>
    <row r="11" spans="1:6" ht="12.75">
      <c r="A11" s="13">
        <v>1</v>
      </c>
      <c r="B11" s="14" t="s">
        <v>135</v>
      </c>
      <c r="C11" s="14">
        <v>0</v>
      </c>
      <c r="D11" s="374">
        <f>C11/'- 3 -'!E11</f>
        <v>0</v>
      </c>
      <c r="E11" s="14">
        <v>280000</v>
      </c>
      <c r="F11" s="374">
        <f>E11/'- 3 -'!E11</f>
        <v>0.0012282053857683454</v>
      </c>
    </row>
    <row r="12" spans="1:6" ht="12.75">
      <c r="A12" s="15">
        <v>2</v>
      </c>
      <c r="B12" s="16" t="s">
        <v>136</v>
      </c>
      <c r="C12" s="16">
        <v>0</v>
      </c>
      <c r="D12" s="375">
        <f>C12/'- 3 -'!E12</f>
        <v>0</v>
      </c>
      <c r="E12" s="16">
        <v>0</v>
      </c>
      <c r="F12" s="375">
        <f>E12/'- 3 -'!E12</f>
        <v>0</v>
      </c>
    </row>
    <row r="13" spans="1:6" ht="12.75">
      <c r="A13" s="13">
        <v>3</v>
      </c>
      <c r="B13" s="14" t="s">
        <v>137</v>
      </c>
      <c r="C13" s="14">
        <v>0</v>
      </c>
      <c r="D13" s="374">
        <f>C13/'- 3 -'!E13</f>
        <v>0</v>
      </c>
      <c r="E13" s="14">
        <v>0</v>
      </c>
      <c r="F13" s="374">
        <f>E13/'- 3 -'!E13</f>
        <v>0</v>
      </c>
    </row>
    <row r="14" spans="1:6" ht="12.75">
      <c r="A14" s="15">
        <v>4</v>
      </c>
      <c r="B14" s="16" t="s">
        <v>138</v>
      </c>
      <c r="C14" s="16">
        <v>0</v>
      </c>
      <c r="D14" s="375">
        <f>C14/'- 3 -'!E14</f>
        <v>0</v>
      </c>
      <c r="E14" s="16">
        <v>3310</v>
      </c>
      <c r="F14" s="375">
        <f>E14/'- 3 -'!E14</f>
        <v>8.534039020153095E-05</v>
      </c>
    </row>
    <row r="15" spans="1:6" ht="12.75">
      <c r="A15" s="13">
        <v>5</v>
      </c>
      <c r="B15" s="14" t="s">
        <v>139</v>
      </c>
      <c r="C15" s="14">
        <v>0</v>
      </c>
      <c r="D15" s="374">
        <f>C15/'- 3 -'!E15</f>
        <v>0</v>
      </c>
      <c r="E15" s="14">
        <v>0</v>
      </c>
      <c r="F15" s="374">
        <f>E15/'- 3 -'!E15</f>
        <v>0</v>
      </c>
    </row>
    <row r="16" spans="1:6" ht="12.75">
      <c r="A16" s="15">
        <v>6</v>
      </c>
      <c r="B16" s="16" t="s">
        <v>140</v>
      </c>
      <c r="C16" s="16">
        <v>0</v>
      </c>
      <c r="D16" s="375">
        <f>C16/'- 3 -'!E16</f>
        <v>0</v>
      </c>
      <c r="E16" s="16">
        <v>57100</v>
      </c>
      <c r="F16" s="375">
        <f>E16/'- 3 -'!E16</f>
        <v>0.0010216785699377182</v>
      </c>
    </row>
    <row r="17" spans="1:6" ht="12.75">
      <c r="A17" s="13">
        <v>9</v>
      </c>
      <c r="B17" s="14" t="s">
        <v>141</v>
      </c>
      <c r="C17" s="14">
        <v>0</v>
      </c>
      <c r="D17" s="374">
        <f>C17/'- 3 -'!E17</f>
        <v>0</v>
      </c>
      <c r="E17" s="14">
        <v>0</v>
      </c>
      <c r="F17" s="374">
        <f>E17/'- 3 -'!E17</f>
        <v>0</v>
      </c>
    </row>
    <row r="18" spans="1:6" ht="12.75">
      <c r="A18" s="15">
        <v>10</v>
      </c>
      <c r="B18" s="16" t="s">
        <v>142</v>
      </c>
      <c r="C18" s="16">
        <v>0</v>
      </c>
      <c r="D18" s="375">
        <f>C18/'- 3 -'!E18</f>
        <v>0</v>
      </c>
      <c r="E18" s="16">
        <v>130000</v>
      </c>
      <c r="F18" s="375">
        <f>E18/'- 3 -'!E18</f>
        <v>0.002246220845738088</v>
      </c>
    </row>
    <row r="19" spans="1:6" ht="12.75">
      <c r="A19" s="13">
        <v>11</v>
      </c>
      <c r="B19" s="14" t="s">
        <v>143</v>
      </c>
      <c r="C19" s="14">
        <v>0</v>
      </c>
      <c r="D19" s="374">
        <f>C19/'- 3 -'!E19</f>
        <v>0</v>
      </c>
      <c r="E19" s="14">
        <v>60000</v>
      </c>
      <c r="F19" s="374">
        <f>E19/'- 3 -'!E19</f>
        <v>0.0019554152928923686</v>
      </c>
    </row>
    <row r="20" spans="1:6" ht="12.75">
      <c r="A20" s="15">
        <v>12</v>
      </c>
      <c r="B20" s="16" t="s">
        <v>144</v>
      </c>
      <c r="C20" s="16">
        <v>0</v>
      </c>
      <c r="D20" s="375">
        <f>C20/'- 3 -'!E20</f>
        <v>0</v>
      </c>
      <c r="E20" s="16">
        <v>20490</v>
      </c>
      <c r="F20" s="375">
        <f>E20/'- 3 -'!E20</f>
        <v>0.00040634194874776677</v>
      </c>
    </row>
    <row r="21" spans="1:6" ht="12.75">
      <c r="A21" s="13">
        <v>13</v>
      </c>
      <c r="B21" s="14" t="s">
        <v>145</v>
      </c>
      <c r="C21" s="14">
        <v>0</v>
      </c>
      <c r="D21" s="374">
        <f>C21/'- 3 -'!E21</f>
        <v>0</v>
      </c>
      <c r="E21" s="14">
        <v>35000</v>
      </c>
      <c r="F21" s="374">
        <f>E21/'- 3 -'!E21</f>
        <v>0.0018148936080847184</v>
      </c>
    </row>
    <row r="22" spans="1:6" ht="12.75">
      <c r="A22" s="15">
        <v>14</v>
      </c>
      <c r="B22" s="16" t="s">
        <v>146</v>
      </c>
      <c r="C22" s="16">
        <v>0</v>
      </c>
      <c r="D22" s="375">
        <f>C22/'- 3 -'!E22</f>
        <v>0</v>
      </c>
      <c r="E22" s="16">
        <v>20380</v>
      </c>
      <c r="F22" s="375">
        <f>E22/'- 3 -'!E22</f>
        <v>0.0009331744952512728</v>
      </c>
    </row>
    <row r="23" spans="1:6" ht="12.75">
      <c r="A23" s="13">
        <v>15</v>
      </c>
      <c r="B23" s="14" t="s">
        <v>147</v>
      </c>
      <c r="C23" s="14">
        <v>0</v>
      </c>
      <c r="D23" s="374">
        <f>C23/'- 3 -'!E23</f>
        <v>0</v>
      </c>
      <c r="E23" s="14">
        <v>24900</v>
      </c>
      <c r="F23" s="374">
        <f>E23/'- 3 -'!E23</f>
        <v>0.0008073599058715622</v>
      </c>
    </row>
    <row r="24" spans="1:6" ht="12.75">
      <c r="A24" s="15">
        <v>16</v>
      </c>
      <c r="B24" s="16" t="s">
        <v>148</v>
      </c>
      <c r="C24" s="16">
        <v>0</v>
      </c>
      <c r="D24" s="375">
        <f>C24/'- 3 -'!E24</f>
        <v>0</v>
      </c>
      <c r="E24" s="16">
        <v>7945</v>
      </c>
      <c r="F24" s="375">
        <f>E24/'- 3 -'!E24</f>
        <v>0.001369239285465624</v>
      </c>
    </row>
    <row r="25" spans="1:6" ht="12.75">
      <c r="A25" s="13">
        <v>17</v>
      </c>
      <c r="B25" s="14" t="s">
        <v>149</v>
      </c>
      <c r="C25" s="14">
        <v>0</v>
      </c>
      <c r="D25" s="374">
        <f>C25/'- 3 -'!E25</f>
        <v>0</v>
      </c>
      <c r="E25" s="14">
        <v>1600</v>
      </c>
      <c r="F25" s="374">
        <f>E25/'- 3 -'!E25</f>
        <v>0.0004142641503571734</v>
      </c>
    </row>
    <row r="26" spans="1:6" ht="12.75">
      <c r="A26" s="15">
        <v>18</v>
      </c>
      <c r="B26" s="16" t="s">
        <v>150</v>
      </c>
      <c r="C26" s="16">
        <v>0</v>
      </c>
      <c r="D26" s="375">
        <f>C26/'- 3 -'!E26</f>
        <v>0</v>
      </c>
      <c r="E26" s="16">
        <v>0</v>
      </c>
      <c r="F26" s="375">
        <f>E26/'- 3 -'!E26</f>
        <v>0</v>
      </c>
    </row>
    <row r="27" spans="1:6" ht="12.75">
      <c r="A27" s="13">
        <v>19</v>
      </c>
      <c r="B27" s="14" t="s">
        <v>151</v>
      </c>
      <c r="C27" s="14">
        <v>0</v>
      </c>
      <c r="D27" s="374">
        <f>C27/'- 3 -'!E27</f>
        <v>0</v>
      </c>
      <c r="E27" s="14">
        <v>8800</v>
      </c>
      <c r="F27" s="374">
        <f>E27/'- 3 -'!E27</f>
        <v>0.00044698367290547513</v>
      </c>
    </row>
    <row r="28" spans="1:6" ht="12.75">
      <c r="A28" s="15">
        <v>20</v>
      </c>
      <c r="B28" s="16" t="s">
        <v>152</v>
      </c>
      <c r="C28" s="16">
        <v>5174</v>
      </c>
      <c r="D28" s="375">
        <f>C28/'- 3 -'!E28</f>
        <v>0.0006949882668679724</v>
      </c>
      <c r="E28" s="16">
        <v>13606</v>
      </c>
      <c r="F28" s="375">
        <f>E28/'- 3 -'!E28</f>
        <v>0.001827601538269353</v>
      </c>
    </row>
    <row r="29" spans="1:6" ht="12.75">
      <c r="A29" s="13">
        <v>21</v>
      </c>
      <c r="B29" s="14" t="s">
        <v>153</v>
      </c>
      <c r="C29" s="14">
        <v>0</v>
      </c>
      <c r="D29" s="374">
        <f>C29/'- 3 -'!E29</f>
        <v>0</v>
      </c>
      <c r="E29" s="14">
        <v>60000</v>
      </c>
      <c r="F29" s="374">
        <f>E29/'- 3 -'!E29</f>
        <v>0.0027939464493597207</v>
      </c>
    </row>
    <row r="30" spans="1:6" ht="12.75">
      <c r="A30" s="15">
        <v>22</v>
      </c>
      <c r="B30" s="16" t="s">
        <v>154</v>
      </c>
      <c r="C30" s="16">
        <v>0</v>
      </c>
      <c r="D30" s="375">
        <f>C30/'- 3 -'!E30</f>
        <v>0</v>
      </c>
      <c r="E30" s="16">
        <v>21000</v>
      </c>
      <c r="F30" s="375">
        <f>E30/'- 3 -'!E30</f>
        <v>0.0017752168068059446</v>
      </c>
    </row>
    <row r="31" spans="1:6" ht="12.75">
      <c r="A31" s="13">
        <v>23</v>
      </c>
      <c r="B31" s="14" t="s">
        <v>155</v>
      </c>
      <c r="C31" s="14">
        <v>0</v>
      </c>
      <c r="D31" s="374">
        <f>C31/'- 3 -'!E31</f>
        <v>0</v>
      </c>
      <c r="E31" s="14">
        <v>0</v>
      </c>
      <c r="F31" s="374">
        <f>E31/'- 3 -'!E31</f>
        <v>0</v>
      </c>
    </row>
    <row r="32" spans="1:6" ht="12.75">
      <c r="A32" s="15">
        <v>24</v>
      </c>
      <c r="B32" s="16" t="s">
        <v>156</v>
      </c>
      <c r="C32" s="16">
        <v>0</v>
      </c>
      <c r="D32" s="375">
        <f>C32/'- 3 -'!E32</f>
        <v>0</v>
      </c>
      <c r="E32" s="16">
        <v>4600</v>
      </c>
      <c r="F32" s="375">
        <f>E32/'- 3 -'!E32</f>
        <v>0.0002060702748018791</v>
      </c>
    </row>
    <row r="33" spans="1:6" ht="12.75">
      <c r="A33" s="13">
        <v>25</v>
      </c>
      <c r="B33" s="14" t="s">
        <v>157</v>
      </c>
      <c r="C33" s="14">
        <v>0</v>
      </c>
      <c r="D33" s="374">
        <f>C33/'- 3 -'!E33</f>
        <v>0</v>
      </c>
      <c r="E33" s="14">
        <v>3600</v>
      </c>
      <c r="F33" s="374">
        <f>E33/'- 3 -'!E33</f>
        <v>0.0003588553590612025</v>
      </c>
    </row>
    <row r="34" spans="1:6" ht="12.75">
      <c r="A34" s="15">
        <v>26</v>
      </c>
      <c r="B34" s="16" t="s">
        <v>158</v>
      </c>
      <c r="C34" s="16">
        <v>0</v>
      </c>
      <c r="D34" s="375">
        <f>C34/'- 3 -'!E34</f>
        <v>0</v>
      </c>
      <c r="E34" s="16">
        <v>40000</v>
      </c>
      <c r="F34" s="375">
        <f>E34/'- 3 -'!E34</f>
        <v>0.0026876030947749637</v>
      </c>
    </row>
    <row r="35" spans="1:6" ht="12.75">
      <c r="A35" s="13">
        <v>28</v>
      </c>
      <c r="B35" s="14" t="s">
        <v>159</v>
      </c>
      <c r="C35" s="14">
        <v>0</v>
      </c>
      <c r="D35" s="374">
        <f>C35/'- 3 -'!E35</f>
        <v>0</v>
      </c>
      <c r="E35" s="14">
        <v>0</v>
      </c>
      <c r="F35" s="374">
        <f>E35/'- 3 -'!E35</f>
        <v>0</v>
      </c>
    </row>
    <row r="36" spans="1:6" ht="12.75">
      <c r="A36" s="15">
        <v>30</v>
      </c>
      <c r="B36" s="16" t="s">
        <v>160</v>
      </c>
      <c r="C36" s="16">
        <v>0</v>
      </c>
      <c r="D36" s="375">
        <f>C36/'- 3 -'!E36</f>
        <v>0</v>
      </c>
      <c r="E36" s="16">
        <v>15000</v>
      </c>
      <c r="F36" s="375">
        <f>E36/'- 3 -'!E36</f>
        <v>0.001671889090890244</v>
      </c>
    </row>
    <row r="37" spans="1:6" ht="12.75">
      <c r="A37" s="13">
        <v>31</v>
      </c>
      <c r="B37" s="14" t="s">
        <v>161</v>
      </c>
      <c r="C37" s="14">
        <v>0</v>
      </c>
      <c r="D37" s="374">
        <f>C37/'- 3 -'!E37</f>
        <v>0</v>
      </c>
      <c r="E37" s="14">
        <v>55000</v>
      </c>
      <c r="F37" s="374">
        <f>E37/'- 3 -'!E37</f>
        <v>0.0053073526519683235</v>
      </c>
    </row>
    <row r="38" spans="1:6" ht="12.75">
      <c r="A38" s="15">
        <v>32</v>
      </c>
      <c r="B38" s="16" t="s">
        <v>162</v>
      </c>
      <c r="C38" s="16">
        <v>0</v>
      </c>
      <c r="D38" s="375">
        <f>C38/'- 3 -'!E38</f>
        <v>0</v>
      </c>
      <c r="E38" s="16">
        <v>23221</v>
      </c>
      <c r="F38" s="375">
        <f>E38/'- 3 -'!E38</f>
        <v>0.003634251075242817</v>
      </c>
    </row>
    <row r="39" spans="1:6" ht="12.75">
      <c r="A39" s="13">
        <v>33</v>
      </c>
      <c r="B39" s="14" t="s">
        <v>163</v>
      </c>
      <c r="C39" s="14">
        <v>0</v>
      </c>
      <c r="D39" s="374">
        <f>C39/'- 3 -'!E39</f>
        <v>0</v>
      </c>
      <c r="E39" s="14">
        <v>5261</v>
      </c>
      <c r="F39" s="374">
        <f>E39/'- 3 -'!E39</f>
        <v>0.0004292947961898271</v>
      </c>
    </row>
    <row r="40" spans="1:6" ht="12.75">
      <c r="A40" s="15">
        <v>34</v>
      </c>
      <c r="B40" s="16" t="s">
        <v>164</v>
      </c>
      <c r="C40" s="16">
        <v>0</v>
      </c>
      <c r="D40" s="375">
        <f>C40/'- 3 -'!E40</f>
        <v>0</v>
      </c>
      <c r="E40" s="16">
        <v>0</v>
      </c>
      <c r="F40" s="375">
        <f>E40/'- 3 -'!E40</f>
        <v>0</v>
      </c>
    </row>
    <row r="41" spans="1:6" ht="12.75">
      <c r="A41" s="13">
        <v>35</v>
      </c>
      <c r="B41" s="14" t="s">
        <v>165</v>
      </c>
      <c r="C41" s="14">
        <v>0</v>
      </c>
      <c r="D41" s="374">
        <f>C41/'- 3 -'!E41</f>
        <v>0</v>
      </c>
      <c r="E41" s="14">
        <v>22844</v>
      </c>
      <c r="F41" s="374">
        <f>E41/'- 3 -'!E41</f>
        <v>0.00168156351546002</v>
      </c>
    </row>
    <row r="42" spans="1:6" ht="12.75">
      <c r="A42" s="15">
        <v>36</v>
      </c>
      <c r="B42" s="16" t="s">
        <v>166</v>
      </c>
      <c r="C42" s="16">
        <v>0</v>
      </c>
      <c r="D42" s="375">
        <f>C42/'- 3 -'!E42</f>
        <v>0</v>
      </c>
      <c r="E42" s="16">
        <v>32000</v>
      </c>
      <c r="F42" s="375">
        <f>E42/'- 3 -'!E42</f>
        <v>0.004439987806683486</v>
      </c>
    </row>
    <row r="43" spans="1:6" ht="12.75">
      <c r="A43" s="13">
        <v>37</v>
      </c>
      <c r="B43" s="14" t="s">
        <v>167</v>
      </c>
      <c r="C43" s="14">
        <v>0</v>
      </c>
      <c r="D43" s="374">
        <f>C43/'- 3 -'!E43</f>
        <v>0</v>
      </c>
      <c r="E43" s="14">
        <v>6800</v>
      </c>
      <c r="F43" s="374">
        <f>E43/'- 3 -'!E43</f>
        <v>0.0010054574158472804</v>
      </c>
    </row>
    <row r="44" spans="1:6" ht="12.75">
      <c r="A44" s="15">
        <v>38</v>
      </c>
      <c r="B44" s="16" t="s">
        <v>168</v>
      </c>
      <c r="C44" s="16">
        <v>9600</v>
      </c>
      <c r="D44" s="375">
        <f>C44/'- 3 -'!E44</f>
        <v>0.001083892029337457</v>
      </c>
      <c r="E44" s="16">
        <v>25049</v>
      </c>
      <c r="F44" s="375">
        <f>E44/'- 3 -'!E44</f>
        <v>0.002828167858632705</v>
      </c>
    </row>
    <row r="45" spans="1:6" ht="12.75">
      <c r="A45" s="13">
        <v>39</v>
      </c>
      <c r="B45" s="14" t="s">
        <v>169</v>
      </c>
      <c r="C45" s="14">
        <v>0</v>
      </c>
      <c r="D45" s="374">
        <f>C45/'- 3 -'!E45</f>
        <v>0</v>
      </c>
      <c r="E45" s="14">
        <v>32500</v>
      </c>
      <c r="F45" s="374">
        <f>E45/'- 3 -'!E45</f>
        <v>0.0022108663058532855</v>
      </c>
    </row>
    <row r="46" spans="1:6" ht="12.75">
      <c r="A46" s="15">
        <v>40</v>
      </c>
      <c r="B46" s="16" t="s">
        <v>170</v>
      </c>
      <c r="C46" s="16">
        <v>0</v>
      </c>
      <c r="D46" s="375">
        <f>C46/'- 3 -'!E46</f>
        <v>0</v>
      </c>
      <c r="E46" s="16">
        <v>22600</v>
      </c>
      <c r="F46" s="375">
        <f>E46/'- 3 -'!E46</f>
        <v>0.0005188960830233733</v>
      </c>
    </row>
    <row r="47" spans="1:6" ht="12.75">
      <c r="A47" s="13">
        <v>41</v>
      </c>
      <c r="B47" s="14" t="s">
        <v>171</v>
      </c>
      <c r="C47" s="14">
        <v>0</v>
      </c>
      <c r="D47" s="374">
        <f>C47/'- 3 -'!E47</f>
        <v>0</v>
      </c>
      <c r="E47" s="14">
        <v>23500</v>
      </c>
      <c r="F47" s="374">
        <f>E47/'- 3 -'!E47</f>
        <v>0.0019591617322191066</v>
      </c>
    </row>
    <row r="48" spans="1:6" ht="12.75">
      <c r="A48" s="15">
        <v>42</v>
      </c>
      <c r="B48" s="16" t="s">
        <v>172</v>
      </c>
      <c r="C48" s="16">
        <v>0</v>
      </c>
      <c r="D48" s="375">
        <f>C48/'- 3 -'!E48</f>
        <v>0</v>
      </c>
      <c r="E48" s="16">
        <v>0</v>
      </c>
      <c r="F48" s="375">
        <f>E48/'- 3 -'!E48</f>
        <v>0</v>
      </c>
    </row>
    <row r="49" spans="1:6" ht="12.75">
      <c r="A49" s="13">
        <v>43</v>
      </c>
      <c r="B49" s="14" t="s">
        <v>173</v>
      </c>
      <c r="C49" s="14">
        <v>0</v>
      </c>
      <c r="D49" s="374">
        <f>C49/'- 3 -'!E49</f>
        <v>0</v>
      </c>
      <c r="E49" s="14">
        <v>7500</v>
      </c>
      <c r="F49" s="374">
        <f>E49/'- 3 -'!E49</f>
        <v>0.0012307898322975006</v>
      </c>
    </row>
    <row r="50" spans="1:6" ht="12.75">
      <c r="A50" s="15">
        <v>44</v>
      </c>
      <c r="B50" s="16" t="s">
        <v>174</v>
      </c>
      <c r="C50" s="16">
        <v>9600</v>
      </c>
      <c r="D50" s="375">
        <f>C50/'- 3 -'!E50</f>
        <v>0.0010618963920963937</v>
      </c>
      <c r="E50" s="16">
        <v>6000</v>
      </c>
      <c r="F50" s="375">
        <f>E50/'- 3 -'!E50</f>
        <v>0.000663685245060246</v>
      </c>
    </row>
    <row r="51" spans="1:6" ht="12.75">
      <c r="A51" s="13">
        <v>45</v>
      </c>
      <c r="B51" s="14" t="s">
        <v>175</v>
      </c>
      <c r="C51" s="14">
        <v>0</v>
      </c>
      <c r="D51" s="374">
        <f>C51/'- 3 -'!E51</f>
        <v>0</v>
      </c>
      <c r="E51" s="14">
        <v>42900</v>
      </c>
      <c r="F51" s="374">
        <f>E51/'- 3 -'!E51</f>
        <v>0.00377844102580182</v>
      </c>
    </row>
    <row r="52" spans="1:6" ht="12.75">
      <c r="A52" s="15">
        <v>46</v>
      </c>
      <c r="B52" s="16" t="s">
        <v>176</v>
      </c>
      <c r="C52" s="16">
        <v>0</v>
      </c>
      <c r="D52" s="375">
        <f>C52/'- 3 -'!E52</f>
        <v>0</v>
      </c>
      <c r="E52" s="16">
        <v>36465</v>
      </c>
      <c r="F52" s="375">
        <f>E52/'- 3 -'!E52</f>
        <v>0.003527668032942702</v>
      </c>
    </row>
    <row r="53" spans="1:6" ht="12.75">
      <c r="A53" s="13">
        <v>47</v>
      </c>
      <c r="B53" s="14" t="s">
        <v>177</v>
      </c>
      <c r="C53" s="14">
        <v>0</v>
      </c>
      <c r="D53" s="374">
        <f>C53/'- 3 -'!E53</f>
        <v>0</v>
      </c>
      <c r="E53" s="14">
        <v>30271</v>
      </c>
      <c r="F53" s="374">
        <f>E53/'- 3 -'!E53</f>
        <v>0.003474934633323855</v>
      </c>
    </row>
    <row r="54" spans="1:6" ht="12.75">
      <c r="A54" s="15">
        <v>48</v>
      </c>
      <c r="B54" s="16" t="s">
        <v>178</v>
      </c>
      <c r="C54" s="16">
        <v>1915012</v>
      </c>
      <c r="D54" s="375">
        <f>C54/'- 3 -'!E54</f>
        <v>0.03534350096426248</v>
      </c>
      <c r="E54" s="16">
        <v>373465</v>
      </c>
      <c r="F54" s="375">
        <f>E54/'- 3 -'!E54</f>
        <v>0.006892677741767826</v>
      </c>
    </row>
    <row r="55" spans="1:6" ht="12.75">
      <c r="A55" s="13">
        <v>49</v>
      </c>
      <c r="B55" s="14" t="s">
        <v>179</v>
      </c>
      <c r="C55" s="14">
        <v>0</v>
      </c>
      <c r="D55" s="374">
        <f>C55/'- 3 -'!E55</f>
        <v>0</v>
      </c>
      <c r="E55" s="14">
        <v>90224</v>
      </c>
      <c r="F55" s="374">
        <f>E55/'- 3 -'!E55</f>
        <v>0.00262890327990824</v>
      </c>
    </row>
    <row r="56" spans="1:6" ht="12.75">
      <c r="A56" s="15">
        <v>50</v>
      </c>
      <c r="B56" s="16" t="s">
        <v>429</v>
      </c>
      <c r="C56" s="16">
        <v>4800</v>
      </c>
      <c r="D56" s="375">
        <f>C56/'- 3 -'!E56</f>
        <v>0.00033798913364935316</v>
      </c>
      <c r="E56" s="16">
        <v>19000</v>
      </c>
      <c r="F56" s="375">
        <f>E56/'- 3 -'!E56</f>
        <v>0.0013378736540286896</v>
      </c>
    </row>
    <row r="57" spans="1:6" ht="12.75">
      <c r="A57" s="13">
        <v>2264</v>
      </c>
      <c r="B57" s="14" t="s">
        <v>180</v>
      </c>
      <c r="C57" s="14">
        <v>0</v>
      </c>
      <c r="D57" s="374">
        <f>C57/'- 3 -'!E57</f>
        <v>0</v>
      </c>
      <c r="E57" s="14">
        <v>10000</v>
      </c>
      <c r="F57" s="374">
        <f>E57/'- 3 -'!E57</f>
        <v>0.005184852970531889</v>
      </c>
    </row>
    <row r="58" spans="1:6" ht="12.75">
      <c r="A58" s="15">
        <v>2309</v>
      </c>
      <c r="B58" s="16" t="s">
        <v>181</v>
      </c>
      <c r="C58" s="16">
        <v>4800</v>
      </c>
      <c r="D58" s="375">
        <f>C58/'- 3 -'!E58</f>
        <v>0.0024395574236240644</v>
      </c>
      <c r="E58" s="16">
        <v>14600</v>
      </c>
      <c r="F58" s="375">
        <f>E58/'- 3 -'!E58</f>
        <v>0.007420320496856528</v>
      </c>
    </row>
    <row r="59" spans="1:6" ht="12.75">
      <c r="A59" s="13">
        <v>2312</v>
      </c>
      <c r="B59" s="14" t="s">
        <v>182</v>
      </c>
      <c r="C59" s="14">
        <v>0</v>
      </c>
      <c r="D59" s="374">
        <f>C59/'- 3 -'!E59</f>
        <v>0</v>
      </c>
      <c r="E59" s="14">
        <v>12200</v>
      </c>
      <c r="F59" s="374">
        <f>E59/'- 3 -'!E59</f>
        <v>0.007275663561389604</v>
      </c>
    </row>
    <row r="60" spans="1:6" ht="12.75">
      <c r="A60" s="15">
        <v>2355</v>
      </c>
      <c r="B60" s="16" t="s">
        <v>183</v>
      </c>
      <c r="C60" s="16">
        <v>0</v>
      </c>
      <c r="D60" s="375">
        <f>C60/'- 3 -'!E60</f>
        <v>0</v>
      </c>
      <c r="E60" s="16">
        <v>54562</v>
      </c>
      <c r="F60" s="375">
        <f>E60/'- 3 -'!E60</f>
        <v>0.0023482654761420065</v>
      </c>
    </row>
    <row r="61" spans="1:6" ht="12.75">
      <c r="A61" s="13">
        <v>2439</v>
      </c>
      <c r="B61" s="14" t="s">
        <v>184</v>
      </c>
      <c r="C61" s="14">
        <v>0</v>
      </c>
      <c r="D61" s="374">
        <f>C61/'- 3 -'!E61</f>
        <v>0</v>
      </c>
      <c r="E61" s="14">
        <v>-8000</v>
      </c>
      <c r="F61" s="374">
        <f>E61/'- 3 -'!E61</f>
        <v>-0.006476107211954894</v>
      </c>
    </row>
    <row r="62" spans="1:6" ht="12.75">
      <c r="A62" s="15">
        <v>2460</v>
      </c>
      <c r="B62" s="16" t="s">
        <v>185</v>
      </c>
      <c r="C62" s="16">
        <v>0</v>
      </c>
      <c r="D62" s="375">
        <f>C62/'- 3 -'!E62</f>
        <v>0</v>
      </c>
      <c r="E62" s="16">
        <v>27500</v>
      </c>
      <c r="F62" s="375">
        <f>E62/'- 3 -'!E62</f>
        <v>0.009582358981649608</v>
      </c>
    </row>
    <row r="63" spans="1:6" ht="12.75">
      <c r="A63" s="13">
        <v>3000</v>
      </c>
      <c r="B63" s="14" t="s">
        <v>491</v>
      </c>
      <c r="C63" s="14">
        <v>0</v>
      </c>
      <c r="D63" s="374">
        <f>C63/'- 3 -'!E63</f>
        <v>0</v>
      </c>
      <c r="E63" s="14">
        <v>0</v>
      </c>
      <c r="F63" s="374">
        <f>E63/'- 3 -'!E63</f>
        <v>0</v>
      </c>
    </row>
    <row r="64" spans="1:6" ht="4.5" customHeight="1">
      <c r="A64" s="17"/>
      <c r="B64" s="17"/>
      <c r="C64" s="17"/>
      <c r="D64" s="198"/>
      <c r="E64" s="17"/>
      <c r="F64" s="198"/>
    </row>
    <row r="65" spans="1:7" ht="12.75">
      <c r="A65" s="19"/>
      <c r="B65" s="20" t="s">
        <v>186</v>
      </c>
      <c r="C65" s="20">
        <f>SUM(C11:C63)</f>
        <v>1948986</v>
      </c>
      <c r="D65" s="103">
        <f>C65/'- 3 -'!E65</f>
        <v>0.0015703676504634386</v>
      </c>
      <c r="E65" s="20">
        <f>SUM(E11:E63)</f>
        <v>1772793</v>
      </c>
      <c r="F65" s="103">
        <f>E65/'- 3 -'!E65</f>
        <v>0.0014284026556209387</v>
      </c>
      <c r="G65" s="77"/>
    </row>
    <row r="66" spans="1:6" ht="4.5" customHeight="1">
      <c r="A66" s="17"/>
      <c r="B66" s="17"/>
      <c r="C66" s="17"/>
      <c r="D66" s="198"/>
      <c r="E66" s="17"/>
      <c r="F66" s="198"/>
    </row>
    <row r="67" spans="1:6" ht="12.75">
      <c r="A67" s="15">
        <v>2155</v>
      </c>
      <c r="B67" s="16" t="s">
        <v>187</v>
      </c>
      <c r="C67" s="16">
        <v>0</v>
      </c>
      <c r="D67" s="375">
        <f>C67/'- 3 -'!E67</f>
        <v>0</v>
      </c>
      <c r="E67" s="16">
        <v>1795</v>
      </c>
      <c r="F67" s="375">
        <f>E67/'- 3 -'!E67</f>
        <v>0.0015030756528540015</v>
      </c>
    </row>
    <row r="68" spans="1:6" ht="12.75">
      <c r="A68" s="13">
        <v>2408</v>
      </c>
      <c r="B68" s="14" t="s">
        <v>189</v>
      </c>
      <c r="C68" s="14">
        <v>2700</v>
      </c>
      <c r="D68" s="374">
        <f>C68/'- 3 -'!E68</f>
        <v>0.0011419991329265843</v>
      </c>
      <c r="E68" s="14">
        <v>22000</v>
      </c>
      <c r="F68" s="374">
        <f>E68/'- 3 -'!E68</f>
        <v>0.009305178120142539</v>
      </c>
    </row>
    <row r="69" ht="6.75" customHeight="1"/>
    <row r="70" spans="1:2" ht="12" customHeight="1">
      <c r="A70" s="6"/>
      <c r="B70" s="6"/>
    </row>
    <row r="71" spans="1:2" ht="12" customHeight="1">
      <c r="A71" s="6"/>
      <c r="B71" s="6"/>
    </row>
    <row r="72" spans="1:2" ht="12" customHeight="1">
      <c r="A72" s="6"/>
      <c r="B72" s="6"/>
    </row>
    <row r="73" spans="1:2" ht="12" customHeight="1">
      <c r="A73" s="6"/>
      <c r="B73" s="6"/>
    </row>
    <row r="74" spans="1:2" ht="12" customHeight="1">
      <c r="A74" s="6"/>
      <c r="B74" s="6"/>
    </row>
    <row r="75" ht="12" customHeight="1"/>
  </sheetData>
  <printOptions horizontalCentered="1"/>
  <pageMargins left="0.6" right="0.6" top="0.6" bottom="0" header="0.3" footer="0"/>
  <pageSetup fitToHeight="1" fitToWidth="1" orientation="portrait" scale="81" r:id="rId1"/>
  <headerFooter alignWithMargins="0">
    <oddHeader>&amp;C&amp;"Times New Roman,Bold"&amp;12&amp;A</oddHeader>
  </headerFooter>
</worksheet>
</file>

<file path=xl/worksheets/sheet27.xml><?xml version="1.0" encoding="utf-8"?>
<worksheet xmlns="http://schemas.openxmlformats.org/spreadsheetml/2006/main" xmlns:r="http://schemas.openxmlformats.org/officeDocument/2006/relationships">
  <sheetPr codeName="Sheet29">
    <pageSetUpPr fitToPage="1"/>
  </sheetPr>
  <dimension ref="A1:H74"/>
  <sheetViews>
    <sheetView showGridLines="0" showZeros="0" workbookViewId="0" topLeftCell="A1">
      <selection activeCell="A1" sqref="A1"/>
    </sheetView>
  </sheetViews>
  <sheetFormatPr defaultColWidth="15.83203125" defaultRowHeight="12"/>
  <cols>
    <col min="1" max="1" width="6.83203125" style="82" customWidth="1"/>
    <col min="2" max="2" width="35.83203125" style="82" customWidth="1"/>
    <col min="3" max="3" width="16.83203125" style="82" customWidth="1"/>
    <col min="4" max="4" width="15.83203125" style="82" customWidth="1"/>
    <col min="5" max="5" width="16.83203125" style="82" customWidth="1"/>
    <col min="6" max="6" width="15.83203125" style="82" customWidth="1"/>
    <col min="7" max="7" width="16.83203125" style="82" customWidth="1"/>
    <col min="8" max="16384" width="15.83203125" style="82" customWidth="1"/>
  </cols>
  <sheetData>
    <row r="1" spans="1:8" ht="6.75" customHeight="1">
      <c r="A1" s="17"/>
      <c r="B1" s="80"/>
      <c r="C1" s="142"/>
      <c r="D1" s="142"/>
      <c r="E1" s="142"/>
      <c r="F1" s="142"/>
      <c r="G1" s="142"/>
      <c r="H1" s="142"/>
    </row>
    <row r="2" spans="1:8" ht="12.75">
      <c r="A2" s="8"/>
      <c r="B2" s="83"/>
      <c r="C2" s="200" t="s">
        <v>0</v>
      </c>
      <c r="D2" s="200"/>
      <c r="E2" s="201"/>
      <c r="F2" s="200"/>
      <c r="G2" s="215"/>
      <c r="H2" s="220" t="s">
        <v>476</v>
      </c>
    </row>
    <row r="3" spans="1:8" ht="12.75">
      <c r="A3" s="9"/>
      <c r="B3" s="86"/>
      <c r="C3" s="203" t="str">
        <f>YEAR</f>
        <v>OPERATING FUND BUDGET 2000/2001</v>
      </c>
      <c r="D3" s="203"/>
      <c r="E3" s="204"/>
      <c r="F3" s="203"/>
      <c r="G3" s="216"/>
      <c r="H3" s="216"/>
    </row>
    <row r="4" spans="1:8" ht="12.75">
      <c r="A4" s="10"/>
      <c r="C4" s="142"/>
      <c r="D4" s="142"/>
      <c r="E4" s="142"/>
      <c r="F4" s="142"/>
      <c r="G4" s="142"/>
      <c r="H4" s="142"/>
    </row>
    <row r="5" spans="1:8" ht="12.75">
      <c r="A5" s="10"/>
      <c r="C5" s="56"/>
      <c r="D5" s="142"/>
      <c r="E5" s="142"/>
      <c r="F5" s="142"/>
      <c r="G5" s="142"/>
      <c r="H5" s="142"/>
    </row>
    <row r="6" spans="1:8" ht="16.5">
      <c r="A6" s="10"/>
      <c r="C6" s="349" t="s">
        <v>27</v>
      </c>
      <c r="D6" s="222"/>
      <c r="E6" s="223"/>
      <c r="F6" s="223"/>
      <c r="G6" s="223"/>
      <c r="H6" s="224"/>
    </row>
    <row r="7" spans="3:8" ht="12.75">
      <c r="C7" s="205"/>
      <c r="D7" s="66"/>
      <c r="E7" s="65" t="s">
        <v>64</v>
      </c>
      <c r="F7" s="65"/>
      <c r="G7" s="65"/>
      <c r="H7" s="66"/>
    </row>
    <row r="8" spans="1:8" ht="12.75">
      <c r="A8" s="94"/>
      <c r="B8" s="45"/>
      <c r="C8" s="68" t="s">
        <v>39</v>
      </c>
      <c r="D8" s="70"/>
      <c r="E8" s="68" t="s">
        <v>71</v>
      </c>
      <c r="F8" s="70"/>
      <c r="G8" s="68" t="s">
        <v>79</v>
      </c>
      <c r="H8" s="70"/>
    </row>
    <row r="9" spans="1:8" ht="12.75">
      <c r="A9" s="51" t="s">
        <v>112</v>
      </c>
      <c r="B9" s="52" t="s">
        <v>113</v>
      </c>
      <c r="C9" s="225" t="s">
        <v>114</v>
      </c>
      <c r="D9" s="133" t="s">
        <v>115</v>
      </c>
      <c r="E9" s="133" t="s">
        <v>114</v>
      </c>
      <c r="F9" s="133" t="s">
        <v>115</v>
      </c>
      <c r="G9" s="133" t="s">
        <v>114</v>
      </c>
      <c r="H9" s="133" t="s">
        <v>115</v>
      </c>
    </row>
    <row r="10" spans="1:2" ht="4.5" customHeight="1">
      <c r="A10" s="77"/>
      <c r="B10" s="77"/>
    </row>
    <row r="11" spans="1:8" ht="12.75">
      <c r="A11" s="13">
        <v>1</v>
      </c>
      <c r="B11" s="14" t="s">
        <v>135</v>
      </c>
      <c r="C11" s="14">
        <v>1800200</v>
      </c>
      <c r="D11" s="374">
        <f>C11/'- 3 -'!E11</f>
        <v>0.007896483340929199</v>
      </c>
      <c r="E11" s="14">
        <v>21069500</v>
      </c>
      <c r="F11" s="374">
        <f>E11/'- 3 -'!E11</f>
        <v>0.09242026205516485</v>
      </c>
      <c r="G11" s="14">
        <v>5891000</v>
      </c>
      <c r="H11" s="374">
        <f>G11/'- 3 -'!E11</f>
        <v>0.025840564027004728</v>
      </c>
    </row>
    <row r="12" spans="1:8" ht="12.75">
      <c r="A12" s="15">
        <v>2</v>
      </c>
      <c r="B12" s="16" t="s">
        <v>136</v>
      </c>
      <c r="C12" s="16">
        <v>271024</v>
      </c>
      <c r="D12" s="375">
        <f>C12/'- 3 -'!E12</f>
        <v>0.004734700488930709</v>
      </c>
      <c r="E12" s="16">
        <v>4483375</v>
      </c>
      <c r="F12" s="375">
        <f>E12/'- 3 -'!E12</f>
        <v>0.07832309243668353</v>
      </c>
      <c r="G12" s="16">
        <v>741300</v>
      </c>
      <c r="H12" s="375">
        <f>G12/'- 3 -'!E12</f>
        <v>0.012950268140254496</v>
      </c>
    </row>
    <row r="13" spans="1:8" ht="12.75">
      <c r="A13" s="13">
        <v>3</v>
      </c>
      <c r="B13" s="14" t="s">
        <v>137</v>
      </c>
      <c r="C13" s="14">
        <v>213160</v>
      </c>
      <c r="D13" s="374">
        <f>C13/'- 3 -'!E13</f>
        <v>0.005282455754105005</v>
      </c>
      <c r="E13" s="14">
        <v>3541275</v>
      </c>
      <c r="F13" s="374">
        <f>E13/'- 3 -'!E13</f>
        <v>0.08775862497944363</v>
      </c>
      <c r="G13" s="14">
        <v>200000</v>
      </c>
      <c r="H13" s="374">
        <f>G13/'- 3 -'!E13</f>
        <v>0.004956329287019145</v>
      </c>
    </row>
    <row r="14" spans="1:8" ht="12.75">
      <c r="A14" s="15">
        <v>4</v>
      </c>
      <c r="B14" s="16" t="s">
        <v>138</v>
      </c>
      <c r="C14" s="16">
        <v>155733</v>
      </c>
      <c r="D14" s="375">
        <f>C14/'- 3 -'!E14</f>
        <v>0.004015200902493963</v>
      </c>
      <c r="E14" s="16">
        <v>4177650</v>
      </c>
      <c r="F14" s="375">
        <f>E14/'- 3 -'!E14</f>
        <v>0.10771065895027969</v>
      </c>
      <c r="G14" s="16">
        <v>184610</v>
      </c>
      <c r="H14" s="375">
        <f>G14/'- 3 -'!E14</f>
        <v>0.004759724904865446</v>
      </c>
    </row>
    <row r="15" spans="1:8" ht="12.75">
      <c r="A15" s="13">
        <v>5</v>
      </c>
      <c r="B15" s="14" t="s">
        <v>139</v>
      </c>
      <c r="C15" s="14">
        <v>280523</v>
      </c>
      <c r="D15" s="374">
        <f>C15/'- 3 -'!E15</f>
        <v>0.006057787766297573</v>
      </c>
      <c r="E15" s="14">
        <v>3252425</v>
      </c>
      <c r="F15" s="374">
        <f>E15/'- 3 -'!E15</f>
        <v>0.07023488404088216</v>
      </c>
      <c r="G15" s="14">
        <v>477177</v>
      </c>
      <c r="H15" s="374">
        <f>G15/'- 3 -'!E15</f>
        <v>0.010304456293988648</v>
      </c>
    </row>
    <row r="16" spans="1:8" ht="12.75">
      <c r="A16" s="15">
        <v>6</v>
      </c>
      <c r="B16" s="16" t="s">
        <v>140</v>
      </c>
      <c r="C16" s="16">
        <v>266106</v>
      </c>
      <c r="D16" s="375">
        <f>C16/'- 3 -'!E16</f>
        <v>0.004761379991801163</v>
      </c>
      <c r="E16" s="16">
        <v>5366493</v>
      </c>
      <c r="F16" s="375">
        <f>E16/'- 3 -'!E16</f>
        <v>0.09602155680947067</v>
      </c>
      <c r="G16" s="16">
        <v>194852</v>
      </c>
      <c r="H16" s="375">
        <f>G16/'- 3 -'!E16</f>
        <v>0.003486446807521966</v>
      </c>
    </row>
    <row r="17" spans="1:8" ht="12.75">
      <c r="A17" s="13">
        <v>9</v>
      </c>
      <c r="B17" s="14" t="s">
        <v>141</v>
      </c>
      <c r="C17" s="14">
        <v>379525</v>
      </c>
      <c r="D17" s="374">
        <f>C17/'- 3 -'!E17</f>
        <v>0.004880990324868248</v>
      </c>
      <c r="E17" s="14">
        <v>7534715</v>
      </c>
      <c r="F17" s="374">
        <f>E17/'- 3 -'!E17</f>
        <v>0.09690236747418393</v>
      </c>
      <c r="G17" s="14">
        <v>243610</v>
      </c>
      <c r="H17" s="374">
        <f>G17/'- 3 -'!E17</f>
        <v>0.0031330164100946017</v>
      </c>
    </row>
    <row r="18" spans="1:8" ht="12.75">
      <c r="A18" s="15">
        <v>10</v>
      </c>
      <c r="B18" s="16" t="s">
        <v>142</v>
      </c>
      <c r="C18" s="16">
        <v>479974</v>
      </c>
      <c r="D18" s="375">
        <f>C18/'- 3 -'!E18</f>
        <v>0.008293289263171485</v>
      </c>
      <c r="E18" s="16">
        <v>5921230</v>
      </c>
      <c r="F18" s="375">
        <f>E18/'- 3 -'!E18</f>
        <v>0.10231069429545953</v>
      </c>
      <c r="G18" s="16">
        <v>474000</v>
      </c>
      <c r="H18" s="375">
        <f>G18/'- 3 -'!E18</f>
        <v>0.008190066775998874</v>
      </c>
    </row>
    <row r="19" spans="1:8" ht="12.75">
      <c r="A19" s="13">
        <v>11</v>
      </c>
      <c r="B19" s="14" t="s">
        <v>143</v>
      </c>
      <c r="C19" s="14">
        <v>121530</v>
      </c>
      <c r="D19" s="374">
        <f>C19/'- 3 -'!E19</f>
        <v>0.003960693675753493</v>
      </c>
      <c r="E19" s="14">
        <v>2816325</v>
      </c>
      <c r="F19" s="374">
        <f>E19/'- 3 -'!E19</f>
        <v>0.09178474957925166</v>
      </c>
      <c r="G19" s="14">
        <v>112200</v>
      </c>
      <c r="H19" s="374">
        <f>G19/'- 3 -'!E19</f>
        <v>0.003656626597708729</v>
      </c>
    </row>
    <row r="20" spans="1:8" ht="12.75">
      <c r="A20" s="15">
        <v>12</v>
      </c>
      <c r="B20" s="16" t="s">
        <v>144</v>
      </c>
      <c r="C20" s="16">
        <v>172808</v>
      </c>
      <c r="D20" s="375">
        <f>C20/'- 3 -'!E20</f>
        <v>0.003426995582196392</v>
      </c>
      <c r="E20" s="16">
        <v>4070412</v>
      </c>
      <c r="F20" s="375">
        <f>E20/'- 3 -'!E20</f>
        <v>0.08072128571431404</v>
      </c>
      <c r="G20" s="16">
        <v>242650</v>
      </c>
      <c r="H20" s="375">
        <f>G20/'- 3 -'!E20</f>
        <v>0.004812048504814329</v>
      </c>
    </row>
    <row r="21" spans="1:8" ht="12.75">
      <c r="A21" s="13">
        <v>13</v>
      </c>
      <c r="B21" s="14" t="s">
        <v>145</v>
      </c>
      <c r="C21" s="14">
        <v>31773</v>
      </c>
      <c r="D21" s="374">
        <f>C21/'- 3 -'!E21</f>
        <v>0.0016475604174193074</v>
      </c>
      <c r="E21" s="14">
        <v>1754745</v>
      </c>
      <c r="F21" s="374">
        <f>E21/'- 3 -'!E21</f>
        <v>0.09099072812338913</v>
      </c>
      <c r="G21" s="14">
        <v>70863</v>
      </c>
      <c r="H21" s="374">
        <f>G21/'- 3 -'!E21</f>
        <v>0.003674537307134497</v>
      </c>
    </row>
    <row r="22" spans="1:8" ht="12.75">
      <c r="A22" s="15">
        <v>14</v>
      </c>
      <c r="B22" s="16" t="s">
        <v>146</v>
      </c>
      <c r="C22" s="16">
        <v>83687</v>
      </c>
      <c r="D22" s="375">
        <f>C22/'- 3 -'!E22</f>
        <v>0.00383192217782597</v>
      </c>
      <c r="E22" s="16">
        <v>2223873</v>
      </c>
      <c r="F22" s="375">
        <f>E22/'- 3 -'!E22</f>
        <v>0.10182833975848547</v>
      </c>
      <c r="G22" s="16">
        <v>146486</v>
      </c>
      <c r="H22" s="375">
        <f>G22/'- 3 -'!E22</f>
        <v>0.006707409181127475</v>
      </c>
    </row>
    <row r="23" spans="1:8" ht="12.75">
      <c r="A23" s="13">
        <v>15</v>
      </c>
      <c r="B23" s="14" t="s">
        <v>147</v>
      </c>
      <c r="C23" s="14">
        <v>78094</v>
      </c>
      <c r="D23" s="374">
        <f>C23/'- 3 -'!E23</f>
        <v>0.002532127087917019</v>
      </c>
      <c r="E23" s="14">
        <v>2872935</v>
      </c>
      <c r="F23" s="374">
        <f>E23/'- 3 -'!E23</f>
        <v>0.0931523104889605</v>
      </c>
      <c r="G23" s="14">
        <v>105000</v>
      </c>
      <c r="H23" s="374">
        <f>G23/'- 3 -'!E23</f>
        <v>0.00340452972355478</v>
      </c>
    </row>
    <row r="24" spans="1:8" ht="12.75">
      <c r="A24" s="15">
        <v>16</v>
      </c>
      <c r="B24" s="16" t="s">
        <v>148</v>
      </c>
      <c r="C24" s="16">
        <v>29304</v>
      </c>
      <c r="D24" s="375">
        <f>C24/'- 3 -'!E24</f>
        <v>0.005050243929677111</v>
      </c>
      <c r="E24" s="16">
        <v>546559</v>
      </c>
      <c r="F24" s="375">
        <f>E24/'- 3 -'!E24</f>
        <v>0.09419383947448785</v>
      </c>
      <c r="G24" s="16">
        <v>34506</v>
      </c>
      <c r="H24" s="375">
        <f>G24/'- 3 -'!E24</f>
        <v>0.005946755290657876</v>
      </c>
    </row>
    <row r="25" spans="1:8" ht="12.75">
      <c r="A25" s="13">
        <v>17</v>
      </c>
      <c r="B25" s="14" t="s">
        <v>149</v>
      </c>
      <c r="C25" s="14">
        <v>33535</v>
      </c>
      <c r="D25" s="374">
        <f>C25/'- 3 -'!E25</f>
        <v>0.00868271767639238</v>
      </c>
      <c r="E25" s="14">
        <v>306000</v>
      </c>
      <c r="F25" s="374">
        <f>E25/'- 3 -'!E25</f>
        <v>0.07922801875580941</v>
      </c>
      <c r="G25" s="14">
        <v>22561</v>
      </c>
      <c r="H25" s="374">
        <f>G25/'- 3 -'!E25</f>
        <v>0.005841383435130118</v>
      </c>
    </row>
    <row r="26" spans="1:8" ht="12.75">
      <c r="A26" s="15">
        <v>18</v>
      </c>
      <c r="B26" s="16" t="s">
        <v>150</v>
      </c>
      <c r="C26" s="16">
        <v>74902</v>
      </c>
      <c r="D26" s="375">
        <f>C26/'- 3 -'!E26</f>
        <v>0.008451798916969367</v>
      </c>
      <c r="E26" s="16">
        <v>675720</v>
      </c>
      <c r="F26" s="375">
        <f>E26/'- 3 -'!E26</f>
        <v>0.07624695687931618</v>
      </c>
      <c r="G26" s="16">
        <v>259540</v>
      </c>
      <c r="H26" s="375">
        <f>G26/'- 3 -'!E26</f>
        <v>0.029285998917388447</v>
      </c>
    </row>
    <row r="27" spans="1:8" ht="12.75">
      <c r="A27" s="13">
        <v>19</v>
      </c>
      <c r="B27" s="14" t="s">
        <v>151</v>
      </c>
      <c r="C27" s="14">
        <v>43500</v>
      </c>
      <c r="D27" s="374">
        <f>C27/'- 3 -'!E27</f>
        <v>0.002209521564930474</v>
      </c>
      <c r="E27" s="14">
        <v>961000</v>
      </c>
      <c r="F27" s="374">
        <f>E27/'- 3 -'!E27</f>
        <v>0.048812648825245636</v>
      </c>
      <c r="G27" s="14">
        <v>255000</v>
      </c>
      <c r="H27" s="374">
        <f>G27/'- 3 -'!E27</f>
        <v>0.012952367794420019</v>
      </c>
    </row>
    <row r="28" spans="1:8" ht="12.75">
      <c r="A28" s="15">
        <v>20</v>
      </c>
      <c r="B28" s="16" t="s">
        <v>152</v>
      </c>
      <c r="C28" s="16">
        <v>25554</v>
      </c>
      <c r="D28" s="375">
        <f>C28/'- 3 -'!E28</f>
        <v>0.0034324952013034724</v>
      </c>
      <c r="E28" s="16">
        <v>560724</v>
      </c>
      <c r="F28" s="375">
        <f>E28/'- 3 -'!E28</f>
        <v>0.07531824525536857</v>
      </c>
      <c r="G28" s="16">
        <v>38326</v>
      </c>
      <c r="H28" s="375">
        <f>G28/'- 3 -'!E28</f>
        <v>0.005148071185926152</v>
      </c>
    </row>
    <row r="29" spans="1:8" ht="12.75">
      <c r="A29" s="13">
        <v>21</v>
      </c>
      <c r="B29" s="14" t="s">
        <v>153</v>
      </c>
      <c r="C29" s="14">
        <v>87000</v>
      </c>
      <c r="D29" s="374">
        <f>C29/'- 3 -'!E29</f>
        <v>0.004051222351571595</v>
      </c>
      <c r="E29" s="14">
        <v>1802000</v>
      </c>
      <c r="F29" s="374">
        <f>E29/'- 3 -'!E29</f>
        <v>0.08391152502910361</v>
      </c>
      <c r="G29" s="14">
        <v>320000</v>
      </c>
      <c r="H29" s="374">
        <f>G29/'- 3 -'!E29</f>
        <v>0.01490104772991851</v>
      </c>
    </row>
    <row r="30" spans="1:8" ht="12.75">
      <c r="A30" s="15">
        <v>22</v>
      </c>
      <c r="B30" s="16" t="s">
        <v>154</v>
      </c>
      <c r="C30" s="16">
        <v>58200</v>
      </c>
      <c r="D30" s="375">
        <f>C30/'- 3 -'!E30</f>
        <v>0.004919886578862189</v>
      </c>
      <c r="E30" s="16">
        <v>1122350</v>
      </c>
      <c r="F30" s="375">
        <f>E30/'- 3 -'!E30</f>
        <v>0.09487688491041199</v>
      </c>
      <c r="G30" s="16">
        <v>102000</v>
      </c>
      <c r="H30" s="375">
        <f>G30/'- 3 -'!E30</f>
        <v>0.008622481633057445</v>
      </c>
    </row>
    <row r="31" spans="1:8" ht="12.75">
      <c r="A31" s="13">
        <v>23</v>
      </c>
      <c r="B31" s="14" t="s">
        <v>155</v>
      </c>
      <c r="C31" s="14">
        <v>28250</v>
      </c>
      <c r="D31" s="374">
        <f>C31/'- 3 -'!E31</f>
        <v>0.0029587174603919373</v>
      </c>
      <c r="E31" s="14">
        <v>752850</v>
      </c>
      <c r="F31" s="374">
        <f>E31/'- 3 -'!E31</f>
        <v>0.07884851115242726</v>
      </c>
      <c r="G31" s="14">
        <v>64421</v>
      </c>
      <c r="H31" s="374">
        <f>G31/'- 3 -'!E31</f>
        <v>0.006747027876669345</v>
      </c>
    </row>
    <row r="32" spans="1:8" ht="12.75">
      <c r="A32" s="15">
        <v>24</v>
      </c>
      <c r="B32" s="16" t="s">
        <v>156</v>
      </c>
      <c r="C32" s="16">
        <v>134212</v>
      </c>
      <c r="D32" s="375">
        <f>C32/'- 3 -'!E32</f>
        <v>0.006012413852545608</v>
      </c>
      <c r="E32" s="16">
        <v>2325873</v>
      </c>
      <c r="F32" s="375">
        <f>E32/'- 3 -'!E32</f>
        <v>0.10419419310092848</v>
      </c>
      <c r="G32" s="16">
        <v>127212</v>
      </c>
      <c r="H32" s="375">
        <f>G32/'- 3 -'!E32</f>
        <v>0.00569882865176014</v>
      </c>
    </row>
    <row r="33" spans="1:8" ht="12.75">
      <c r="A33" s="13">
        <v>25</v>
      </c>
      <c r="B33" s="14" t="s">
        <v>157</v>
      </c>
      <c r="C33" s="14">
        <v>31695</v>
      </c>
      <c r="D33" s="374">
        <f>C33/'- 3 -'!E33</f>
        <v>0.003159422390401337</v>
      </c>
      <c r="E33" s="14">
        <v>875720</v>
      </c>
      <c r="F33" s="374">
        <f>E33/'- 3 -'!E33</f>
        <v>0.08729355973252118</v>
      </c>
      <c r="G33" s="14">
        <v>89000</v>
      </c>
      <c r="H33" s="374">
        <f>G33/'- 3 -'!E33</f>
        <v>0.008871701932346395</v>
      </c>
    </row>
    <row r="34" spans="1:8" ht="12.75">
      <c r="A34" s="15">
        <v>26</v>
      </c>
      <c r="B34" s="16" t="s">
        <v>158</v>
      </c>
      <c r="C34" s="16">
        <v>43600</v>
      </c>
      <c r="D34" s="375">
        <f>C34/'- 3 -'!E34</f>
        <v>0.00292948737330471</v>
      </c>
      <c r="E34" s="16">
        <v>1230400</v>
      </c>
      <c r="F34" s="375">
        <f>E34/'- 3 -'!E34</f>
        <v>0.08267067119527788</v>
      </c>
      <c r="G34" s="16">
        <v>80000</v>
      </c>
      <c r="H34" s="375">
        <f>G34/'- 3 -'!E34</f>
        <v>0.005375206189549927</v>
      </c>
    </row>
    <row r="35" spans="1:8" ht="12.75">
      <c r="A35" s="13">
        <v>28</v>
      </c>
      <c r="B35" s="14" t="s">
        <v>159</v>
      </c>
      <c r="C35" s="14">
        <v>73988</v>
      </c>
      <c r="D35" s="374">
        <f>C35/'- 3 -'!E35</f>
        <v>0.012377822371189125</v>
      </c>
      <c r="E35" s="14">
        <v>418553</v>
      </c>
      <c r="F35" s="374">
        <f>E35/'- 3 -'!E35</f>
        <v>0.07002182363259342</v>
      </c>
      <c r="G35" s="14">
        <v>41000</v>
      </c>
      <c r="H35" s="374">
        <f>G35/'- 3 -'!E35</f>
        <v>0.006859094950785994</v>
      </c>
    </row>
    <row r="36" spans="1:8" ht="12.75">
      <c r="A36" s="15">
        <v>30</v>
      </c>
      <c r="B36" s="16" t="s">
        <v>160</v>
      </c>
      <c r="C36" s="16">
        <v>42401</v>
      </c>
      <c r="D36" s="375">
        <f>C36/'- 3 -'!E36</f>
        <v>0.004725984622855816</v>
      </c>
      <c r="E36" s="16">
        <v>693587</v>
      </c>
      <c r="F36" s="375">
        <f>E36/'- 3 -'!E36</f>
        <v>0.07730670259221945</v>
      </c>
      <c r="G36" s="16">
        <v>112000</v>
      </c>
      <c r="H36" s="375">
        <f>G36/'- 3 -'!E36</f>
        <v>0.012483438545313823</v>
      </c>
    </row>
    <row r="37" spans="1:8" ht="12.75">
      <c r="A37" s="13">
        <v>31</v>
      </c>
      <c r="B37" s="14" t="s">
        <v>161</v>
      </c>
      <c r="C37" s="14">
        <v>54416</v>
      </c>
      <c r="D37" s="374">
        <f>C37/'- 3 -'!E37</f>
        <v>0.005250998216536514</v>
      </c>
      <c r="E37" s="14">
        <v>870496</v>
      </c>
      <c r="F37" s="374">
        <f>E37/'- 3 -'!E37</f>
        <v>0.08400053189323305</v>
      </c>
      <c r="G37" s="14">
        <v>197666</v>
      </c>
      <c r="H37" s="374">
        <f>G37/'- 3 -'!E37</f>
        <v>0.019074239441890375</v>
      </c>
    </row>
    <row r="38" spans="1:8" ht="12.75">
      <c r="A38" s="15">
        <v>32</v>
      </c>
      <c r="B38" s="16" t="s">
        <v>162</v>
      </c>
      <c r="C38" s="16">
        <v>41380</v>
      </c>
      <c r="D38" s="375">
        <f>C38/'- 3 -'!E38</f>
        <v>0.006476263274344247</v>
      </c>
      <c r="E38" s="16">
        <v>647969</v>
      </c>
      <c r="F38" s="375">
        <f>E38/'- 3 -'!E38</f>
        <v>0.10141174087997988</v>
      </c>
      <c r="G38" s="16">
        <v>62416</v>
      </c>
      <c r="H38" s="375">
        <f>G38/'- 3 -'!E38</f>
        <v>0.009768546363737808</v>
      </c>
    </row>
    <row r="39" spans="1:8" ht="12.75">
      <c r="A39" s="13">
        <v>33</v>
      </c>
      <c r="B39" s="14" t="s">
        <v>163</v>
      </c>
      <c r="C39" s="14">
        <v>59639</v>
      </c>
      <c r="D39" s="374">
        <f>C39/'- 3 -'!E39</f>
        <v>0.004866510615845866</v>
      </c>
      <c r="E39" s="14">
        <v>1223512</v>
      </c>
      <c r="F39" s="374">
        <f>E39/'- 3 -'!E39</f>
        <v>0.09983792713853028</v>
      </c>
      <c r="G39" s="14">
        <v>77594</v>
      </c>
      <c r="H39" s="374">
        <f>G39/'- 3 -'!E39</f>
        <v>0.006331629046864369</v>
      </c>
    </row>
    <row r="40" spans="1:8" ht="12.75">
      <c r="A40" s="15">
        <v>34</v>
      </c>
      <c r="B40" s="16" t="s">
        <v>164</v>
      </c>
      <c r="C40" s="16">
        <v>42350</v>
      </c>
      <c r="D40" s="375">
        <f>C40/'- 3 -'!E40</f>
        <v>0.007897042702023042</v>
      </c>
      <c r="E40" s="16">
        <v>673545</v>
      </c>
      <c r="F40" s="375">
        <f>E40/'- 3 -'!E40</f>
        <v>0.12559654372453624</v>
      </c>
      <c r="G40" s="16">
        <v>37098</v>
      </c>
      <c r="H40" s="375">
        <f>G40/'- 3 -'!E40</f>
        <v>0.006917697524430951</v>
      </c>
    </row>
    <row r="41" spans="1:8" ht="12.75">
      <c r="A41" s="13">
        <v>35</v>
      </c>
      <c r="B41" s="14" t="s">
        <v>165</v>
      </c>
      <c r="C41" s="14">
        <v>80934</v>
      </c>
      <c r="D41" s="374">
        <f>C41/'- 3 -'!E41</f>
        <v>0.005957610819481757</v>
      </c>
      <c r="E41" s="14">
        <v>1277473</v>
      </c>
      <c r="F41" s="374">
        <f>E41/'- 3 -'!E41</f>
        <v>0.09403572004838286</v>
      </c>
      <c r="G41" s="14">
        <v>57309</v>
      </c>
      <c r="H41" s="374">
        <f>G41/'- 3 -'!E41</f>
        <v>0.0042185573239143</v>
      </c>
    </row>
    <row r="42" spans="1:8" ht="12.75">
      <c r="A42" s="15">
        <v>36</v>
      </c>
      <c r="B42" s="16" t="s">
        <v>166</v>
      </c>
      <c r="C42" s="16">
        <v>65303</v>
      </c>
      <c r="D42" s="375">
        <f>C42/'- 3 -'!E42</f>
        <v>0.009060766366870365</v>
      </c>
      <c r="E42" s="16">
        <v>797462</v>
      </c>
      <c r="F42" s="375">
        <f>E42/'- 3 -'!E42</f>
        <v>0.11064754863416956</v>
      </c>
      <c r="G42" s="16">
        <v>35746</v>
      </c>
      <c r="H42" s="375">
        <f>G42/'- 3 -'!E42</f>
        <v>0.004959743879303371</v>
      </c>
    </row>
    <row r="43" spans="1:8" ht="12.75">
      <c r="A43" s="13">
        <v>37</v>
      </c>
      <c r="B43" s="14" t="s">
        <v>167</v>
      </c>
      <c r="C43" s="14">
        <v>24502</v>
      </c>
      <c r="D43" s="374">
        <f>C43/'- 3 -'!E43</f>
        <v>0.003622899647513245</v>
      </c>
      <c r="E43" s="14">
        <v>606136</v>
      </c>
      <c r="F43" s="374">
        <f>E43/'- 3 -'!E43</f>
        <v>0.08962410826647164</v>
      </c>
      <c r="G43" s="14">
        <v>78000</v>
      </c>
      <c r="H43" s="374">
        <f>G43/'- 3 -'!E43</f>
        <v>0.011533188005307041</v>
      </c>
    </row>
    <row r="44" spans="1:8" ht="12.75">
      <c r="A44" s="15">
        <v>38</v>
      </c>
      <c r="B44" s="16" t="s">
        <v>168</v>
      </c>
      <c r="C44" s="16">
        <v>32465</v>
      </c>
      <c r="D44" s="375">
        <f>C44/'- 3 -'!E44</f>
        <v>0.00366547445129589</v>
      </c>
      <c r="E44" s="16">
        <v>858077</v>
      </c>
      <c r="F44" s="375">
        <f>E44/'- 3 -'!E44</f>
        <v>0.09688154383935388</v>
      </c>
      <c r="G44" s="16">
        <v>49277</v>
      </c>
      <c r="H44" s="375">
        <f>G44/'- 3 -'!E44</f>
        <v>0.005563640367673112</v>
      </c>
    </row>
    <row r="45" spans="1:8" ht="12.75">
      <c r="A45" s="13">
        <v>39</v>
      </c>
      <c r="B45" s="14" t="s">
        <v>169</v>
      </c>
      <c r="C45" s="14">
        <v>59950</v>
      </c>
      <c r="D45" s="374">
        <f>C45/'- 3 -'!E45</f>
        <v>0.0040781980011047525</v>
      </c>
      <c r="E45" s="14">
        <v>1341550</v>
      </c>
      <c r="F45" s="374">
        <f>E45/'- 3 -'!E45</f>
        <v>0.0912611597728454</v>
      </c>
      <c r="G45" s="14">
        <v>90000</v>
      </c>
      <c r="H45" s="374">
        <f>G45/'- 3 -'!E45</f>
        <v>0.0061223990008244834</v>
      </c>
    </row>
    <row r="46" spans="1:8" ht="12.75">
      <c r="A46" s="15">
        <v>40</v>
      </c>
      <c r="B46" s="16" t="s">
        <v>170</v>
      </c>
      <c r="C46" s="16">
        <v>127200</v>
      </c>
      <c r="D46" s="375">
        <f>C46/'- 3 -'!E46</f>
        <v>0.002920512467281995</v>
      </c>
      <c r="E46" s="16">
        <v>3574900</v>
      </c>
      <c r="F46" s="375">
        <f>E46/'- 3 -'!E46</f>
        <v>0.08207971713275475</v>
      </c>
      <c r="G46" s="16">
        <v>449600</v>
      </c>
      <c r="H46" s="375">
        <f>G46/'- 3 -'!E46</f>
        <v>0.010322817651650825</v>
      </c>
    </row>
    <row r="47" spans="1:8" ht="12.75">
      <c r="A47" s="13">
        <v>41</v>
      </c>
      <c r="B47" s="14" t="s">
        <v>171</v>
      </c>
      <c r="C47" s="14">
        <v>61600</v>
      </c>
      <c r="D47" s="374">
        <f>C47/'- 3 -'!E47</f>
        <v>0.0051355047959445515</v>
      </c>
      <c r="E47" s="14">
        <v>1066391</v>
      </c>
      <c r="F47" s="374">
        <f>E47/'- 3 -'!E47</f>
        <v>0.08890350803331341</v>
      </c>
      <c r="G47" s="14">
        <v>45000</v>
      </c>
      <c r="H47" s="374">
        <f>G47/'- 3 -'!E47</f>
        <v>0.0037515862957387147</v>
      </c>
    </row>
    <row r="48" spans="1:8" ht="12.75">
      <c r="A48" s="15">
        <v>42</v>
      </c>
      <c r="B48" s="16" t="s">
        <v>172</v>
      </c>
      <c r="C48" s="16">
        <v>23510</v>
      </c>
      <c r="D48" s="375">
        <f>C48/'- 3 -'!E48</f>
        <v>0.003032685147943695</v>
      </c>
      <c r="E48" s="16">
        <v>641901</v>
      </c>
      <c r="F48" s="375">
        <f>E48/'- 3 -'!E48</f>
        <v>0.08280236619099131</v>
      </c>
      <c r="G48" s="16">
        <v>66940</v>
      </c>
      <c r="H48" s="375">
        <f>G48/'- 3 -'!E48</f>
        <v>0.00863496145484266</v>
      </c>
    </row>
    <row r="49" spans="1:8" ht="12.75">
      <c r="A49" s="13">
        <v>43</v>
      </c>
      <c r="B49" s="14" t="s">
        <v>173</v>
      </c>
      <c r="C49" s="14">
        <v>30000</v>
      </c>
      <c r="D49" s="374">
        <f>C49/'- 3 -'!E49</f>
        <v>0.004923159329190002</v>
      </c>
      <c r="E49" s="14">
        <v>526233</v>
      </c>
      <c r="F49" s="374">
        <f>E49/'- 3 -'!E49</f>
        <v>0.08635763010925475</v>
      </c>
      <c r="G49" s="14">
        <v>60000</v>
      </c>
      <c r="H49" s="374">
        <f>G49/'- 3 -'!E49</f>
        <v>0.009846318658380005</v>
      </c>
    </row>
    <row r="50" spans="1:8" ht="12.75">
      <c r="A50" s="15">
        <v>44</v>
      </c>
      <c r="B50" s="16" t="s">
        <v>174</v>
      </c>
      <c r="C50" s="16">
        <v>86736</v>
      </c>
      <c r="D50" s="375">
        <f>C50/'- 3 -'!E50</f>
        <v>0.009594233902590916</v>
      </c>
      <c r="E50" s="16">
        <v>612331</v>
      </c>
      <c r="F50" s="375">
        <f>E50/'- 3 -'!E50</f>
        <v>0.06773250829883092</v>
      </c>
      <c r="G50" s="16">
        <v>171200</v>
      </c>
      <c r="H50" s="375">
        <f>G50/'- 3 -'!E50</f>
        <v>0.01893715232571902</v>
      </c>
    </row>
    <row r="51" spans="1:8" ht="12.75">
      <c r="A51" s="13">
        <v>45</v>
      </c>
      <c r="B51" s="14" t="s">
        <v>175</v>
      </c>
      <c r="C51" s="14">
        <v>96225</v>
      </c>
      <c r="D51" s="374">
        <f>C51/'- 3 -'!E51</f>
        <v>0.008475069643537999</v>
      </c>
      <c r="E51" s="14">
        <v>1254864</v>
      </c>
      <c r="F51" s="374">
        <f>E51/'- 3 -'!E51</f>
        <v>0.11052283495109033</v>
      </c>
      <c r="G51" s="14">
        <v>47426</v>
      </c>
      <c r="H51" s="374">
        <f>G51/'- 3 -'!E51</f>
        <v>0.004177070957801331</v>
      </c>
    </row>
    <row r="52" spans="1:8" ht="12.75">
      <c r="A52" s="15">
        <v>46</v>
      </c>
      <c r="B52" s="16" t="s">
        <v>176</v>
      </c>
      <c r="C52" s="16">
        <v>69893</v>
      </c>
      <c r="D52" s="375">
        <f>C52/'- 3 -'!E52</f>
        <v>0.006761533026915241</v>
      </c>
      <c r="E52" s="16">
        <v>1285511</v>
      </c>
      <c r="F52" s="375">
        <f>E52/'- 3 -'!E52</f>
        <v>0.12436188292050475</v>
      </c>
      <c r="G52" s="16">
        <v>60000</v>
      </c>
      <c r="H52" s="375">
        <f>G52/'- 3 -'!E52</f>
        <v>0.0058044722878530675</v>
      </c>
    </row>
    <row r="53" spans="1:8" ht="12.75">
      <c r="A53" s="13">
        <v>47</v>
      </c>
      <c r="B53" s="14" t="s">
        <v>177</v>
      </c>
      <c r="C53" s="14">
        <v>126966</v>
      </c>
      <c r="D53" s="374">
        <f>C53/'- 3 -'!E53</f>
        <v>0.014574957902104212</v>
      </c>
      <c r="E53" s="14">
        <v>728997</v>
      </c>
      <c r="F53" s="374">
        <f>E53/'- 3 -'!E53</f>
        <v>0.08368461309138088</v>
      </c>
      <c r="G53" s="14">
        <v>135237</v>
      </c>
      <c r="H53" s="374">
        <f>G53/'- 3 -'!E53</f>
        <v>0.015524420567765129</v>
      </c>
    </row>
    <row r="54" spans="1:8" ht="12.75">
      <c r="A54" s="15">
        <v>48</v>
      </c>
      <c r="B54" s="16" t="s">
        <v>178</v>
      </c>
      <c r="C54" s="16">
        <v>85906</v>
      </c>
      <c r="D54" s="375">
        <f>C54/'- 3 -'!E54</f>
        <v>0.0015854829075932332</v>
      </c>
      <c r="E54" s="16">
        <v>7440703</v>
      </c>
      <c r="F54" s="375">
        <f>E54/'- 3 -'!E54</f>
        <v>0.13732576801361596</v>
      </c>
      <c r="G54" s="16">
        <v>449300</v>
      </c>
      <c r="H54" s="375">
        <f>G54/'- 3 -'!E54</f>
        <v>0.008292290065672243</v>
      </c>
    </row>
    <row r="55" spans="1:8" ht="12.75">
      <c r="A55" s="13">
        <v>49</v>
      </c>
      <c r="B55" s="14" t="s">
        <v>179</v>
      </c>
      <c r="C55" s="14">
        <v>138855</v>
      </c>
      <c r="D55" s="374">
        <f>C55/'- 3 -'!E55</f>
        <v>0.004045889840083112</v>
      </c>
      <c r="E55" s="14">
        <v>2800905</v>
      </c>
      <c r="F55" s="374">
        <f>E55/'- 3 -'!E55</f>
        <v>0.08161141537962614</v>
      </c>
      <c r="G55" s="14">
        <v>250000</v>
      </c>
      <c r="H55" s="374">
        <f>G55/'- 3 -'!E55</f>
        <v>0.00728437910065016</v>
      </c>
    </row>
    <row r="56" spans="1:8" ht="12.75">
      <c r="A56" s="15">
        <v>50</v>
      </c>
      <c r="B56" s="16" t="s">
        <v>429</v>
      </c>
      <c r="C56" s="16">
        <v>98400</v>
      </c>
      <c r="D56" s="375">
        <f>C56/'- 3 -'!E56</f>
        <v>0.0069287772398117405</v>
      </c>
      <c r="E56" s="16">
        <v>1374000</v>
      </c>
      <c r="F56" s="375">
        <f>E56/'- 3 -'!E56</f>
        <v>0.09674938950712735</v>
      </c>
      <c r="G56" s="16">
        <v>131500</v>
      </c>
      <c r="H56" s="375">
        <f>G56/'- 3 -'!E56</f>
        <v>0.009259493973935405</v>
      </c>
    </row>
    <row r="57" spans="1:8" ht="12.75">
      <c r="A57" s="13">
        <v>2264</v>
      </c>
      <c r="B57" s="14" t="s">
        <v>180</v>
      </c>
      <c r="C57" s="14">
        <v>0</v>
      </c>
      <c r="D57" s="374">
        <f>C57/'- 3 -'!E57</f>
        <v>0</v>
      </c>
      <c r="E57" s="14">
        <v>291016</v>
      </c>
      <c r="F57" s="374">
        <f>E57/'- 3 -'!E57</f>
        <v>0.1508875172072308</v>
      </c>
      <c r="G57" s="14">
        <v>8622</v>
      </c>
      <c r="H57" s="374">
        <f>G57/'- 3 -'!E57</f>
        <v>0.004470380231192594</v>
      </c>
    </row>
    <row r="58" spans="1:8" ht="12.75">
      <c r="A58" s="15">
        <v>2309</v>
      </c>
      <c r="B58" s="16" t="s">
        <v>181</v>
      </c>
      <c r="C58" s="16">
        <v>0</v>
      </c>
      <c r="D58" s="375">
        <f>C58/'- 3 -'!E58</f>
        <v>0</v>
      </c>
      <c r="E58" s="16">
        <v>269715</v>
      </c>
      <c r="F58" s="375">
        <f>E58/'- 3 -'!E58</f>
        <v>0.13708025635682594</v>
      </c>
      <c r="G58" s="16">
        <v>6247</v>
      </c>
      <c r="H58" s="375">
        <f>G58/'- 3 -'!E58</f>
        <v>0.0031749823386207354</v>
      </c>
    </row>
    <row r="59" spans="1:8" ht="12.75">
      <c r="A59" s="13">
        <v>2312</v>
      </c>
      <c r="B59" s="14" t="s">
        <v>182</v>
      </c>
      <c r="C59" s="14">
        <v>0</v>
      </c>
      <c r="D59" s="374">
        <f>C59/'- 3 -'!E59</f>
        <v>0</v>
      </c>
      <c r="E59" s="14">
        <v>249321</v>
      </c>
      <c r="F59" s="374">
        <f>E59/'- 3 -'!E59</f>
        <v>0.1486865339991162</v>
      </c>
      <c r="G59" s="14">
        <v>12684</v>
      </c>
      <c r="H59" s="374">
        <f>G59/'- 3 -'!E59</f>
        <v>0.007564304640382437</v>
      </c>
    </row>
    <row r="60" spans="1:8" ht="12.75">
      <c r="A60" s="15">
        <v>2355</v>
      </c>
      <c r="B60" s="16" t="s">
        <v>183</v>
      </c>
      <c r="C60" s="16">
        <v>132673</v>
      </c>
      <c r="D60" s="375">
        <f>C60/'- 3 -'!E60</f>
        <v>0.005710044087756836</v>
      </c>
      <c r="E60" s="16">
        <v>2514769</v>
      </c>
      <c r="F60" s="375">
        <f>E60/'- 3 -'!E60</f>
        <v>0.10823183210241849</v>
      </c>
      <c r="G60" s="16">
        <v>62230</v>
      </c>
      <c r="H60" s="375">
        <f>G60/'- 3 -'!E60</f>
        <v>0.002678284530998077</v>
      </c>
    </row>
    <row r="61" spans="1:8" ht="12.75">
      <c r="A61" s="13">
        <v>2439</v>
      </c>
      <c r="B61" s="14" t="s">
        <v>184</v>
      </c>
      <c r="C61" s="14">
        <v>0</v>
      </c>
      <c r="D61" s="374">
        <f>C61/'- 3 -'!E61</f>
        <v>0</v>
      </c>
      <c r="E61" s="14">
        <v>148266</v>
      </c>
      <c r="F61" s="374">
        <f>E61/'- 3 -'!E61</f>
        <v>0.12002331398596304</v>
      </c>
      <c r="G61" s="14">
        <v>12000</v>
      </c>
      <c r="H61" s="374">
        <f>G61/'- 3 -'!E61</f>
        <v>0.009714160817932341</v>
      </c>
    </row>
    <row r="62" spans="1:8" ht="12.75">
      <c r="A62" s="15">
        <v>2460</v>
      </c>
      <c r="B62" s="16" t="s">
        <v>185</v>
      </c>
      <c r="C62" s="16">
        <v>0</v>
      </c>
      <c r="D62" s="375">
        <f>C62/'- 3 -'!E62</f>
        <v>0</v>
      </c>
      <c r="E62" s="16">
        <v>346800</v>
      </c>
      <c r="F62" s="375">
        <f>E62/'- 3 -'!E62</f>
        <v>0.12084225799403943</v>
      </c>
      <c r="G62" s="16">
        <v>40000</v>
      </c>
      <c r="H62" s="375">
        <f>G62/'- 3 -'!E62</f>
        <v>0.013937976700581249</v>
      </c>
    </row>
    <row r="63" spans="1:8" ht="12.75">
      <c r="A63" s="13">
        <v>3000</v>
      </c>
      <c r="B63" s="14" t="s">
        <v>491</v>
      </c>
      <c r="C63" s="14">
        <v>0</v>
      </c>
      <c r="D63" s="374">
        <f>C63/'- 3 -'!E63</f>
        <v>0</v>
      </c>
      <c r="E63" s="14">
        <v>447423</v>
      </c>
      <c r="F63" s="374">
        <f>E63/'- 3 -'!E63</f>
        <v>0.08590979052452585</v>
      </c>
      <c r="G63" s="14">
        <v>27686</v>
      </c>
      <c r="H63" s="374">
        <f>G63/'- 3 -'!E63</f>
        <v>0.00531599506610528</v>
      </c>
    </row>
    <row r="64" spans="1:8" ht="4.5" customHeight="1">
      <c r="A64" s="17"/>
      <c r="B64" s="17"/>
      <c r="C64" s="17"/>
      <c r="D64" s="198"/>
      <c r="E64" s="17"/>
      <c r="F64" s="198"/>
      <c r="G64" s="17"/>
      <c r="H64" s="198"/>
    </row>
    <row r="65" spans="1:8" ht="12.75">
      <c r="A65" s="19"/>
      <c r="B65" s="20" t="s">
        <v>186</v>
      </c>
      <c r="C65" s="20">
        <f>SUM(C11:C63)</f>
        <v>6579181</v>
      </c>
      <c r="D65" s="103">
        <f>C65/'- 3 -'!E65</f>
        <v>0.005301081182185863</v>
      </c>
      <c r="E65" s="20">
        <f>SUM(E11:E63)</f>
        <v>115226555</v>
      </c>
      <c r="F65" s="103">
        <f>E65/'- 3 -'!E65</f>
        <v>0.09284215199408626</v>
      </c>
      <c r="G65" s="20">
        <f>SUM(G11:G63)</f>
        <v>13350092</v>
      </c>
      <c r="H65" s="103">
        <f>G65/'- 3 -'!E65</f>
        <v>0.010756646075195383</v>
      </c>
    </row>
    <row r="66" spans="1:8" ht="4.5" customHeight="1">
      <c r="A66" s="17"/>
      <c r="B66" s="17"/>
      <c r="C66" s="17"/>
      <c r="D66" s="198"/>
      <c r="E66" s="17"/>
      <c r="F66" s="198"/>
      <c r="G66" s="17"/>
      <c r="H66" s="198"/>
    </row>
    <row r="67" spans="1:8" ht="12.75">
      <c r="A67" s="15">
        <v>2155</v>
      </c>
      <c r="B67" s="16" t="s">
        <v>187</v>
      </c>
      <c r="C67" s="16">
        <v>0</v>
      </c>
      <c r="D67" s="375">
        <f>C67/'- 3 -'!E67</f>
        <v>0</v>
      </c>
      <c r="E67" s="16">
        <v>116843</v>
      </c>
      <c r="F67" s="375">
        <f>E67/'- 3 -'!E67</f>
        <v>0.09784059526820062</v>
      </c>
      <c r="G67" s="16">
        <v>0</v>
      </c>
      <c r="H67" s="375">
        <f>G67/'- 3 -'!E67</f>
        <v>0</v>
      </c>
    </row>
    <row r="68" spans="1:8" ht="12.75">
      <c r="A68" s="13">
        <v>2408</v>
      </c>
      <c r="B68" s="14" t="s">
        <v>189</v>
      </c>
      <c r="C68" s="14">
        <v>0</v>
      </c>
      <c r="D68" s="374">
        <f>C68/'- 3 -'!E68</f>
        <v>0</v>
      </c>
      <c r="E68" s="14">
        <v>295760</v>
      </c>
      <c r="F68" s="374">
        <f>E68/'- 3 -'!E68</f>
        <v>0.12509543094606168</v>
      </c>
      <c r="G68" s="14">
        <v>0</v>
      </c>
      <c r="H68" s="374">
        <f>G68/'- 3 -'!E68</f>
        <v>0</v>
      </c>
    </row>
    <row r="69" ht="6.75" customHeight="1"/>
    <row r="70" spans="1:2" ht="12" customHeight="1">
      <c r="A70" s="6"/>
      <c r="B70" s="6"/>
    </row>
    <row r="71" spans="1:2" ht="12" customHeight="1">
      <c r="A71" s="6"/>
      <c r="B71" s="6"/>
    </row>
    <row r="72" spans="1:2" ht="12" customHeight="1">
      <c r="A72" s="6"/>
      <c r="B72" s="6"/>
    </row>
    <row r="73" spans="1:2" ht="12" customHeight="1">
      <c r="A73" s="6"/>
      <c r="B73" s="6"/>
    </row>
    <row r="74" spans="1:2" ht="12" customHeight="1">
      <c r="A74" s="6"/>
      <c r="B74" s="6"/>
    </row>
    <row r="75" ht="12" customHeight="1"/>
  </sheetData>
  <printOptions horizontalCentered="1"/>
  <pageMargins left="0.6" right="0.6" top="0.6" bottom="0" header="0.3" footer="0"/>
  <pageSetup fitToHeight="1" fitToWidth="1" orientation="portrait" scale="81" r:id="rId1"/>
  <headerFooter alignWithMargins="0">
    <oddHeader>&amp;C&amp;"Times New Roman,Bold"&amp;12&amp;A</oddHeader>
  </headerFooter>
</worksheet>
</file>

<file path=xl/worksheets/sheet28.xml><?xml version="1.0" encoding="utf-8"?>
<worksheet xmlns="http://schemas.openxmlformats.org/spreadsheetml/2006/main" xmlns:r="http://schemas.openxmlformats.org/officeDocument/2006/relationships">
  <sheetPr codeName="Sheet30">
    <pageSetUpPr fitToPage="1"/>
  </sheetPr>
  <dimension ref="A1:H74"/>
  <sheetViews>
    <sheetView showGridLines="0" showZeros="0" workbookViewId="0" topLeftCell="A1">
      <selection activeCell="A1" sqref="A1"/>
    </sheetView>
  </sheetViews>
  <sheetFormatPr defaultColWidth="15.83203125" defaultRowHeight="12"/>
  <cols>
    <col min="1" max="1" width="6.83203125" style="82" customWidth="1"/>
    <col min="2" max="2" width="35.83203125" style="82" customWidth="1"/>
    <col min="3" max="3" width="16.83203125" style="82" customWidth="1"/>
    <col min="4" max="4" width="15.83203125" style="82" customWidth="1"/>
    <col min="5" max="5" width="16.83203125" style="82" customWidth="1"/>
    <col min="6" max="6" width="15.83203125" style="82" customWidth="1"/>
    <col min="7" max="7" width="16.83203125" style="82" customWidth="1"/>
    <col min="8" max="16384" width="15.83203125" style="82" customWidth="1"/>
  </cols>
  <sheetData>
    <row r="1" spans="1:8" ht="6.75" customHeight="1">
      <c r="A1" s="17"/>
      <c r="B1" s="80"/>
      <c r="C1" s="80"/>
      <c r="D1" s="80"/>
      <c r="E1" s="142"/>
      <c r="F1" s="142"/>
      <c r="G1" s="142"/>
      <c r="H1" s="142"/>
    </row>
    <row r="2" spans="1:8" ht="12.75">
      <c r="A2" s="8"/>
      <c r="B2" s="83"/>
      <c r="C2" s="200" t="s">
        <v>0</v>
      </c>
      <c r="D2" s="199"/>
      <c r="E2" s="201"/>
      <c r="F2" s="200"/>
      <c r="G2" s="215"/>
      <c r="H2" s="220" t="s">
        <v>477</v>
      </c>
    </row>
    <row r="3" spans="1:8" ht="12.75">
      <c r="A3" s="9"/>
      <c r="B3" s="86"/>
      <c r="C3" s="203" t="str">
        <f>YEAR</f>
        <v>OPERATING FUND BUDGET 2000/2001</v>
      </c>
      <c r="D3" s="202"/>
      <c r="E3" s="204"/>
      <c r="F3" s="203"/>
      <c r="G3" s="216"/>
      <c r="H3" s="221"/>
    </row>
    <row r="4" spans="1:8" ht="12.75">
      <c r="A4" s="10"/>
      <c r="E4" s="142"/>
      <c r="F4" s="142"/>
      <c r="G4" s="142"/>
      <c r="H4" s="142"/>
    </row>
    <row r="5" spans="1:8" ht="12.75">
      <c r="A5" s="10"/>
      <c r="C5" s="17"/>
      <c r="E5" s="142"/>
      <c r="F5" s="142"/>
      <c r="G5" s="142"/>
      <c r="H5" s="142"/>
    </row>
    <row r="6" spans="1:8" ht="16.5">
      <c r="A6" s="10"/>
      <c r="C6" s="350" t="s">
        <v>418</v>
      </c>
      <c r="D6" s="223"/>
      <c r="E6" s="175"/>
      <c r="F6" s="156"/>
      <c r="G6" s="142"/>
      <c r="H6" s="153"/>
    </row>
    <row r="7" spans="3:8" ht="12.75">
      <c r="C7" s="226"/>
      <c r="D7" s="66"/>
      <c r="E7" s="226"/>
      <c r="F7" s="66"/>
      <c r="G7" s="182"/>
      <c r="H7" s="142"/>
    </row>
    <row r="8" spans="1:8" ht="12.75">
      <c r="A8" s="94"/>
      <c r="B8" s="45"/>
      <c r="C8" s="68" t="s">
        <v>90</v>
      </c>
      <c r="D8" s="70"/>
      <c r="E8" s="68" t="s">
        <v>91</v>
      </c>
      <c r="F8" s="70"/>
      <c r="G8" s="142"/>
      <c r="H8" s="142"/>
    </row>
    <row r="9" spans="1:6" ht="12.75">
      <c r="A9" s="51" t="s">
        <v>112</v>
      </c>
      <c r="B9" s="52" t="s">
        <v>113</v>
      </c>
      <c r="C9" s="133" t="s">
        <v>114</v>
      </c>
      <c r="D9" s="133" t="s">
        <v>115</v>
      </c>
      <c r="E9" s="225" t="s">
        <v>114</v>
      </c>
      <c r="F9" s="133" t="s">
        <v>115</v>
      </c>
    </row>
    <row r="10" spans="1:2" ht="4.5" customHeight="1">
      <c r="A10" s="77"/>
      <c r="B10" s="77"/>
    </row>
    <row r="11" spans="1:6" ht="12.75">
      <c r="A11" s="13">
        <v>1</v>
      </c>
      <c r="B11" s="14" t="s">
        <v>135</v>
      </c>
      <c r="C11" s="14">
        <v>1529400</v>
      </c>
      <c r="D11" s="374">
        <f>C11/'- 3 -'!E11</f>
        <v>0.006708633274978956</v>
      </c>
      <c r="E11" s="14">
        <v>737100</v>
      </c>
      <c r="F11" s="374">
        <f>E11/'- 3 -'!E11</f>
        <v>0.0032332506780351697</v>
      </c>
    </row>
    <row r="12" spans="1:6" ht="12.75">
      <c r="A12" s="15">
        <v>2</v>
      </c>
      <c r="B12" s="16" t="s">
        <v>136</v>
      </c>
      <c r="C12" s="16">
        <v>368283</v>
      </c>
      <c r="D12" s="375">
        <f>C12/'- 3 -'!E12</f>
        <v>0.006433783355587949</v>
      </c>
      <c r="E12" s="16">
        <v>198309</v>
      </c>
      <c r="F12" s="375">
        <f>E12/'- 3 -'!E12</f>
        <v>0.003464393261332428</v>
      </c>
    </row>
    <row r="13" spans="1:6" ht="12.75">
      <c r="A13" s="13">
        <v>3</v>
      </c>
      <c r="B13" s="14" t="s">
        <v>137</v>
      </c>
      <c r="C13" s="14">
        <v>107915</v>
      </c>
      <c r="D13" s="374">
        <f>C13/'- 3 -'!E13</f>
        <v>0.0026743113750433553</v>
      </c>
      <c r="E13" s="14">
        <v>69650</v>
      </c>
      <c r="F13" s="374">
        <f>E13/'- 3 -'!E13</f>
        <v>0.0017260416742044175</v>
      </c>
    </row>
    <row r="14" spans="1:6" ht="12.75">
      <c r="A14" s="15">
        <v>4</v>
      </c>
      <c r="B14" s="16" t="s">
        <v>138</v>
      </c>
      <c r="C14" s="16">
        <v>149050</v>
      </c>
      <c r="D14" s="375">
        <f>C14/'- 3 -'!E14</f>
        <v>0.0038428958185915975</v>
      </c>
      <c r="E14" s="16">
        <v>0</v>
      </c>
      <c r="F14" s="375">
        <f>E14/'- 3 -'!E14</f>
        <v>0</v>
      </c>
    </row>
    <row r="15" spans="1:6" ht="12.75">
      <c r="A15" s="13">
        <v>5</v>
      </c>
      <c r="B15" s="14" t="s">
        <v>139</v>
      </c>
      <c r="C15" s="14">
        <v>250917</v>
      </c>
      <c r="D15" s="374">
        <f>C15/'- 3 -'!E15</f>
        <v>0.005418457427576663</v>
      </c>
      <c r="E15" s="14">
        <v>95125</v>
      </c>
      <c r="F15" s="374">
        <f>E15/'- 3 -'!E15</f>
        <v>0.002054188288550517</v>
      </c>
    </row>
    <row r="16" spans="1:6" ht="12.75">
      <c r="A16" s="15">
        <v>6</v>
      </c>
      <c r="B16" s="16" t="s">
        <v>140</v>
      </c>
      <c r="C16" s="16">
        <v>64000</v>
      </c>
      <c r="D16" s="375">
        <f>C16/'- 3 -'!E16</f>
        <v>0.0011451388524695966</v>
      </c>
      <c r="E16" s="16">
        <v>162400</v>
      </c>
      <c r="F16" s="375">
        <f>E16/'- 3 -'!E16</f>
        <v>0.0029057898381416015</v>
      </c>
    </row>
    <row r="17" spans="1:6" ht="12.75">
      <c r="A17" s="13">
        <v>9</v>
      </c>
      <c r="B17" s="14" t="s">
        <v>141</v>
      </c>
      <c r="C17" s="14">
        <v>151500</v>
      </c>
      <c r="D17" s="374">
        <f>C17/'- 3 -'!E17</f>
        <v>0.001948409285864013</v>
      </c>
      <c r="E17" s="14">
        <v>147650</v>
      </c>
      <c r="F17" s="374">
        <f>E17/'- 3 -'!E17</f>
        <v>0.0018988952545070726</v>
      </c>
    </row>
    <row r="18" spans="1:6" ht="12.75">
      <c r="A18" s="15">
        <v>10</v>
      </c>
      <c r="B18" s="16" t="s">
        <v>142</v>
      </c>
      <c r="C18" s="16">
        <v>151588</v>
      </c>
      <c r="D18" s="375">
        <f>C18/'- 3 -'!E18</f>
        <v>0.002619231735105733</v>
      </c>
      <c r="E18" s="16">
        <v>153457</v>
      </c>
      <c r="F18" s="375">
        <f>E18/'- 3 -'!E18</f>
        <v>0.0026515254794186906</v>
      </c>
    </row>
    <row r="19" spans="1:6" ht="12.75">
      <c r="A19" s="13">
        <v>11</v>
      </c>
      <c r="B19" s="14" t="s">
        <v>143</v>
      </c>
      <c r="C19" s="14">
        <v>119470</v>
      </c>
      <c r="D19" s="374">
        <f>C19/'- 3 -'!E19</f>
        <v>0.0038935577506975213</v>
      </c>
      <c r="E19" s="14">
        <v>16700</v>
      </c>
      <c r="F19" s="374">
        <f>E19/'- 3 -'!E19</f>
        <v>0.0005442572565217092</v>
      </c>
    </row>
    <row r="20" spans="1:6" ht="12.75">
      <c r="A20" s="15">
        <v>12</v>
      </c>
      <c r="B20" s="16" t="s">
        <v>144</v>
      </c>
      <c r="C20" s="16">
        <v>121859</v>
      </c>
      <c r="D20" s="375">
        <f>C20/'- 3 -'!E20</f>
        <v>0.002416614130427238</v>
      </c>
      <c r="E20" s="16">
        <v>124850</v>
      </c>
      <c r="F20" s="375">
        <f>E20/'- 3 -'!E20</f>
        <v>0.0024759293460789983</v>
      </c>
    </row>
    <row r="21" spans="1:6" ht="12.75">
      <c r="A21" s="13">
        <v>13</v>
      </c>
      <c r="B21" s="14" t="s">
        <v>145</v>
      </c>
      <c r="C21" s="14">
        <v>43143</v>
      </c>
      <c r="D21" s="374">
        <f>C21/'- 3 -'!E21</f>
        <v>0.0022371415695314</v>
      </c>
      <c r="E21" s="14">
        <v>24000</v>
      </c>
      <c r="F21" s="374">
        <f>E21/'- 3 -'!E21</f>
        <v>0.0012444984741152355</v>
      </c>
    </row>
    <row r="22" spans="1:6" ht="12.75">
      <c r="A22" s="15">
        <v>14</v>
      </c>
      <c r="B22" s="16" t="s">
        <v>146</v>
      </c>
      <c r="C22" s="16">
        <v>34150</v>
      </c>
      <c r="D22" s="375">
        <f>C22/'- 3 -'!E22</f>
        <v>0.0015636854275186932</v>
      </c>
      <c r="E22" s="16">
        <v>65600</v>
      </c>
      <c r="F22" s="375">
        <f>E22/'- 3 -'!E22</f>
        <v>0.003003741260475147</v>
      </c>
    </row>
    <row r="23" spans="1:6" ht="12.75">
      <c r="A23" s="13">
        <v>15</v>
      </c>
      <c r="B23" s="14" t="s">
        <v>147</v>
      </c>
      <c r="C23" s="14">
        <v>77750</v>
      </c>
      <c r="D23" s="374">
        <f>C23/'- 3 -'!E23</f>
        <v>0.002520973200060802</v>
      </c>
      <c r="E23" s="14">
        <v>64540</v>
      </c>
      <c r="F23" s="374">
        <f>E23/'- 3 -'!E23</f>
        <v>0.002092650936745005</v>
      </c>
    </row>
    <row r="24" spans="1:6" ht="12.75">
      <c r="A24" s="15">
        <v>16</v>
      </c>
      <c r="B24" s="16" t="s">
        <v>148</v>
      </c>
      <c r="C24" s="16">
        <v>15670</v>
      </c>
      <c r="D24" s="375">
        <f>C24/'- 3 -'!E24</f>
        <v>0.002700563826714453</v>
      </c>
      <c r="E24" s="16">
        <v>5000</v>
      </c>
      <c r="F24" s="375">
        <f>E24/'- 3 -'!E24</f>
        <v>0.0008616987321998893</v>
      </c>
    </row>
    <row r="25" spans="1:6" ht="12.75">
      <c r="A25" s="13">
        <v>17</v>
      </c>
      <c r="B25" s="14" t="s">
        <v>149</v>
      </c>
      <c r="C25" s="14">
        <v>9800</v>
      </c>
      <c r="D25" s="374">
        <f>C25/'- 3 -'!E25</f>
        <v>0.002537367920937687</v>
      </c>
      <c r="E25" s="14">
        <v>4500</v>
      </c>
      <c r="F25" s="374">
        <f>E25/'- 3 -'!E25</f>
        <v>0.0011651179228795501</v>
      </c>
    </row>
    <row r="26" spans="1:6" ht="12.75">
      <c r="A26" s="15">
        <v>18</v>
      </c>
      <c r="B26" s="16" t="s">
        <v>150</v>
      </c>
      <c r="C26" s="16">
        <v>23800</v>
      </c>
      <c r="D26" s="375">
        <f>C26/'- 3 -'!E26</f>
        <v>0.002685546637257629</v>
      </c>
      <c r="E26" s="16">
        <v>16000</v>
      </c>
      <c r="F26" s="375">
        <f>E26/'- 3 -'!E26</f>
        <v>0.0018054095040387422</v>
      </c>
    </row>
    <row r="27" spans="1:6" ht="12.75">
      <c r="A27" s="13">
        <v>19</v>
      </c>
      <c r="B27" s="14" t="s">
        <v>151</v>
      </c>
      <c r="C27" s="14">
        <v>30500</v>
      </c>
      <c r="D27" s="374">
        <f>C27/'- 3 -'!E27</f>
        <v>0.0015492047754110218</v>
      </c>
      <c r="E27" s="14">
        <v>0</v>
      </c>
      <c r="F27" s="374">
        <f>E27/'- 3 -'!E27</f>
        <v>0</v>
      </c>
    </row>
    <row r="28" spans="1:6" ht="12.75">
      <c r="A28" s="15">
        <v>20</v>
      </c>
      <c r="B28" s="16" t="s">
        <v>152</v>
      </c>
      <c r="C28" s="16">
        <v>23163</v>
      </c>
      <c r="D28" s="375">
        <f>C28/'- 3 -'!E28</f>
        <v>0.0031113284162085125</v>
      </c>
      <c r="E28" s="16">
        <v>8428</v>
      </c>
      <c r="F28" s="375">
        <f>E28/'- 3 -'!E28</f>
        <v>0.0011320759785781352</v>
      </c>
    </row>
    <row r="29" spans="1:6" ht="12.75">
      <c r="A29" s="13">
        <v>21</v>
      </c>
      <c r="B29" s="14" t="s">
        <v>153</v>
      </c>
      <c r="C29" s="14">
        <v>119000</v>
      </c>
      <c r="D29" s="374">
        <f>C29/'- 3 -'!E29</f>
        <v>0.005541327124563446</v>
      </c>
      <c r="E29" s="14">
        <v>77000</v>
      </c>
      <c r="F29" s="374">
        <f>E29/'- 3 -'!E29</f>
        <v>0.0035855646100116413</v>
      </c>
    </row>
    <row r="30" spans="1:6" ht="12.75">
      <c r="A30" s="15">
        <v>22</v>
      </c>
      <c r="B30" s="16" t="s">
        <v>154</v>
      </c>
      <c r="C30" s="16">
        <v>77200</v>
      </c>
      <c r="D30" s="375">
        <f>C30/'- 3 -'!E30</f>
        <v>0.0065260351183532815</v>
      </c>
      <c r="E30" s="16">
        <v>10000</v>
      </c>
      <c r="F30" s="375">
        <f>E30/'- 3 -'!E30</f>
        <v>0.0008453413365742593</v>
      </c>
    </row>
    <row r="31" spans="1:6" ht="12.75">
      <c r="A31" s="13">
        <v>23</v>
      </c>
      <c r="B31" s="14" t="s">
        <v>155</v>
      </c>
      <c r="C31" s="14">
        <v>37300</v>
      </c>
      <c r="D31" s="374">
        <f>C31/'- 3 -'!E31</f>
        <v>0.003906554381331655</v>
      </c>
      <c r="E31" s="14">
        <v>11000</v>
      </c>
      <c r="F31" s="374">
        <f>E31/'- 3 -'!E31</f>
        <v>0.001152066975727834</v>
      </c>
    </row>
    <row r="32" spans="1:6" ht="12.75">
      <c r="A32" s="15">
        <v>24</v>
      </c>
      <c r="B32" s="16" t="s">
        <v>156</v>
      </c>
      <c r="C32" s="16">
        <v>0</v>
      </c>
      <c r="D32" s="375">
        <f>C32/'- 3 -'!E32</f>
        <v>0</v>
      </c>
      <c r="E32" s="16">
        <v>39500</v>
      </c>
      <c r="F32" s="375">
        <f>E32/'- 3 -'!E32</f>
        <v>0.0017695164901465705</v>
      </c>
    </row>
    <row r="33" spans="1:6" ht="12.75">
      <c r="A33" s="13">
        <v>25</v>
      </c>
      <c r="B33" s="14" t="s">
        <v>157</v>
      </c>
      <c r="C33" s="14">
        <v>32560</v>
      </c>
      <c r="D33" s="374">
        <f>C33/'- 3 -'!E33</f>
        <v>0.003245647358620209</v>
      </c>
      <c r="E33" s="14">
        <v>18850</v>
      </c>
      <c r="F33" s="374">
        <f>E33/'- 3 -'!E33</f>
        <v>0.0018790065328621298</v>
      </c>
    </row>
    <row r="34" spans="1:6" ht="12.75">
      <c r="A34" s="15">
        <v>26</v>
      </c>
      <c r="B34" s="16" t="s">
        <v>158</v>
      </c>
      <c r="C34" s="16">
        <v>22200</v>
      </c>
      <c r="D34" s="375">
        <f>C34/'- 3 -'!E34</f>
        <v>0.0014916197176001048</v>
      </c>
      <c r="E34" s="16">
        <v>20000</v>
      </c>
      <c r="F34" s="375">
        <f>E34/'- 3 -'!E34</f>
        <v>0.0013438015473874818</v>
      </c>
    </row>
    <row r="35" spans="1:6" ht="12.75">
      <c r="A35" s="13">
        <v>28</v>
      </c>
      <c r="B35" s="14" t="s">
        <v>159</v>
      </c>
      <c r="C35" s="14">
        <v>26650</v>
      </c>
      <c r="D35" s="374">
        <f>C35/'- 3 -'!E35</f>
        <v>0.004458411718010896</v>
      </c>
      <c r="E35" s="14">
        <v>11275</v>
      </c>
      <c r="F35" s="374">
        <f>E35/'- 3 -'!E35</f>
        <v>0.0018862511114661482</v>
      </c>
    </row>
    <row r="36" spans="1:6" ht="12.75">
      <c r="A36" s="15">
        <v>30</v>
      </c>
      <c r="B36" s="16" t="s">
        <v>160</v>
      </c>
      <c r="C36" s="16">
        <v>23400</v>
      </c>
      <c r="D36" s="375">
        <f>C36/'- 3 -'!E36</f>
        <v>0.002608146981788781</v>
      </c>
      <c r="E36" s="16">
        <v>21500</v>
      </c>
      <c r="F36" s="375">
        <f>E36/'- 3 -'!E36</f>
        <v>0.00239637436360935</v>
      </c>
    </row>
    <row r="37" spans="1:6" ht="12.75">
      <c r="A37" s="13">
        <v>31</v>
      </c>
      <c r="B37" s="14" t="s">
        <v>161</v>
      </c>
      <c r="C37" s="14">
        <v>31826</v>
      </c>
      <c r="D37" s="374">
        <f>C37/'- 3 -'!E37</f>
        <v>0.0030711237363917065</v>
      </c>
      <c r="E37" s="14">
        <v>10850</v>
      </c>
      <c r="F37" s="374">
        <f>E37/'- 3 -'!E37</f>
        <v>0.001046995932251933</v>
      </c>
    </row>
    <row r="38" spans="1:6" ht="12.75">
      <c r="A38" s="15">
        <v>32</v>
      </c>
      <c r="B38" s="16" t="s">
        <v>162</v>
      </c>
      <c r="C38" s="16">
        <v>26123</v>
      </c>
      <c r="D38" s="375">
        <f>C38/'- 3 -'!E38</f>
        <v>0.004088434642718578</v>
      </c>
      <c r="E38" s="16">
        <v>12000</v>
      </c>
      <c r="F38" s="375">
        <f>E38/'- 3 -'!E38</f>
        <v>0.0018780850481423625</v>
      </c>
    </row>
    <row r="39" spans="1:6" ht="12.75">
      <c r="A39" s="13">
        <v>33</v>
      </c>
      <c r="B39" s="14" t="s">
        <v>163</v>
      </c>
      <c r="C39" s="14">
        <v>39872</v>
      </c>
      <c r="D39" s="374">
        <f>C39/'- 3 -'!E39</f>
        <v>0.003253533950519062</v>
      </c>
      <c r="E39" s="14">
        <v>22925</v>
      </c>
      <c r="F39" s="374">
        <f>E39/'- 3 -'!E39</f>
        <v>0.0018706677822945804</v>
      </c>
    </row>
    <row r="40" spans="1:6" ht="12.75">
      <c r="A40" s="15">
        <v>34</v>
      </c>
      <c r="B40" s="16" t="s">
        <v>164</v>
      </c>
      <c r="C40" s="16">
        <v>29999</v>
      </c>
      <c r="D40" s="375">
        <f>C40/'- 3 -'!E40</f>
        <v>0.005593940590743547</v>
      </c>
      <c r="E40" s="16">
        <v>4500</v>
      </c>
      <c r="F40" s="375">
        <f>E40/'- 3 -'!E40</f>
        <v>0.0008391190592468403</v>
      </c>
    </row>
    <row r="41" spans="1:6" ht="12.75">
      <c r="A41" s="13">
        <v>35</v>
      </c>
      <c r="B41" s="14" t="s">
        <v>165</v>
      </c>
      <c r="C41" s="14">
        <v>81521</v>
      </c>
      <c r="D41" s="374">
        <f>C41/'- 3 -'!E41</f>
        <v>0.006000820317974798</v>
      </c>
      <c r="E41" s="14">
        <v>47820</v>
      </c>
      <c r="F41" s="374">
        <f>E41/'- 3 -'!E41</f>
        <v>0.003520065107218445</v>
      </c>
    </row>
    <row r="42" spans="1:6" ht="12.75">
      <c r="A42" s="15">
        <v>36</v>
      </c>
      <c r="B42" s="16" t="s">
        <v>166</v>
      </c>
      <c r="C42" s="16">
        <v>21200</v>
      </c>
      <c r="D42" s="375">
        <f>C42/'- 3 -'!E42</f>
        <v>0.0029414919219278093</v>
      </c>
      <c r="E42" s="16">
        <v>0</v>
      </c>
      <c r="F42" s="375">
        <f>E42/'- 3 -'!E42</f>
        <v>0</v>
      </c>
    </row>
    <row r="43" spans="1:6" ht="12.75">
      <c r="A43" s="13">
        <v>37</v>
      </c>
      <c r="B43" s="14" t="s">
        <v>167</v>
      </c>
      <c r="C43" s="14">
        <v>12500</v>
      </c>
      <c r="D43" s="374">
        <f>C43/'- 3 -'!E43</f>
        <v>0.001848267308542795</v>
      </c>
      <c r="E43" s="14">
        <v>3200</v>
      </c>
      <c r="F43" s="374">
        <f>E43/'- 3 -'!E43</f>
        <v>0.0004731564309869555</v>
      </c>
    </row>
    <row r="44" spans="1:6" ht="12.75">
      <c r="A44" s="15">
        <v>38</v>
      </c>
      <c r="B44" s="16" t="s">
        <v>168</v>
      </c>
      <c r="C44" s="16">
        <v>25572</v>
      </c>
      <c r="D44" s="375">
        <f>C44/'- 3 -'!E44</f>
        <v>0.0028872173931476517</v>
      </c>
      <c r="E44" s="16">
        <v>19350</v>
      </c>
      <c r="F44" s="375">
        <f>E44/'- 3 -'!E44</f>
        <v>0.0021847198716333123</v>
      </c>
    </row>
    <row r="45" spans="1:6" ht="12.75">
      <c r="A45" s="13">
        <v>39</v>
      </c>
      <c r="B45" s="14" t="s">
        <v>169</v>
      </c>
      <c r="C45" s="14">
        <v>30000</v>
      </c>
      <c r="D45" s="374">
        <f>C45/'- 3 -'!E45</f>
        <v>0.0020407996669414945</v>
      </c>
      <c r="E45" s="14">
        <v>0</v>
      </c>
      <c r="F45" s="374">
        <f>E45/'- 3 -'!E45</f>
        <v>0</v>
      </c>
    </row>
    <row r="46" spans="1:6" ht="12.75">
      <c r="A46" s="15">
        <v>40</v>
      </c>
      <c r="B46" s="16" t="s">
        <v>170</v>
      </c>
      <c r="C46" s="16">
        <v>163700</v>
      </c>
      <c r="D46" s="375">
        <f>C46/'- 3 -'!E46</f>
        <v>0.003758552601368416</v>
      </c>
      <c r="E46" s="16">
        <v>69400</v>
      </c>
      <c r="F46" s="375">
        <f>E46/'- 3 -'!E46</f>
        <v>0.0015934242549478807</v>
      </c>
    </row>
    <row r="47" spans="1:6" ht="12.75">
      <c r="A47" s="13">
        <v>41</v>
      </c>
      <c r="B47" s="14" t="s">
        <v>171</v>
      </c>
      <c r="C47" s="14">
        <v>56230</v>
      </c>
      <c r="D47" s="374">
        <f>C47/'- 3 -'!E47</f>
        <v>0.004687815497986398</v>
      </c>
      <c r="E47" s="14">
        <v>20000</v>
      </c>
      <c r="F47" s="374">
        <f>E47/'- 3 -'!E47</f>
        <v>0.0016673716869949843</v>
      </c>
    </row>
    <row r="48" spans="1:6" ht="12.75">
      <c r="A48" s="15">
        <v>42</v>
      </c>
      <c r="B48" s="16" t="s">
        <v>172</v>
      </c>
      <c r="C48" s="16">
        <v>10915</v>
      </c>
      <c r="D48" s="375">
        <f>C48/'- 3 -'!E48</f>
        <v>0.0014079863202809625</v>
      </c>
      <c r="E48" s="16">
        <v>0</v>
      </c>
      <c r="F48" s="375">
        <f>E48/'- 3 -'!E48</f>
        <v>0</v>
      </c>
    </row>
    <row r="49" spans="1:6" ht="12.75">
      <c r="A49" s="13">
        <v>43</v>
      </c>
      <c r="B49" s="14" t="s">
        <v>173</v>
      </c>
      <c r="C49" s="14">
        <v>4000</v>
      </c>
      <c r="D49" s="374">
        <f>C49/'- 3 -'!E49</f>
        <v>0.0006564212438920004</v>
      </c>
      <c r="E49" s="14">
        <v>13500</v>
      </c>
      <c r="F49" s="374">
        <f>E49/'- 3 -'!E49</f>
        <v>0.002215421698135501</v>
      </c>
    </row>
    <row r="50" spans="1:6" ht="12.75">
      <c r="A50" s="15">
        <v>44</v>
      </c>
      <c r="B50" s="16" t="s">
        <v>174</v>
      </c>
      <c r="C50" s="16">
        <v>45900</v>
      </c>
      <c r="D50" s="375">
        <f>C50/'- 3 -'!E50</f>
        <v>0.005077192124710882</v>
      </c>
      <c r="E50" s="16">
        <v>7000</v>
      </c>
      <c r="F50" s="375">
        <f>E50/'- 3 -'!E50</f>
        <v>0.000774299452570287</v>
      </c>
    </row>
    <row r="51" spans="1:6" ht="12.75">
      <c r="A51" s="13">
        <v>45</v>
      </c>
      <c r="B51" s="14" t="s">
        <v>175</v>
      </c>
      <c r="C51" s="14">
        <v>39585</v>
      </c>
      <c r="D51" s="374">
        <f>C51/'- 3 -'!E51</f>
        <v>0.003486470582898952</v>
      </c>
      <c r="E51" s="14">
        <v>0</v>
      </c>
      <c r="F51" s="374">
        <f>E51/'- 3 -'!E51</f>
        <v>0</v>
      </c>
    </row>
    <row r="52" spans="1:6" ht="12.75">
      <c r="A52" s="15">
        <v>46</v>
      </c>
      <c r="B52" s="16" t="s">
        <v>176</v>
      </c>
      <c r="C52" s="16">
        <v>109194</v>
      </c>
      <c r="D52" s="375">
        <f>C52/'- 3 -'!E52</f>
        <v>0.010563559116663799</v>
      </c>
      <c r="E52" s="16">
        <v>15500</v>
      </c>
      <c r="F52" s="375">
        <f>E52/'- 3 -'!E52</f>
        <v>0.0014994886743620425</v>
      </c>
    </row>
    <row r="53" spans="1:6" ht="12.75">
      <c r="A53" s="13">
        <v>47</v>
      </c>
      <c r="B53" s="14" t="s">
        <v>177</v>
      </c>
      <c r="C53" s="14">
        <v>13300</v>
      </c>
      <c r="D53" s="374">
        <f>C53/'- 3 -'!E53</f>
        <v>0.0015267625986325948</v>
      </c>
      <c r="E53" s="14">
        <v>7540</v>
      </c>
      <c r="F53" s="374">
        <f>E53/'- 3 -'!E53</f>
        <v>0.000865548119826298</v>
      </c>
    </row>
    <row r="54" spans="1:6" ht="12.75">
      <c r="A54" s="15">
        <v>48</v>
      </c>
      <c r="B54" s="16" t="s">
        <v>178</v>
      </c>
      <c r="C54" s="16">
        <v>1688114</v>
      </c>
      <c r="D54" s="375">
        <f>C54/'- 3 -'!E54</f>
        <v>0.031155866797067066</v>
      </c>
      <c r="E54" s="16">
        <v>1700</v>
      </c>
      <c r="F54" s="375">
        <f>E54/'- 3 -'!E54</f>
        <v>3.137523505818565E-05</v>
      </c>
    </row>
    <row r="55" spans="1:6" ht="12.75">
      <c r="A55" s="13">
        <v>49</v>
      </c>
      <c r="B55" s="14" t="s">
        <v>179</v>
      </c>
      <c r="C55" s="14">
        <v>124114</v>
      </c>
      <c r="D55" s="374">
        <f>C55/'- 3 -'!E55</f>
        <v>0.003616373710792376</v>
      </c>
      <c r="E55" s="14">
        <v>80000</v>
      </c>
      <c r="F55" s="374">
        <f>E55/'- 3 -'!E55</f>
        <v>0.002331001312208051</v>
      </c>
    </row>
    <row r="56" spans="1:6" ht="12.75">
      <c r="A56" s="15">
        <v>50</v>
      </c>
      <c r="B56" s="16" t="s">
        <v>429</v>
      </c>
      <c r="C56" s="16">
        <v>57000</v>
      </c>
      <c r="D56" s="375">
        <f>C56/'- 3 -'!E56</f>
        <v>0.004013620962086069</v>
      </c>
      <c r="E56" s="16">
        <v>45200</v>
      </c>
      <c r="F56" s="375">
        <f>E56/'- 3 -'!E56</f>
        <v>0.003182731008531409</v>
      </c>
    </row>
    <row r="57" spans="1:6" ht="12.75">
      <c r="A57" s="13">
        <v>2264</v>
      </c>
      <c r="B57" s="14" t="s">
        <v>180</v>
      </c>
      <c r="C57" s="14">
        <v>0</v>
      </c>
      <c r="D57" s="374">
        <f>C57/'- 3 -'!E57</f>
        <v>0</v>
      </c>
      <c r="E57" s="14">
        <v>3000</v>
      </c>
      <c r="F57" s="374">
        <f>E57/'- 3 -'!E57</f>
        <v>0.0015554558911595664</v>
      </c>
    </row>
    <row r="58" spans="1:6" ht="12.75">
      <c r="A58" s="15">
        <v>2309</v>
      </c>
      <c r="B58" s="16" t="s">
        <v>181</v>
      </c>
      <c r="C58" s="16">
        <v>5630</v>
      </c>
      <c r="D58" s="375">
        <f>C58/'- 3 -'!E58</f>
        <v>0.002861397561459059</v>
      </c>
      <c r="E58" s="16">
        <v>0</v>
      </c>
      <c r="F58" s="375">
        <f>E58/'- 3 -'!E58</f>
        <v>0</v>
      </c>
    </row>
    <row r="59" spans="1:6" ht="12.75">
      <c r="A59" s="13">
        <v>2312</v>
      </c>
      <c r="B59" s="14" t="s">
        <v>182</v>
      </c>
      <c r="C59" s="14">
        <v>0</v>
      </c>
      <c r="D59" s="374">
        <f>C59/'- 3 -'!E59</f>
        <v>0</v>
      </c>
      <c r="E59" s="14">
        <v>4000</v>
      </c>
      <c r="F59" s="374">
        <f>E59/'- 3 -'!E59</f>
        <v>0.0023854634627506898</v>
      </c>
    </row>
    <row r="60" spans="1:6" ht="12.75">
      <c r="A60" s="15">
        <v>2355</v>
      </c>
      <c r="B60" s="16" t="s">
        <v>183</v>
      </c>
      <c r="C60" s="16">
        <v>125970</v>
      </c>
      <c r="D60" s="375">
        <f>C60/'- 3 -'!E60</f>
        <v>0.0054215571648694805</v>
      </c>
      <c r="E60" s="16">
        <v>105530</v>
      </c>
      <c r="F60" s="375">
        <f>E60/'- 3 -'!E60</f>
        <v>0.004541850659749752</v>
      </c>
    </row>
    <row r="61" spans="1:6" ht="12.75">
      <c r="A61" s="13">
        <v>2439</v>
      </c>
      <c r="B61" s="14" t="s">
        <v>184</v>
      </c>
      <c r="C61" s="14">
        <v>0</v>
      </c>
      <c r="D61" s="374">
        <f>C61/'- 3 -'!E61</f>
        <v>0</v>
      </c>
      <c r="E61" s="14">
        <v>500</v>
      </c>
      <c r="F61" s="374">
        <f>E61/'- 3 -'!E61</f>
        <v>0.00040475670074718086</v>
      </c>
    </row>
    <row r="62" spans="1:6" ht="12.75">
      <c r="A62" s="15">
        <v>2460</v>
      </c>
      <c r="B62" s="16" t="s">
        <v>185</v>
      </c>
      <c r="C62" s="16">
        <v>129000</v>
      </c>
      <c r="D62" s="375">
        <f>C62/'- 3 -'!E62</f>
        <v>0.04494997485937453</v>
      </c>
      <c r="E62" s="16">
        <v>3500</v>
      </c>
      <c r="F62" s="375">
        <f>E62/'- 3 -'!E62</f>
        <v>0.0012195729613008592</v>
      </c>
    </row>
    <row r="63" spans="1:6" ht="12.75">
      <c r="A63" s="13">
        <v>3000</v>
      </c>
      <c r="B63" s="14" t="s">
        <v>491</v>
      </c>
      <c r="C63" s="14">
        <v>0</v>
      </c>
      <c r="D63" s="374">
        <f>C63/'- 3 -'!E63</f>
        <v>0</v>
      </c>
      <c r="E63" s="14">
        <v>17323</v>
      </c>
      <c r="F63" s="374">
        <f>E63/'- 3 -'!E63</f>
        <v>0.003326193113130888</v>
      </c>
    </row>
    <row r="64" spans="1:6" ht="4.5" customHeight="1">
      <c r="A64" s="17"/>
      <c r="B64" s="17"/>
      <c r="C64" s="17"/>
      <c r="D64" s="198"/>
      <c r="E64" s="17"/>
      <c r="F64" s="198"/>
    </row>
    <row r="65" spans="1:7" ht="12.75">
      <c r="A65" s="19"/>
      <c r="B65" s="20" t="s">
        <v>186</v>
      </c>
      <c r="C65" s="20">
        <f>SUM(C11:C63)</f>
        <v>6481533</v>
      </c>
      <c r="D65" s="103">
        <f>C65/'- 3 -'!E65</f>
        <v>0.005222402699973854</v>
      </c>
      <c r="E65" s="20">
        <f>SUM(E11:E63)</f>
        <v>2616772</v>
      </c>
      <c r="F65" s="103">
        <f>E65/'- 3 -'!E65</f>
        <v>0.002108426688256618</v>
      </c>
      <c r="G65" s="77"/>
    </row>
    <row r="66" spans="1:6" ht="4.5" customHeight="1">
      <c r="A66" s="17"/>
      <c r="B66" s="17"/>
      <c r="C66" s="17"/>
      <c r="D66" s="198"/>
      <c r="E66" s="17"/>
      <c r="F66" s="198"/>
    </row>
    <row r="67" spans="1:6" ht="12.75">
      <c r="A67" s="15">
        <v>2155</v>
      </c>
      <c r="B67" s="16" t="s">
        <v>187</v>
      </c>
      <c r="C67" s="16">
        <v>25000</v>
      </c>
      <c r="D67" s="375">
        <f>C67/'- 3 -'!E67</f>
        <v>0.02093420129323122</v>
      </c>
      <c r="E67" s="16">
        <v>0</v>
      </c>
      <c r="F67" s="375">
        <f>E67/'- 3 -'!E67</f>
        <v>0</v>
      </c>
    </row>
    <row r="68" spans="1:6" ht="12.75">
      <c r="A68" s="13">
        <v>2408</v>
      </c>
      <c r="B68" s="14" t="s">
        <v>189</v>
      </c>
      <c r="C68" s="14">
        <v>33000</v>
      </c>
      <c r="D68" s="374">
        <f>C68/'- 3 -'!E68</f>
        <v>0.013957767180213807</v>
      </c>
      <c r="E68" s="14">
        <v>3900</v>
      </c>
      <c r="F68" s="374">
        <f>E68/'- 3 -'!E68</f>
        <v>0.0016495543031161772</v>
      </c>
    </row>
    <row r="69" ht="6.75" customHeight="1"/>
    <row r="70" spans="1:2" ht="12" customHeight="1">
      <c r="A70" s="6"/>
      <c r="B70" s="6"/>
    </row>
    <row r="71" spans="1:2" ht="12" customHeight="1">
      <c r="A71" s="6"/>
      <c r="B71" s="6"/>
    </row>
    <row r="72" spans="1:2" ht="12" customHeight="1">
      <c r="A72" s="6"/>
      <c r="B72" s="6"/>
    </row>
    <row r="73" spans="1:2" ht="12" customHeight="1">
      <c r="A73" s="6"/>
      <c r="B73" s="6"/>
    </row>
    <row r="74" spans="1:2" ht="12" customHeight="1">
      <c r="A74" s="6"/>
      <c r="B74" s="6"/>
    </row>
    <row r="75" ht="12" customHeight="1"/>
  </sheetData>
  <printOptions horizontalCentered="1"/>
  <pageMargins left="0.6" right="0.6" top="0.6" bottom="0" header="0.3" footer="0"/>
  <pageSetup fitToHeight="1" fitToWidth="1" orientation="portrait" scale="81" r:id="rId1"/>
  <headerFooter alignWithMargins="0">
    <oddHeader>&amp;C&amp;"Times New Roman,Bold"&amp;12&amp;A</oddHeader>
  </headerFooter>
</worksheet>
</file>

<file path=xl/worksheets/sheet29.xml><?xml version="1.0" encoding="utf-8"?>
<worksheet xmlns="http://schemas.openxmlformats.org/spreadsheetml/2006/main" xmlns:r="http://schemas.openxmlformats.org/officeDocument/2006/relationships">
  <sheetPr codeName="Sheet31">
    <pageSetUpPr fitToPage="1"/>
  </sheetPr>
  <dimension ref="A1:H75"/>
  <sheetViews>
    <sheetView showGridLines="0" showZeros="0" workbookViewId="0" topLeftCell="A1">
      <selection activeCell="A1" sqref="A1"/>
    </sheetView>
  </sheetViews>
  <sheetFormatPr defaultColWidth="15.83203125" defaultRowHeight="12"/>
  <cols>
    <col min="1" max="1" width="6.83203125" style="82" customWidth="1"/>
    <col min="2" max="2" width="35.83203125" style="82" customWidth="1"/>
    <col min="3" max="3" width="16.83203125" style="82" customWidth="1"/>
    <col min="4" max="4" width="15.83203125" style="82" customWidth="1"/>
    <col min="5" max="5" width="16.83203125" style="82" customWidth="1"/>
    <col min="6" max="6" width="15.83203125" style="82" customWidth="1"/>
    <col min="7" max="7" width="16.83203125" style="82" customWidth="1"/>
    <col min="8" max="16384" width="15.83203125" style="82" customWidth="1"/>
  </cols>
  <sheetData>
    <row r="1" spans="1:8" ht="6.75" customHeight="1">
      <c r="A1" s="17"/>
      <c r="B1" s="80"/>
      <c r="C1" s="142"/>
      <c r="D1" s="142"/>
      <c r="E1" s="142"/>
      <c r="F1" s="142"/>
      <c r="G1" s="142"/>
      <c r="H1" s="142"/>
    </row>
    <row r="2" spans="1:8" ht="12.75">
      <c r="A2" s="8"/>
      <c r="B2" s="83"/>
      <c r="C2" s="200" t="s">
        <v>0</v>
      </c>
      <c r="D2" s="200"/>
      <c r="E2" s="200"/>
      <c r="F2" s="200"/>
      <c r="G2" s="219"/>
      <c r="H2" s="220" t="s">
        <v>478</v>
      </c>
    </row>
    <row r="3" spans="1:8" ht="12.75">
      <c r="A3" s="9"/>
      <c r="B3" s="86"/>
      <c r="C3" s="203" t="str">
        <f>YEAR</f>
        <v>OPERATING FUND BUDGET 2000/2001</v>
      </c>
      <c r="D3" s="203"/>
      <c r="E3" s="203"/>
      <c r="F3" s="203"/>
      <c r="G3" s="221"/>
      <c r="H3" s="221"/>
    </row>
    <row r="4" spans="1:8" ht="12.75">
      <c r="A4" s="10"/>
      <c r="C4" s="142"/>
      <c r="D4" s="142"/>
      <c r="E4" s="142"/>
      <c r="F4" s="142"/>
      <c r="G4" s="142"/>
      <c r="H4" s="142"/>
    </row>
    <row r="5" spans="1:8" ht="12.75">
      <c r="A5" s="10"/>
      <c r="C5" s="56"/>
      <c r="D5" s="142"/>
      <c r="E5" s="142"/>
      <c r="F5" s="142"/>
      <c r="G5" s="142"/>
      <c r="H5" s="142"/>
    </row>
    <row r="6" spans="1:8" ht="16.5">
      <c r="A6" s="10"/>
      <c r="C6" s="350" t="s">
        <v>28</v>
      </c>
      <c r="D6" s="222"/>
      <c r="E6" s="223"/>
      <c r="F6" s="223"/>
      <c r="G6" s="223"/>
      <c r="H6" s="224"/>
    </row>
    <row r="7" spans="3:8" ht="12.75">
      <c r="C7" s="205"/>
      <c r="D7" s="66"/>
      <c r="E7" s="67" t="s">
        <v>65</v>
      </c>
      <c r="F7" s="66"/>
      <c r="G7" s="67" t="s">
        <v>3</v>
      </c>
      <c r="H7" s="66"/>
    </row>
    <row r="8" spans="1:8" ht="12.75">
      <c r="A8" s="94"/>
      <c r="B8" s="45"/>
      <c r="C8" s="68" t="s">
        <v>92</v>
      </c>
      <c r="D8" s="70"/>
      <c r="E8" s="68" t="s">
        <v>93</v>
      </c>
      <c r="F8" s="70"/>
      <c r="G8" s="68" t="s">
        <v>94</v>
      </c>
      <c r="H8" s="70"/>
    </row>
    <row r="9" spans="1:8" ht="12.75">
      <c r="A9" s="51" t="s">
        <v>112</v>
      </c>
      <c r="B9" s="52" t="s">
        <v>113</v>
      </c>
      <c r="C9" s="225" t="s">
        <v>114</v>
      </c>
      <c r="D9" s="133" t="s">
        <v>115</v>
      </c>
      <c r="E9" s="133" t="s">
        <v>114</v>
      </c>
      <c r="F9" s="133" t="s">
        <v>115</v>
      </c>
      <c r="G9" s="133" t="s">
        <v>114</v>
      </c>
      <c r="H9" s="133" t="s">
        <v>115</v>
      </c>
    </row>
    <row r="10" spans="1:2" ht="4.5" customHeight="1">
      <c r="A10" s="77"/>
      <c r="B10" s="77"/>
    </row>
    <row r="11" spans="1:8" ht="12.75">
      <c r="A11" s="13">
        <v>1</v>
      </c>
      <c r="B11" s="14" t="s">
        <v>135</v>
      </c>
      <c r="C11" s="14">
        <v>450000</v>
      </c>
      <c r="D11" s="374">
        <f>C11/'- 3 -'!E11</f>
        <v>0.001973901512841984</v>
      </c>
      <c r="E11" s="14">
        <v>3851200</v>
      </c>
      <c r="F11" s="374">
        <f>E11/'- 3 -'!E11</f>
        <v>0.01689308779168233</v>
      </c>
      <c r="G11" s="14">
        <v>207300</v>
      </c>
      <c r="H11" s="374">
        <f>G11/'- 3 -'!E11</f>
        <v>0.0009093106302492073</v>
      </c>
    </row>
    <row r="12" spans="1:8" ht="12.75">
      <c r="A12" s="15">
        <v>2</v>
      </c>
      <c r="B12" s="16" t="s">
        <v>136</v>
      </c>
      <c r="C12" s="16">
        <v>70000</v>
      </c>
      <c r="D12" s="375">
        <f>C12/'- 3 -'!E12</f>
        <v>0.0012228770670684131</v>
      </c>
      <c r="E12" s="16">
        <v>936318</v>
      </c>
      <c r="F12" s="375">
        <f>E12/'- 3 -'!E12</f>
        <v>0.016357168709762324</v>
      </c>
      <c r="G12" s="16">
        <v>-250000</v>
      </c>
      <c r="H12" s="375">
        <f>G12/'- 3 -'!E12</f>
        <v>-0.004367418096672905</v>
      </c>
    </row>
    <row r="13" spans="1:8" ht="12.75">
      <c r="A13" s="13">
        <v>3</v>
      </c>
      <c r="B13" s="14" t="s">
        <v>137</v>
      </c>
      <c r="C13" s="14">
        <v>30400</v>
      </c>
      <c r="D13" s="374">
        <f>C13/'- 3 -'!E13</f>
        <v>0.0007533620516269101</v>
      </c>
      <c r="E13" s="14">
        <v>663000</v>
      </c>
      <c r="F13" s="374">
        <f>E13/'- 3 -'!E13</f>
        <v>0.016430231586468468</v>
      </c>
      <c r="G13" s="14">
        <v>142000</v>
      </c>
      <c r="H13" s="374">
        <f>G13/'- 3 -'!E13</f>
        <v>0.0035189937937835933</v>
      </c>
    </row>
    <row r="14" spans="1:8" ht="12.75">
      <c r="A14" s="15">
        <v>4</v>
      </c>
      <c r="B14" s="16" t="s">
        <v>138</v>
      </c>
      <c r="C14" s="16">
        <v>100000</v>
      </c>
      <c r="D14" s="375">
        <f>C14/'- 3 -'!E14</f>
        <v>0.0025782595227048623</v>
      </c>
      <c r="E14" s="16">
        <v>632000</v>
      </c>
      <c r="F14" s="375">
        <f>E14/'- 3 -'!E14</f>
        <v>0.01629460018349473</v>
      </c>
      <c r="G14" s="16">
        <v>354000</v>
      </c>
      <c r="H14" s="375">
        <f>G14/'- 3 -'!E14</f>
        <v>0.009127038710375212</v>
      </c>
    </row>
    <row r="15" spans="1:8" ht="12.75">
      <c r="A15" s="13">
        <v>5</v>
      </c>
      <c r="B15" s="14" t="s">
        <v>139</v>
      </c>
      <c r="C15" s="14">
        <v>106000</v>
      </c>
      <c r="D15" s="374">
        <f>C15/'- 3 -'!E15</f>
        <v>0.002289029788030011</v>
      </c>
      <c r="E15" s="14">
        <v>789068</v>
      </c>
      <c r="F15" s="374">
        <f>E15/'- 3 -'!E15</f>
        <v>0.01703962412057797</v>
      </c>
      <c r="G15" s="14">
        <v>209355</v>
      </c>
      <c r="H15" s="374">
        <f>G15/'- 3 -'!E15</f>
        <v>0.004520941804462481</v>
      </c>
    </row>
    <row r="16" spans="1:8" ht="12.75">
      <c r="A16" s="15">
        <v>6</v>
      </c>
      <c r="B16" s="16" t="s">
        <v>140</v>
      </c>
      <c r="C16" s="16">
        <v>140000</v>
      </c>
      <c r="D16" s="375">
        <f>C16/'- 3 -'!E16</f>
        <v>0.0025049912397772426</v>
      </c>
      <c r="E16" s="16">
        <v>900000</v>
      </c>
      <c r="F16" s="375">
        <f>E16/'- 3 -'!E16</f>
        <v>0.0161035151128537</v>
      </c>
      <c r="G16" s="16">
        <v>182400</v>
      </c>
      <c r="H16" s="375">
        <f>G16/'- 3 -'!E16</f>
        <v>0.0032636457295383502</v>
      </c>
    </row>
    <row r="17" spans="1:8" ht="12.75">
      <c r="A17" s="13">
        <v>9</v>
      </c>
      <c r="B17" s="14" t="s">
        <v>141</v>
      </c>
      <c r="C17" s="14">
        <v>20000</v>
      </c>
      <c r="D17" s="374">
        <f>C17/'- 3 -'!E17</f>
        <v>0.0002572157473087806</v>
      </c>
      <c r="E17" s="14">
        <v>1310000</v>
      </c>
      <c r="F17" s="374">
        <f>E17/'- 3 -'!E17</f>
        <v>0.01684763144872513</v>
      </c>
      <c r="G17" s="14">
        <v>517830</v>
      </c>
      <c r="H17" s="374">
        <f>G17/'- 3 -'!E17</f>
        <v>0.006659701521445292</v>
      </c>
    </row>
    <row r="18" spans="1:8" ht="12.75">
      <c r="A18" s="15">
        <v>10</v>
      </c>
      <c r="B18" s="16" t="s">
        <v>142</v>
      </c>
      <c r="C18" s="16">
        <v>125000</v>
      </c>
      <c r="D18" s="375">
        <f>C18/'- 3 -'!E18</f>
        <v>0.002159827736286623</v>
      </c>
      <c r="E18" s="16">
        <v>955000</v>
      </c>
      <c r="F18" s="375">
        <f>E18/'- 3 -'!E18</f>
        <v>0.0165010839052298</v>
      </c>
      <c r="G18" s="16">
        <v>422005</v>
      </c>
      <c r="H18" s="375">
        <f>G18/'- 3 -'!E18</f>
        <v>0.007291664830813091</v>
      </c>
    </row>
    <row r="19" spans="1:8" ht="12.75">
      <c r="A19" s="13">
        <v>11</v>
      </c>
      <c r="B19" s="14" t="s">
        <v>143</v>
      </c>
      <c r="C19" s="14">
        <v>100000</v>
      </c>
      <c r="D19" s="374">
        <f>C19/'- 3 -'!E19</f>
        <v>0.0032590254881539474</v>
      </c>
      <c r="E19" s="14">
        <v>500000</v>
      </c>
      <c r="F19" s="374">
        <f>E19/'- 3 -'!E19</f>
        <v>0.016295127440769736</v>
      </c>
      <c r="G19" s="14">
        <v>345969</v>
      </c>
      <c r="H19" s="374">
        <f>G19/'- 3 -'!E19</f>
        <v>0.011275217891111331</v>
      </c>
    </row>
    <row r="20" spans="1:8" ht="12.75">
      <c r="A20" s="15">
        <v>12</v>
      </c>
      <c r="B20" s="16" t="s">
        <v>144</v>
      </c>
      <c r="C20" s="16">
        <v>370542</v>
      </c>
      <c r="D20" s="375">
        <f>C20/'- 3 -'!E20</f>
        <v>0.007348304459389702</v>
      </c>
      <c r="E20" s="16">
        <v>823516</v>
      </c>
      <c r="F20" s="375">
        <f>E20/'- 3 -'!E20</f>
        <v>0.01633133705539121</v>
      </c>
      <c r="G20" s="16">
        <v>567015</v>
      </c>
      <c r="H20" s="375">
        <f>G20/'- 3 -'!E20</f>
        <v>0.01124460615271913</v>
      </c>
    </row>
    <row r="21" spans="1:8" ht="12.75">
      <c r="A21" s="13">
        <v>13</v>
      </c>
      <c r="B21" s="14" t="s">
        <v>145</v>
      </c>
      <c r="C21" s="14">
        <v>100000</v>
      </c>
      <c r="D21" s="374">
        <f>C21/'- 3 -'!E21</f>
        <v>0.005185410308813481</v>
      </c>
      <c r="E21" s="14">
        <v>270000</v>
      </c>
      <c r="F21" s="374">
        <f>E21/'- 3 -'!E21</f>
        <v>0.0140006078337964</v>
      </c>
      <c r="G21" s="14">
        <v>428779</v>
      </c>
      <c r="H21" s="374">
        <f>G21/'- 3 -'!E21</f>
        <v>0.022233950468027355</v>
      </c>
    </row>
    <row r="22" spans="1:8" ht="12.75">
      <c r="A22" s="15">
        <v>14</v>
      </c>
      <c r="B22" s="16" t="s">
        <v>146</v>
      </c>
      <c r="C22" s="16">
        <v>45000</v>
      </c>
      <c r="D22" s="375">
        <f>C22/'- 3 -'!E22</f>
        <v>0.002060493242703988</v>
      </c>
      <c r="E22" s="16">
        <v>365000</v>
      </c>
      <c r="F22" s="375">
        <f>E22/'- 3 -'!E22</f>
        <v>0.016712889635265682</v>
      </c>
      <c r="G22" s="16">
        <v>410971</v>
      </c>
      <c r="H22" s="375">
        <f>G22/'- 3 -'!E22</f>
        <v>0.018817843743273346</v>
      </c>
    </row>
    <row r="23" spans="1:8" ht="12.75">
      <c r="A23" s="13">
        <v>15</v>
      </c>
      <c r="B23" s="14" t="s">
        <v>147</v>
      </c>
      <c r="C23" s="14">
        <v>80000</v>
      </c>
      <c r="D23" s="374">
        <f>C23/'- 3 -'!E23</f>
        <v>0.00259392740842269</v>
      </c>
      <c r="E23" s="14">
        <v>473000</v>
      </c>
      <c r="F23" s="374">
        <f>E23/'- 3 -'!E23</f>
        <v>0.015336595802299154</v>
      </c>
      <c r="G23" s="14">
        <v>749476</v>
      </c>
      <c r="H23" s="374">
        <f>G23/'- 3 -'!E23</f>
        <v>0.02430107922943755</v>
      </c>
    </row>
    <row r="24" spans="1:8" ht="12.75">
      <c r="A24" s="15">
        <v>16</v>
      </c>
      <c r="B24" s="16" t="s">
        <v>148</v>
      </c>
      <c r="C24" s="16">
        <v>25000</v>
      </c>
      <c r="D24" s="375">
        <f>C24/'- 3 -'!E24</f>
        <v>0.004308493660999446</v>
      </c>
      <c r="E24" s="16">
        <v>87000</v>
      </c>
      <c r="F24" s="375">
        <f>E24/'- 3 -'!E24</f>
        <v>0.014993557940278074</v>
      </c>
      <c r="G24" s="16">
        <v>105000</v>
      </c>
      <c r="H24" s="375">
        <f>G24/'- 3 -'!E24</f>
        <v>0.018095673376197677</v>
      </c>
    </row>
    <row r="25" spans="1:8" ht="12.75">
      <c r="A25" s="13">
        <v>17</v>
      </c>
      <c r="B25" s="14" t="s">
        <v>149</v>
      </c>
      <c r="C25" s="14">
        <v>0</v>
      </c>
      <c r="D25" s="374">
        <f>C25/'- 3 -'!E25</f>
        <v>0</v>
      </c>
      <c r="E25" s="14">
        <v>55000</v>
      </c>
      <c r="F25" s="374">
        <f>E25/'- 3 -'!E25</f>
        <v>0.014240330168527835</v>
      </c>
      <c r="G25" s="14">
        <v>68339</v>
      </c>
      <c r="H25" s="374">
        <f>G25/'- 3 -'!E25</f>
        <v>0.017693998607036795</v>
      </c>
    </row>
    <row r="26" spans="1:8" ht="12.75">
      <c r="A26" s="15">
        <v>18</v>
      </c>
      <c r="B26" s="16" t="s">
        <v>150</v>
      </c>
      <c r="C26" s="16">
        <v>65000</v>
      </c>
      <c r="D26" s="375">
        <f>C26/'- 3 -'!E26</f>
        <v>0.0073344761101573905</v>
      </c>
      <c r="E26" s="16">
        <v>126000</v>
      </c>
      <c r="F26" s="375">
        <f>E26/'- 3 -'!E26</f>
        <v>0.014217599844305095</v>
      </c>
      <c r="G26" s="16">
        <v>115000</v>
      </c>
      <c r="H26" s="375">
        <f>G26/'- 3 -'!E26</f>
        <v>0.01297638081027846</v>
      </c>
    </row>
    <row r="27" spans="1:8" ht="12.75">
      <c r="A27" s="13">
        <v>19</v>
      </c>
      <c r="B27" s="14" t="s">
        <v>151</v>
      </c>
      <c r="C27" s="14">
        <v>70000</v>
      </c>
      <c r="D27" s="374">
        <f>C27/'- 3 -'!E27</f>
        <v>0.0035555519435662795</v>
      </c>
      <c r="E27" s="14">
        <v>268000</v>
      </c>
      <c r="F27" s="374">
        <f>E27/'- 3 -'!E27</f>
        <v>0.01361268458393947</v>
      </c>
      <c r="G27" s="14">
        <v>165000</v>
      </c>
      <c r="H27" s="374">
        <f>G27/'- 3 -'!E27</f>
        <v>0.008380943866977658</v>
      </c>
    </row>
    <row r="28" spans="1:8" ht="12.75">
      <c r="A28" s="15">
        <v>20</v>
      </c>
      <c r="B28" s="16" t="s">
        <v>152</v>
      </c>
      <c r="C28" s="16">
        <v>39200</v>
      </c>
      <c r="D28" s="375">
        <f>C28/'- 3 -'!E28</f>
        <v>0.00526546966780528</v>
      </c>
      <c r="E28" s="16">
        <v>295180</v>
      </c>
      <c r="F28" s="375">
        <f>E28/'- 3 -'!E28</f>
        <v>0.039649523891397004</v>
      </c>
      <c r="G28" s="16">
        <v>0</v>
      </c>
      <c r="H28" s="375">
        <f>G28/'- 3 -'!E28</f>
        <v>0</v>
      </c>
    </row>
    <row r="29" spans="1:8" ht="12.75">
      <c r="A29" s="13">
        <v>21</v>
      </c>
      <c r="B29" s="14" t="s">
        <v>153</v>
      </c>
      <c r="C29" s="14">
        <v>150000</v>
      </c>
      <c r="D29" s="374">
        <f>C29/'- 3 -'!E29</f>
        <v>0.006984866123399301</v>
      </c>
      <c r="E29" s="14">
        <v>350000</v>
      </c>
      <c r="F29" s="374">
        <f>E29/'- 3 -'!E29</f>
        <v>0.01629802095459837</v>
      </c>
      <c r="G29" s="14">
        <v>242000</v>
      </c>
      <c r="H29" s="374">
        <f>G29/'- 3 -'!E29</f>
        <v>0.011268917345750874</v>
      </c>
    </row>
    <row r="30" spans="1:8" ht="12.75">
      <c r="A30" s="15">
        <v>22</v>
      </c>
      <c r="B30" s="16" t="s">
        <v>154</v>
      </c>
      <c r="C30" s="16">
        <v>70000</v>
      </c>
      <c r="D30" s="375">
        <f>C30/'- 3 -'!E30</f>
        <v>0.0059173893560198155</v>
      </c>
      <c r="E30" s="16">
        <v>185000</v>
      </c>
      <c r="F30" s="375">
        <f>E30/'- 3 -'!E30</f>
        <v>0.015638814726623797</v>
      </c>
      <c r="G30" s="16">
        <v>279862</v>
      </c>
      <c r="H30" s="375">
        <f>G30/'- 3 -'!E30</f>
        <v>0.023657891713634537</v>
      </c>
    </row>
    <row r="31" spans="1:8" ht="12.75">
      <c r="A31" s="13">
        <v>23</v>
      </c>
      <c r="B31" s="14" t="s">
        <v>155</v>
      </c>
      <c r="C31" s="14">
        <v>35000</v>
      </c>
      <c r="D31" s="374">
        <f>C31/'- 3 -'!E31</f>
        <v>0.0036656676500431084</v>
      </c>
      <c r="E31" s="14">
        <v>140000</v>
      </c>
      <c r="F31" s="374">
        <f>E31/'- 3 -'!E31</f>
        <v>0.014662670600172433</v>
      </c>
      <c r="G31" s="14">
        <v>209382</v>
      </c>
      <c r="H31" s="374">
        <f>G31/'- 3 -'!E31</f>
        <v>0.02192928068289503</v>
      </c>
    </row>
    <row r="32" spans="1:8" ht="12.75">
      <c r="A32" s="15">
        <v>24</v>
      </c>
      <c r="B32" s="16" t="s">
        <v>156</v>
      </c>
      <c r="C32" s="16">
        <v>30000</v>
      </c>
      <c r="D32" s="375">
        <f>C32/'- 3 -'!E32</f>
        <v>0.0013439365747948638</v>
      </c>
      <c r="E32" s="16">
        <v>367104</v>
      </c>
      <c r="F32" s="375">
        <f>E32/'- 3 -'!E32</f>
        <v>0.01644548307844979</v>
      </c>
      <c r="G32" s="16">
        <v>265000</v>
      </c>
      <c r="H32" s="375">
        <f>G32/'- 3 -'!E32</f>
        <v>0.011871439744021297</v>
      </c>
    </row>
    <row r="33" spans="1:8" ht="12.75">
      <c r="A33" s="13">
        <v>25</v>
      </c>
      <c r="B33" s="14" t="s">
        <v>157</v>
      </c>
      <c r="C33" s="14">
        <v>25000</v>
      </c>
      <c r="D33" s="374">
        <f>C33/'- 3 -'!E33</f>
        <v>0.0024920511045916837</v>
      </c>
      <c r="E33" s="14">
        <v>157980</v>
      </c>
      <c r="F33" s="374">
        <f>E33/'- 3 -'!E33</f>
        <v>0.01574776934013577</v>
      </c>
      <c r="G33" s="14">
        <v>204000</v>
      </c>
      <c r="H33" s="374">
        <f>G33/'- 3 -'!E33</f>
        <v>0.02033513701346814</v>
      </c>
    </row>
    <row r="34" spans="1:8" ht="12.75">
      <c r="A34" s="15">
        <v>26</v>
      </c>
      <c r="B34" s="16" t="s">
        <v>158</v>
      </c>
      <c r="C34" s="16">
        <v>25000</v>
      </c>
      <c r="D34" s="375">
        <f>C34/'- 3 -'!E34</f>
        <v>0.0016797519342343524</v>
      </c>
      <c r="E34" s="16">
        <v>245000</v>
      </c>
      <c r="F34" s="375">
        <f>E34/'- 3 -'!E34</f>
        <v>0.016461568955496653</v>
      </c>
      <c r="G34" s="16">
        <v>100000</v>
      </c>
      <c r="H34" s="375">
        <f>G34/'- 3 -'!E34</f>
        <v>0.0067190077369374095</v>
      </c>
    </row>
    <row r="35" spans="1:8" ht="12.75">
      <c r="A35" s="13">
        <v>28</v>
      </c>
      <c r="B35" s="14" t="s">
        <v>159</v>
      </c>
      <c r="C35" s="14">
        <v>12000</v>
      </c>
      <c r="D35" s="374">
        <f>C35/'- 3 -'!E35</f>
        <v>0.0020075399855959005</v>
      </c>
      <c r="E35" s="14">
        <v>90000</v>
      </c>
      <c r="F35" s="374">
        <f>E35/'- 3 -'!E35</f>
        <v>0.015056549891969254</v>
      </c>
      <c r="G35" s="14">
        <v>87000</v>
      </c>
      <c r="H35" s="374">
        <f>G35/'- 3 -'!E35</f>
        <v>0.01455466489557028</v>
      </c>
    </row>
    <row r="36" spans="1:8" ht="12.75">
      <c r="A36" s="15">
        <v>30</v>
      </c>
      <c r="B36" s="16" t="s">
        <v>160</v>
      </c>
      <c r="C36" s="16">
        <v>7500</v>
      </c>
      <c r="D36" s="375">
        <f>C36/'- 3 -'!E36</f>
        <v>0.000835944545445122</v>
      </c>
      <c r="E36" s="16">
        <v>140769</v>
      </c>
      <c r="F36" s="375">
        <f>E36/'- 3 -'!E36</f>
        <v>0.015690010362368584</v>
      </c>
      <c r="G36" s="16">
        <v>266325</v>
      </c>
      <c r="H36" s="375">
        <f>G36/'- 3 -'!E36</f>
        <v>0.029684390808756286</v>
      </c>
    </row>
    <row r="37" spans="1:8" ht="12.75">
      <c r="A37" s="13">
        <v>31</v>
      </c>
      <c r="B37" s="14" t="s">
        <v>161</v>
      </c>
      <c r="C37" s="14">
        <v>15000</v>
      </c>
      <c r="D37" s="374">
        <f>C37/'- 3 -'!E37</f>
        <v>0.001447459814173179</v>
      </c>
      <c r="E37" s="14">
        <v>163000</v>
      </c>
      <c r="F37" s="374">
        <f>E37/'- 3 -'!E37</f>
        <v>0.015729063314015215</v>
      </c>
      <c r="G37" s="14">
        <v>188500</v>
      </c>
      <c r="H37" s="374">
        <f>G37/'- 3 -'!E37</f>
        <v>0.018189744998109617</v>
      </c>
    </row>
    <row r="38" spans="1:8" ht="12.75">
      <c r="A38" s="15">
        <v>32</v>
      </c>
      <c r="B38" s="16" t="s">
        <v>162</v>
      </c>
      <c r="C38" s="16">
        <v>1000</v>
      </c>
      <c r="D38" s="375">
        <f>C38/'- 3 -'!E38</f>
        <v>0.0001565070873451969</v>
      </c>
      <c r="E38" s="16">
        <v>102093</v>
      </c>
      <c r="F38" s="375">
        <f>E38/'- 3 -'!E38</f>
        <v>0.015978278068333185</v>
      </c>
      <c r="G38" s="16">
        <v>145023</v>
      </c>
      <c r="H38" s="375">
        <f>G38/'- 3 -'!E38</f>
        <v>0.022697127328062488</v>
      </c>
    </row>
    <row r="39" spans="1:8" ht="12.75">
      <c r="A39" s="13">
        <v>33</v>
      </c>
      <c r="B39" s="14" t="s">
        <v>163</v>
      </c>
      <c r="C39" s="14">
        <v>35000</v>
      </c>
      <c r="D39" s="374">
        <f>C39/'- 3 -'!E39</f>
        <v>0.0028559813470146263</v>
      </c>
      <c r="E39" s="14">
        <v>194070</v>
      </c>
      <c r="F39" s="374">
        <f>E39/'- 3 -'!E39</f>
        <v>0.015836008571860814</v>
      </c>
      <c r="G39" s="14">
        <v>100500</v>
      </c>
      <c r="H39" s="374">
        <f>G39/'- 3 -'!E39</f>
        <v>0.008200746439284855</v>
      </c>
    </row>
    <row r="40" spans="1:8" ht="12.75">
      <c r="A40" s="15">
        <v>34</v>
      </c>
      <c r="B40" s="16" t="s">
        <v>164</v>
      </c>
      <c r="C40" s="16">
        <v>0</v>
      </c>
      <c r="D40" s="375">
        <f>C40/'- 3 -'!E40</f>
        <v>0</v>
      </c>
      <c r="E40" s="16">
        <v>98000</v>
      </c>
      <c r="F40" s="375">
        <f>E40/'- 3 -'!E40</f>
        <v>0.018274148401375635</v>
      </c>
      <c r="G40" s="16">
        <v>0</v>
      </c>
      <c r="H40" s="375">
        <f>G40/'- 3 -'!E40</f>
        <v>0</v>
      </c>
    </row>
    <row r="41" spans="1:8" ht="12.75">
      <c r="A41" s="13">
        <v>35</v>
      </c>
      <c r="B41" s="14" t="s">
        <v>165</v>
      </c>
      <c r="C41" s="14">
        <v>4000</v>
      </c>
      <c r="D41" s="374">
        <f>C41/'- 3 -'!E41</f>
        <v>0.000294442919884437</v>
      </c>
      <c r="E41" s="14">
        <v>210889</v>
      </c>
      <c r="F41" s="374">
        <f>E41/'- 3 -'!E41</f>
        <v>0.01552369323287726</v>
      </c>
      <c r="G41" s="14">
        <v>222016</v>
      </c>
      <c r="H41" s="374">
        <f>G41/'- 3 -'!E41</f>
        <v>0.016342759825265795</v>
      </c>
    </row>
    <row r="42" spans="1:8" ht="12.75">
      <c r="A42" s="15">
        <v>36</v>
      </c>
      <c r="B42" s="16" t="s">
        <v>166</v>
      </c>
      <c r="C42" s="16">
        <v>12000</v>
      </c>
      <c r="D42" s="375">
        <f>C42/'- 3 -'!E42</f>
        <v>0.001664995427506307</v>
      </c>
      <c r="E42" s="16">
        <v>111262</v>
      </c>
      <c r="F42" s="375">
        <f>E42/'- 3 -'!E42</f>
        <v>0.015437560104600562</v>
      </c>
      <c r="G42" s="16">
        <v>147318</v>
      </c>
      <c r="H42" s="375">
        <f>G42/'- 3 -'!E42</f>
        <v>0.02044031636578118</v>
      </c>
    </row>
    <row r="43" spans="1:8" ht="12.75">
      <c r="A43" s="13">
        <v>37</v>
      </c>
      <c r="B43" s="14" t="s">
        <v>167</v>
      </c>
      <c r="C43" s="14">
        <v>3000</v>
      </c>
      <c r="D43" s="374">
        <f>C43/'- 3 -'!E43</f>
        <v>0.0004435841540502708</v>
      </c>
      <c r="E43" s="14">
        <v>97000</v>
      </c>
      <c r="F43" s="374">
        <f>E43/'- 3 -'!E43</f>
        <v>0.01434255431429209</v>
      </c>
      <c r="G43" s="14">
        <v>0</v>
      </c>
      <c r="H43" s="374">
        <f>G43/'- 3 -'!E43</f>
        <v>0</v>
      </c>
    </row>
    <row r="44" spans="1:8" ht="12.75">
      <c r="A44" s="15">
        <v>38</v>
      </c>
      <c r="B44" s="16" t="s">
        <v>168</v>
      </c>
      <c r="C44" s="16">
        <v>15500</v>
      </c>
      <c r="D44" s="375">
        <f>C44/'- 3 -'!E44</f>
        <v>0.0017500340057011027</v>
      </c>
      <c r="E44" s="16">
        <v>132656</v>
      </c>
      <c r="F44" s="375">
        <f>E44/'- 3 -'!E44</f>
        <v>0.014977581358728096</v>
      </c>
      <c r="G44" s="16">
        <v>202122</v>
      </c>
      <c r="H44" s="375">
        <f>G44/'- 3 -'!E44</f>
        <v>0.022820669245181825</v>
      </c>
    </row>
    <row r="45" spans="1:8" ht="12.75">
      <c r="A45" s="13">
        <v>39</v>
      </c>
      <c r="B45" s="14" t="s">
        <v>169</v>
      </c>
      <c r="C45" s="14">
        <v>85000</v>
      </c>
      <c r="D45" s="374">
        <f>C45/'- 3 -'!E45</f>
        <v>0.0057822657230009004</v>
      </c>
      <c r="E45" s="14">
        <v>228000</v>
      </c>
      <c r="F45" s="374">
        <f>E45/'- 3 -'!E45</f>
        <v>0.015510077468755356</v>
      </c>
      <c r="G45" s="14">
        <v>0</v>
      </c>
      <c r="H45" s="374">
        <f>G45/'- 3 -'!E45</f>
        <v>0</v>
      </c>
    </row>
    <row r="46" spans="1:8" ht="12.75">
      <c r="A46" s="15">
        <v>40</v>
      </c>
      <c r="B46" s="16" t="s">
        <v>170</v>
      </c>
      <c r="C46" s="16">
        <v>88500</v>
      </c>
      <c r="D46" s="375">
        <f>C46/'- 3 -'!E46</f>
        <v>0.002031960325113652</v>
      </c>
      <c r="E46" s="16">
        <v>729200</v>
      </c>
      <c r="F46" s="375">
        <f>E46/'- 3 -'!E46</f>
        <v>0.01674243467878955</v>
      </c>
      <c r="G46" s="16">
        <v>215000</v>
      </c>
      <c r="H46" s="375">
        <f>G46/'- 3 -'!E46</f>
        <v>0.004936400789824127</v>
      </c>
    </row>
    <row r="47" spans="1:8" ht="12.75">
      <c r="A47" s="13">
        <v>41</v>
      </c>
      <c r="B47" s="14" t="s">
        <v>171</v>
      </c>
      <c r="C47" s="14">
        <v>77000</v>
      </c>
      <c r="D47" s="374">
        <f>C47/'- 3 -'!E47</f>
        <v>0.00641938099493069</v>
      </c>
      <c r="E47" s="14">
        <v>191500</v>
      </c>
      <c r="F47" s="374">
        <f>E47/'- 3 -'!E47</f>
        <v>0.015965083902976976</v>
      </c>
      <c r="G47" s="14">
        <v>260000</v>
      </c>
      <c r="H47" s="374">
        <f>G47/'- 3 -'!E47</f>
        <v>0.021675831930934798</v>
      </c>
    </row>
    <row r="48" spans="1:8" ht="12.75">
      <c r="A48" s="15">
        <v>42</v>
      </c>
      <c r="B48" s="16" t="s">
        <v>172</v>
      </c>
      <c r="C48" s="16">
        <v>30665</v>
      </c>
      <c r="D48" s="375">
        <f>C48/'- 3 -'!E48</f>
        <v>0.00395564823741784</v>
      </c>
      <c r="E48" s="16">
        <v>120500</v>
      </c>
      <c r="F48" s="375">
        <f>E48/'- 3 -'!E48</f>
        <v>0.015543962583037654</v>
      </c>
      <c r="G48" s="16">
        <v>140204</v>
      </c>
      <c r="H48" s="375">
        <f>G48/'- 3 -'!E48</f>
        <v>0.018085690705329553</v>
      </c>
    </row>
    <row r="49" spans="1:8" ht="12.75">
      <c r="A49" s="13">
        <v>43</v>
      </c>
      <c r="B49" s="14" t="s">
        <v>173</v>
      </c>
      <c r="C49" s="14">
        <v>25000</v>
      </c>
      <c r="D49" s="374">
        <f>C49/'- 3 -'!E49</f>
        <v>0.004102632774325002</v>
      </c>
      <c r="E49" s="14">
        <v>94000</v>
      </c>
      <c r="F49" s="374">
        <f>E49/'- 3 -'!E49</f>
        <v>0.015425899231462007</v>
      </c>
      <c r="G49" s="14">
        <v>75000</v>
      </c>
      <c r="H49" s="374">
        <f>G49/'- 3 -'!E49</f>
        <v>0.012307898322975006</v>
      </c>
    </row>
    <row r="50" spans="1:8" ht="12.75">
      <c r="A50" s="15">
        <v>44</v>
      </c>
      <c r="B50" s="16" t="s">
        <v>174</v>
      </c>
      <c r="C50" s="16">
        <v>35000</v>
      </c>
      <c r="D50" s="375">
        <f>C50/'- 3 -'!E50</f>
        <v>0.0038714972628514353</v>
      </c>
      <c r="E50" s="16">
        <v>133000</v>
      </c>
      <c r="F50" s="375">
        <f>E50/'- 3 -'!E50</f>
        <v>0.014711689598835453</v>
      </c>
      <c r="G50" s="16">
        <v>165500</v>
      </c>
      <c r="H50" s="375">
        <f>G50/'- 3 -'!E50</f>
        <v>0.018306651342911786</v>
      </c>
    </row>
    <row r="51" spans="1:8" ht="12.75">
      <c r="A51" s="13">
        <v>45</v>
      </c>
      <c r="B51" s="14" t="s">
        <v>175</v>
      </c>
      <c r="C51" s="14">
        <v>35000</v>
      </c>
      <c r="D51" s="374">
        <f>C51/'- 3 -'!E51</f>
        <v>0.0030826441935446086</v>
      </c>
      <c r="E51" s="14">
        <v>190000</v>
      </c>
      <c r="F51" s="374">
        <f>E51/'- 3 -'!E51</f>
        <v>0.016734354193527874</v>
      </c>
      <c r="G51" s="14">
        <v>0</v>
      </c>
      <c r="H51" s="374">
        <f>G51/'- 3 -'!E51</f>
        <v>0</v>
      </c>
    </row>
    <row r="52" spans="1:8" ht="12.75">
      <c r="A52" s="15">
        <v>46</v>
      </c>
      <c r="B52" s="16" t="s">
        <v>176</v>
      </c>
      <c r="C52" s="16">
        <v>75000</v>
      </c>
      <c r="D52" s="375">
        <f>C52/'- 3 -'!E52</f>
        <v>0.007255590359816335</v>
      </c>
      <c r="E52" s="16">
        <v>175000</v>
      </c>
      <c r="F52" s="375">
        <f>E52/'- 3 -'!E52</f>
        <v>0.016929710839571448</v>
      </c>
      <c r="G52" s="16">
        <v>0</v>
      </c>
      <c r="H52" s="375">
        <f>G52/'- 3 -'!E52</f>
        <v>0</v>
      </c>
    </row>
    <row r="53" spans="1:8" ht="12.75">
      <c r="A53" s="13">
        <v>47</v>
      </c>
      <c r="B53" s="14" t="s">
        <v>177</v>
      </c>
      <c r="C53" s="14">
        <v>23000</v>
      </c>
      <c r="D53" s="374">
        <f>C53/'- 3 -'!E53</f>
        <v>0.002640266148011254</v>
      </c>
      <c r="E53" s="14">
        <v>137838</v>
      </c>
      <c r="F53" s="374">
        <f>E53/'- 3 -'!E53</f>
        <v>0.015823000230851095</v>
      </c>
      <c r="G53" s="14">
        <v>85000</v>
      </c>
      <c r="H53" s="374">
        <f>G53/'- 3 -'!E53</f>
        <v>0.009757505329606809</v>
      </c>
    </row>
    <row r="54" spans="1:8" ht="12.75">
      <c r="A54" s="15">
        <v>48</v>
      </c>
      <c r="B54" s="16" t="s">
        <v>178</v>
      </c>
      <c r="C54" s="16">
        <v>50000</v>
      </c>
      <c r="D54" s="375">
        <f>C54/'- 3 -'!E54</f>
        <v>0.0009228010311231073</v>
      </c>
      <c r="E54" s="16">
        <v>755934</v>
      </c>
      <c r="F54" s="375">
        <f>E54/'- 3 -'!E54</f>
        <v>0.0139515334932203</v>
      </c>
      <c r="G54" s="16">
        <v>307093</v>
      </c>
      <c r="H54" s="375">
        <f>G54/'- 3 -'!E54</f>
        <v>0.0056677147410137685</v>
      </c>
    </row>
    <row r="55" spans="1:8" ht="12.75">
      <c r="A55" s="13">
        <v>49</v>
      </c>
      <c r="B55" s="14" t="s">
        <v>179</v>
      </c>
      <c r="C55" s="14">
        <v>100000</v>
      </c>
      <c r="D55" s="374">
        <f>C55/'- 3 -'!E55</f>
        <v>0.002913751640260064</v>
      </c>
      <c r="E55" s="14">
        <v>470000</v>
      </c>
      <c r="F55" s="374">
        <f>E55/'- 3 -'!E55</f>
        <v>0.0136946327092223</v>
      </c>
      <c r="G55" s="14">
        <v>181202</v>
      </c>
      <c r="H55" s="374">
        <f>G55/'- 3 -'!E55</f>
        <v>0.005279776247184041</v>
      </c>
    </row>
    <row r="56" spans="1:8" ht="12.75">
      <c r="A56" s="15">
        <v>50</v>
      </c>
      <c r="B56" s="16" t="s">
        <v>429</v>
      </c>
      <c r="C56" s="16">
        <v>50000</v>
      </c>
      <c r="D56" s="375">
        <f>C56/'- 3 -'!E56</f>
        <v>0.003520720142180762</v>
      </c>
      <c r="E56" s="16">
        <v>225000</v>
      </c>
      <c r="F56" s="375">
        <f>E56/'- 3 -'!E56</f>
        <v>0.01584324063981343</v>
      </c>
      <c r="G56" s="16">
        <v>268740</v>
      </c>
      <c r="H56" s="375">
        <f>G56/'- 3 -'!E56</f>
        <v>0.018923166620193162</v>
      </c>
    </row>
    <row r="57" spans="1:8" ht="12.75">
      <c r="A57" s="13">
        <v>2264</v>
      </c>
      <c r="B57" s="14" t="s">
        <v>180</v>
      </c>
      <c r="C57" s="14">
        <v>7500</v>
      </c>
      <c r="D57" s="374">
        <f>C57/'- 3 -'!E57</f>
        <v>0.003888639727898916</v>
      </c>
      <c r="E57" s="14">
        <v>5843</v>
      </c>
      <c r="F57" s="374">
        <f>E57/'- 3 -'!E57</f>
        <v>0.0030295095906817822</v>
      </c>
      <c r="G57" s="14">
        <v>0</v>
      </c>
      <c r="H57" s="374">
        <f>G57/'- 3 -'!E57</f>
        <v>0</v>
      </c>
    </row>
    <row r="58" spans="1:8" ht="12.75">
      <c r="A58" s="15">
        <v>2309</v>
      </c>
      <c r="B58" s="16" t="s">
        <v>181</v>
      </c>
      <c r="C58" s="16">
        <v>600</v>
      </c>
      <c r="D58" s="375">
        <f>C58/'- 3 -'!E58</f>
        <v>0.00030494467795300805</v>
      </c>
      <c r="E58" s="16">
        <v>21000</v>
      </c>
      <c r="F58" s="375">
        <f>E58/'- 3 -'!E58</f>
        <v>0.01067306372835528</v>
      </c>
      <c r="G58" s="16">
        <v>0</v>
      </c>
      <c r="H58" s="375">
        <f>G58/'- 3 -'!E58</f>
        <v>0</v>
      </c>
    </row>
    <row r="59" spans="1:8" ht="12.75">
      <c r="A59" s="13">
        <v>2312</v>
      </c>
      <c r="B59" s="14" t="s">
        <v>182</v>
      </c>
      <c r="C59" s="14">
        <v>900</v>
      </c>
      <c r="D59" s="374">
        <f>C59/'- 3 -'!E59</f>
        <v>0.0005367292791189052</v>
      </c>
      <c r="E59" s="14">
        <v>15000</v>
      </c>
      <c r="F59" s="374">
        <f>E59/'- 3 -'!E59</f>
        <v>0.008945487985315087</v>
      </c>
      <c r="G59" s="14">
        <v>0</v>
      </c>
      <c r="H59" s="374">
        <f>G59/'- 3 -'!E59</f>
        <v>0</v>
      </c>
    </row>
    <row r="60" spans="1:8" ht="12.75">
      <c r="A60" s="15">
        <v>2355</v>
      </c>
      <c r="B60" s="16" t="s">
        <v>183</v>
      </c>
      <c r="C60" s="16">
        <v>193000</v>
      </c>
      <c r="D60" s="375">
        <f>C60/'- 3 -'!E60</f>
        <v>0.008306426393743032</v>
      </c>
      <c r="E60" s="16">
        <v>350000</v>
      </c>
      <c r="F60" s="375">
        <f>E60/'- 3 -'!E60</f>
        <v>0.015063467553420005</v>
      </c>
      <c r="G60" s="16">
        <v>71500</v>
      </c>
      <c r="H60" s="375">
        <f>G60/'- 3 -'!E60</f>
        <v>0.0030772512287700867</v>
      </c>
    </row>
    <row r="61" spans="1:8" ht="12.75">
      <c r="A61" s="13">
        <v>2439</v>
      </c>
      <c r="B61" s="14" t="s">
        <v>184</v>
      </c>
      <c r="C61" s="14">
        <v>0</v>
      </c>
      <c r="D61" s="374">
        <f>C61/'- 3 -'!E61</f>
        <v>0</v>
      </c>
      <c r="E61" s="14">
        <v>0</v>
      </c>
      <c r="F61" s="374">
        <f>E61/'- 3 -'!E61</f>
        <v>0</v>
      </c>
      <c r="G61" s="14">
        <v>0</v>
      </c>
      <c r="H61" s="374">
        <f>G61/'- 3 -'!E61</f>
        <v>0</v>
      </c>
    </row>
    <row r="62" spans="1:8" ht="12.75">
      <c r="A62" s="15">
        <v>2460</v>
      </c>
      <c r="B62" s="16" t="s">
        <v>185</v>
      </c>
      <c r="C62" s="16">
        <v>1800</v>
      </c>
      <c r="D62" s="375">
        <f>C62/'- 3 -'!E62</f>
        <v>0.0006272089515261561</v>
      </c>
      <c r="E62" s="16">
        <v>41500</v>
      </c>
      <c r="F62" s="375">
        <f>E62/'- 3 -'!E62</f>
        <v>0.014460650826853045</v>
      </c>
      <c r="G62" s="16">
        <v>0</v>
      </c>
      <c r="H62" s="375">
        <f>G62/'- 3 -'!E62</f>
        <v>0</v>
      </c>
    </row>
    <row r="63" spans="1:8" ht="12.75">
      <c r="A63" s="13">
        <v>3000</v>
      </c>
      <c r="B63" s="14" t="s">
        <v>491</v>
      </c>
      <c r="C63" s="14">
        <v>83569</v>
      </c>
      <c r="D63" s="374">
        <f>C63/'- 3 -'!E63</f>
        <v>0.01604610242286181</v>
      </c>
      <c r="E63" s="14">
        <v>77227</v>
      </c>
      <c r="F63" s="374">
        <f>E63/'- 3 -'!E63</f>
        <v>0.014828373581236454</v>
      </c>
      <c r="G63" s="14">
        <v>0</v>
      </c>
      <c r="H63" s="374">
        <f>G63/'- 3 -'!E63</f>
        <v>0</v>
      </c>
    </row>
    <row r="64" spans="1:8" ht="4.5" customHeight="1">
      <c r="A64" s="17"/>
      <c r="B64" s="17"/>
      <c r="C64" s="17"/>
      <c r="D64" s="198"/>
      <c r="E64" s="17"/>
      <c r="F64" s="198"/>
      <c r="G64" s="17"/>
      <c r="H64" s="198"/>
    </row>
    <row r="65" spans="1:8" ht="12.75">
      <c r="A65" s="19"/>
      <c r="B65" s="20" t="s">
        <v>186</v>
      </c>
      <c r="C65" s="20">
        <f>SUM(C11:C63)</f>
        <v>3337676</v>
      </c>
      <c r="D65" s="103">
        <f>C65/'- 3 -'!E65</f>
        <v>0.002689284796364986</v>
      </c>
      <c r="E65" s="20">
        <f>SUM(E11:E63)</f>
        <v>20044647</v>
      </c>
      <c r="F65" s="103">
        <f>E65/'- 3 -'!E65</f>
        <v>0.01615068821107951</v>
      </c>
      <c r="G65" s="20">
        <f>SUM(G11:G63)</f>
        <v>9168726</v>
      </c>
      <c r="H65" s="103">
        <f>G65/'- 3 -'!E65</f>
        <v>0.007387570103819649</v>
      </c>
    </row>
    <row r="66" spans="1:8" ht="4.5" customHeight="1">
      <c r="A66" s="17"/>
      <c r="B66" s="17"/>
      <c r="C66" s="17"/>
      <c r="D66" s="198"/>
      <c r="E66" s="17"/>
      <c r="F66" s="198"/>
      <c r="G66" s="17"/>
      <c r="H66" s="198"/>
    </row>
    <row r="67" spans="1:8" ht="12.75">
      <c r="A67" s="15">
        <v>2155</v>
      </c>
      <c r="B67" s="16" t="s">
        <v>187</v>
      </c>
      <c r="C67" s="16">
        <v>0</v>
      </c>
      <c r="D67" s="375">
        <f>C67/'- 3 -'!E67</f>
        <v>0</v>
      </c>
      <c r="E67" s="16">
        <v>0</v>
      </c>
      <c r="F67" s="375">
        <f>E67/'- 3 -'!E67</f>
        <v>0</v>
      </c>
      <c r="G67" s="16">
        <v>0</v>
      </c>
      <c r="H67" s="375">
        <f>G67/'- 3 -'!E67</f>
        <v>0</v>
      </c>
    </row>
    <row r="68" spans="1:8" ht="12.75">
      <c r="A68" s="13">
        <v>2408</v>
      </c>
      <c r="B68" s="14" t="s">
        <v>189</v>
      </c>
      <c r="C68" s="14">
        <v>0</v>
      </c>
      <c r="D68" s="374">
        <f>C68/'- 3 -'!E68</f>
        <v>0</v>
      </c>
      <c r="E68" s="14">
        <v>20000</v>
      </c>
      <c r="F68" s="374">
        <f>E68/'- 3 -'!E68</f>
        <v>0.008459252836493217</v>
      </c>
      <c r="G68" s="14">
        <v>0</v>
      </c>
      <c r="H68" s="374">
        <f>G68/'- 3 -'!E68</f>
        <v>0</v>
      </c>
    </row>
    <row r="69" ht="6.75" customHeight="1"/>
    <row r="70" spans="1:8" ht="12" customHeight="1">
      <c r="A70" s="54" t="s">
        <v>297</v>
      </c>
      <c r="B70" s="6" t="s">
        <v>190</v>
      </c>
      <c r="D70" s="129"/>
      <c r="E70" s="17"/>
      <c r="F70" s="17"/>
      <c r="G70" s="17"/>
      <c r="H70" s="17"/>
    </row>
    <row r="71" spans="1:8" ht="12" customHeight="1">
      <c r="A71" s="6"/>
      <c r="B71" s="6"/>
      <c r="C71" s="17"/>
      <c r="D71" s="129"/>
      <c r="E71" s="17"/>
      <c r="F71" s="17"/>
      <c r="G71" s="17"/>
      <c r="H71" s="17"/>
    </row>
    <row r="72" spans="1:8" ht="12" customHeight="1">
      <c r="A72" s="6"/>
      <c r="B72" s="6"/>
      <c r="C72" s="17"/>
      <c r="D72" s="17"/>
      <c r="E72" s="17"/>
      <c r="F72" s="17"/>
      <c r="G72" s="17"/>
      <c r="H72" s="17"/>
    </row>
    <row r="73" spans="1:8" ht="12" customHeight="1">
      <c r="A73" s="6"/>
      <c r="B73" s="6"/>
      <c r="C73" s="17"/>
      <c r="D73" s="17"/>
      <c r="E73" s="17"/>
      <c r="F73" s="17"/>
      <c r="G73" s="17"/>
      <c r="H73" s="17"/>
    </row>
    <row r="74" spans="1:8" ht="12" customHeight="1">
      <c r="A74" s="6"/>
      <c r="B74" s="6"/>
      <c r="C74" s="17"/>
      <c r="D74" s="17"/>
      <c r="E74" s="17"/>
      <c r="F74" s="17"/>
      <c r="G74" s="17"/>
      <c r="H74" s="17"/>
    </row>
    <row r="75" spans="3:8" ht="12" customHeight="1">
      <c r="C75" s="17"/>
      <c r="D75" s="17"/>
      <c r="E75" s="17"/>
      <c r="F75" s="17"/>
      <c r="G75" s="17"/>
      <c r="H75" s="17"/>
    </row>
  </sheetData>
  <printOptions horizontalCentered="1"/>
  <pageMargins left="0.6" right="0.6" top="0.6" bottom="0" header="0.3" footer="0"/>
  <pageSetup fitToHeight="1" fitToWidth="1" orientation="portrait" scale="81" r:id="rId1"/>
  <headerFooter alignWithMargins="0">
    <oddHeader>&amp;C&amp;"Times New Roman,Bold"&amp;12&amp;A</oddHeader>
  </headerFooter>
</worksheet>
</file>

<file path=xl/worksheets/sheet3.xml><?xml version="1.0" encoding="utf-8"?>
<worksheet xmlns="http://schemas.openxmlformats.org/spreadsheetml/2006/main" xmlns:r="http://schemas.openxmlformats.org/officeDocument/2006/relationships">
  <sheetPr codeName="Sheet2">
    <pageSetUpPr fitToPage="1"/>
  </sheetPr>
  <dimension ref="A1:F75"/>
  <sheetViews>
    <sheetView showGridLines="0" showZeros="0" workbookViewId="0" topLeftCell="A1">
      <selection activeCell="A1" sqref="A1"/>
    </sheetView>
  </sheetViews>
  <sheetFormatPr defaultColWidth="15.83203125" defaultRowHeight="12"/>
  <cols>
    <col min="1" max="1" width="6.83203125" style="17" customWidth="1"/>
    <col min="2" max="2" width="35.83203125" style="17" customWidth="1"/>
    <col min="3" max="3" width="28.83203125" style="17" customWidth="1"/>
    <col min="4" max="4" width="20.83203125" style="17" customWidth="1"/>
    <col min="5" max="5" width="25.83203125" style="17" customWidth="1"/>
    <col min="6" max="6" width="20.83203125" style="17" customWidth="1"/>
    <col min="7" max="16384" width="15.83203125" style="17" customWidth="1"/>
  </cols>
  <sheetData>
    <row r="1" spans="2:6" ht="6.75" customHeight="1">
      <c r="B1" s="21"/>
      <c r="C1" s="56"/>
      <c r="D1" s="56"/>
      <c r="E1" s="56"/>
      <c r="F1" s="56"/>
    </row>
    <row r="2" spans="1:6" ht="12.75">
      <c r="A2" s="263"/>
      <c r="B2" s="264"/>
      <c r="C2" s="264" t="s">
        <v>10</v>
      </c>
      <c r="D2" s="264"/>
      <c r="E2" s="264"/>
      <c r="F2" s="263"/>
    </row>
    <row r="3" spans="1:6" ht="12.75">
      <c r="A3" s="265"/>
      <c r="B3" s="259"/>
      <c r="C3" s="61"/>
      <c r="D3" s="266"/>
      <c r="E3" s="266"/>
      <c r="F3" s="266"/>
    </row>
    <row r="4" spans="1:6" ht="12.75">
      <c r="A4" s="10"/>
      <c r="C4" s="56"/>
      <c r="D4" s="267"/>
      <c r="E4" s="268"/>
      <c r="F4" s="267"/>
    </row>
    <row r="5" spans="1:6" ht="12.75">
      <c r="A5" s="10"/>
      <c r="C5" s="56"/>
      <c r="D5" s="56"/>
      <c r="E5" s="56"/>
      <c r="F5" s="56"/>
    </row>
    <row r="6" spans="1:6" ht="12.75">
      <c r="A6" s="10"/>
      <c r="C6" s="56"/>
      <c r="D6" s="56"/>
      <c r="E6" s="56"/>
      <c r="F6" s="56"/>
    </row>
    <row r="7" spans="3:6" ht="12.75">
      <c r="C7" s="190" t="s">
        <v>430</v>
      </c>
      <c r="D7" s="269"/>
      <c r="E7" s="193" t="s">
        <v>448</v>
      </c>
      <c r="F7" s="269"/>
    </row>
    <row r="8" spans="1:6" ht="12.75">
      <c r="A8" s="44"/>
      <c r="B8" s="45"/>
      <c r="C8" s="270" t="s">
        <v>106</v>
      </c>
      <c r="D8" s="271"/>
      <c r="E8" s="270" t="s">
        <v>106</v>
      </c>
      <c r="F8" s="271"/>
    </row>
    <row r="9" spans="1:6" ht="12.75">
      <c r="A9" s="51" t="s">
        <v>112</v>
      </c>
      <c r="B9" s="52" t="s">
        <v>113</v>
      </c>
      <c r="C9" s="272" t="s">
        <v>128</v>
      </c>
      <c r="D9" s="272" t="s">
        <v>129</v>
      </c>
      <c r="E9" s="272" t="s">
        <v>128</v>
      </c>
      <c r="F9" s="272" t="s">
        <v>129</v>
      </c>
    </row>
    <row r="10" spans="1:2" ht="4.5" customHeight="1">
      <c r="A10" s="77"/>
      <c r="B10" s="77"/>
    </row>
    <row r="11" spans="1:6" ht="12.75">
      <c r="A11" s="385">
        <v>1</v>
      </c>
      <c r="B11" s="14" t="s">
        <v>135</v>
      </c>
      <c r="C11" s="14">
        <v>218021100</v>
      </c>
      <c r="D11" s="14">
        <v>7282</v>
      </c>
      <c r="E11" s="14">
        <f>'- 3 -'!G11</f>
        <v>223047600</v>
      </c>
      <c r="F11" s="14">
        <f>ROUND(E11/'- 7 -'!G11,0)</f>
        <v>7374</v>
      </c>
    </row>
    <row r="12" spans="1:6" ht="12.75">
      <c r="A12" s="386">
        <v>2</v>
      </c>
      <c r="B12" s="16" t="s">
        <v>136</v>
      </c>
      <c r="C12" s="16">
        <v>54931620</v>
      </c>
      <c r="D12" s="16">
        <v>6013</v>
      </c>
      <c r="E12" s="16">
        <f>'- 3 -'!G12</f>
        <v>56860890</v>
      </c>
      <c r="F12" s="16">
        <f>ROUND(E12/'- 7 -'!G12,0)</f>
        <v>6154</v>
      </c>
    </row>
    <row r="13" spans="1:6" ht="12.75">
      <c r="A13" s="385">
        <v>3</v>
      </c>
      <c r="B13" s="14" t="s">
        <v>137</v>
      </c>
      <c r="C13" s="14">
        <v>38744629</v>
      </c>
      <c r="D13" s="14">
        <v>6483</v>
      </c>
      <c r="E13" s="14">
        <f>'- 3 -'!G13</f>
        <v>40352444</v>
      </c>
      <c r="F13" s="14">
        <f>ROUND(E13/'- 7 -'!G13,0)</f>
        <v>6846</v>
      </c>
    </row>
    <row r="14" spans="1:6" ht="12.75">
      <c r="A14" s="386">
        <v>4</v>
      </c>
      <c r="B14" s="399" t="s">
        <v>138</v>
      </c>
      <c r="C14" s="16">
        <v>36579284</v>
      </c>
      <c r="D14" s="16">
        <v>6140</v>
      </c>
      <c r="E14" s="16">
        <f>'- 3 -'!G14</f>
        <v>38695852</v>
      </c>
      <c r="F14" s="16">
        <f>ROUND(E14/'- 7 -'!G14,0)</f>
        <v>6597</v>
      </c>
    </row>
    <row r="15" spans="1:6" ht="12.75">
      <c r="A15" s="385">
        <v>5</v>
      </c>
      <c r="B15" s="14" t="s">
        <v>139</v>
      </c>
      <c r="C15" s="14">
        <v>45532668</v>
      </c>
      <c r="D15" s="14">
        <v>6625</v>
      </c>
      <c r="E15" s="14">
        <f>'- 3 -'!G15</f>
        <v>46307829</v>
      </c>
      <c r="F15" s="14">
        <f>ROUND(E15/'- 7 -'!G15,0)</f>
        <v>6545</v>
      </c>
    </row>
    <row r="16" spans="1:6" ht="12.75">
      <c r="A16" s="386">
        <v>6</v>
      </c>
      <c r="B16" s="16" t="s">
        <v>140</v>
      </c>
      <c r="C16" s="16">
        <v>53870913</v>
      </c>
      <c r="D16" s="16">
        <v>6096</v>
      </c>
      <c r="E16" s="16">
        <f>'- 3 -'!G16</f>
        <v>55791188</v>
      </c>
      <c r="F16" s="16">
        <f>ROUND(E16/'- 7 -'!G16,0)</f>
        <v>6215</v>
      </c>
    </row>
    <row r="17" spans="1:6" ht="12.75">
      <c r="A17" s="385">
        <v>9</v>
      </c>
      <c r="B17" s="14" t="s">
        <v>141</v>
      </c>
      <c r="C17" s="14">
        <v>74554083</v>
      </c>
      <c r="D17" s="14">
        <v>5850</v>
      </c>
      <c r="E17" s="14">
        <f>'- 3 -'!G17</f>
        <v>77387142</v>
      </c>
      <c r="F17" s="14">
        <f>ROUND(E17/'- 7 -'!G17,0)</f>
        <v>6007</v>
      </c>
    </row>
    <row r="18" spans="1:6" ht="12.75">
      <c r="A18" s="386">
        <v>10</v>
      </c>
      <c r="B18" s="16" t="s">
        <v>142</v>
      </c>
      <c r="C18" s="16">
        <v>55783075</v>
      </c>
      <c r="D18" s="16">
        <v>6426</v>
      </c>
      <c r="E18" s="16">
        <f>'- 3 -'!G18</f>
        <v>57821729</v>
      </c>
      <c r="F18" s="16">
        <f>ROUND(E18/'- 7 -'!G18,0)</f>
        <v>6622</v>
      </c>
    </row>
    <row r="19" spans="1:6" ht="12.75">
      <c r="A19" s="385">
        <v>11</v>
      </c>
      <c r="B19" s="14" t="s">
        <v>143</v>
      </c>
      <c r="C19" s="14">
        <v>28520981</v>
      </c>
      <c r="D19" s="14">
        <v>6159</v>
      </c>
      <c r="E19" s="14">
        <f>'- 3 -'!G19</f>
        <v>30400944</v>
      </c>
      <c r="F19" s="14">
        <f>ROUND(E19/'- 7 -'!G19,0)</f>
        <v>6390</v>
      </c>
    </row>
    <row r="20" spans="1:6" ht="12.75">
      <c r="A20" s="386">
        <v>12</v>
      </c>
      <c r="B20" s="16" t="s">
        <v>144</v>
      </c>
      <c r="C20" s="16">
        <v>47561466</v>
      </c>
      <c r="D20" s="16">
        <v>5969</v>
      </c>
      <c r="E20" s="16">
        <f>'- 3 -'!G20</f>
        <v>50256292</v>
      </c>
      <c r="F20" s="16">
        <f>ROUND(E20/'- 7 -'!G20,0)</f>
        <v>6314</v>
      </c>
    </row>
    <row r="21" spans="1:6" ht="12.75">
      <c r="A21" s="385">
        <v>13</v>
      </c>
      <c r="B21" s="14" t="s">
        <v>145</v>
      </c>
      <c r="C21" s="14">
        <v>18498407</v>
      </c>
      <c r="D21" s="14">
        <v>6139</v>
      </c>
      <c r="E21" s="14">
        <f>'- 3 -'!G21</f>
        <v>19284877</v>
      </c>
      <c r="F21" s="14">
        <f>ROUND(E21/'- 7 -'!G21,0)</f>
        <v>6117</v>
      </c>
    </row>
    <row r="22" spans="1:6" ht="12.75">
      <c r="A22" s="386">
        <v>14</v>
      </c>
      <c r="B22" s="16" t="s">
        <v>146</v>
      </c>
      <c r="C22" s="16">
        <v>20880175</v>
      </c>
      <c r="D22" s="16">
        <v>5807</v>
      </c>
      <c r="E22" s="16">
        <f>'- 3 -'!G22</f>
        <v>21839431</v>
      </c>
      <c r="F22" s="16">
        <f>ROUND(E22/'- 7 -'!G22,0)</f>
        <v>6323</v>
      </c>
    </row>
    <row r="23" spans="1:6" ht="12.75">
      <c r="A23" s="385">
        <v>15</v>
      </c>
      <c r="B23" s="14" t="s">
        <v>147</v>
      </c>
      <c r="C23" s="14">
        <v>28242019</v>
      </c>
      <c r="D23" s="14">
        <v>4984</v>
      </c>
      <c r="E23" s="14">
        <f>'- 3 -'!G23</f>
        <v>30722621</v>
      </c>
      <c r="F23" s="14">
        <f>ROUND(E23/'- 7 -'!G23,0)</f>
        <v>5289</v>
      </c>
    </row>
    <row r="24" spans="1:6" ht="12.75">
      <c r="A24" s="386">
        <v>16</v>
      </c>
      <c r="B24" s="16" t="s">
        <v>148</v>
      </c>
      <c r="C24" s="16">
        <v>5588791</v>
      </c>
      <c r="D24" s="16">
        <v>7161</v>
      </c>
      <c r="E24" s="16">
        <f>'- 3 -'!G24</f>
        <v>5802492</v>
      </c>
      <c r="F24" s="16">
        <f>ROUND(E24/'- 7 -'!G24,0)</f>
        <v>7550</v>
      </c>
    </row>
    <row r="25" spans="1:6" ht="12.75">
      <c r="A25" s="385">
        <v>17</v>
      </c>
      <c r="B25" s="14" t="s">
        <v>149</v>
      </c>
      <c r="C25" s="14">
        <v>4257413</v>
      </c>
      <c r="D25" s="14">
        <v>7921</v>
      </c>
      <c r="E25" s="14">
        <f>'- 3 -'!G25</f>
        <v>3862270</v>
      </c>
      <c r="F25" s="14">
        <f>ROUND(E25/'- 7 -'!G25,0)</f>
        <v>7267</v>
      </c>
    </row>
    <row r="26" spans="1:6" ht="12.75">
      <c r="A26" s="386">
        <v>18</v>
      </c>
      <c r="B26" s="16" t="s">
        <v>150</v>
      </c>
      <c r="C26" s="16">
        <v>8415569.29</v>
      </c>
      <c r="D26" s="16">
        <v>5490</v>
      </c>
      <c r="E26" s="16">
        <f>'- 3 -'!G26</f>
        <v>8862255.33</v>
      </c>
      <c r="F26" s="16">
        <f>ROUND(E26/'- 7 -'!G26,0)</f>
        <v>5718</v>
      </c>
    </row>
    <row r="27" spans="1:6" ht="12.75">
      <c r="A27" s="385">
        <v>19</v>
      </c>
      <c r="B27" s="14" t="s">
        <v>151</v>
      </c>
      <c r="C27" s="14">
        <v>13405900</v>
      </c>
      <c r="D27" s="14">
        <v>5721</v>
      </c>
      <c r="E27" s="14">
        <f>'- 3 -'!G27</f>
        <v>19687520</v>
      </c>
      <c r="F27" s="14">
        <f>ROUND(E27/'- 7 -'!G27,0)</f>
        <v>4148</v>
      </c>
    </row>
    <row r="28" spans="1:6" ht="12.75">
      <c r="A28" s="386">
        <v>20</v>
      </c>
      <c r="B28" s="16" t="s">
        <v>152</v>
      </c>
      <c r="C28" s="16">
        <v>7345771.320000001</v>
      </c>
      <c r="D28" s="16">
        <v>7420</v>
      </c>
      <c r="E28" s="16">
        <f>'- 3 -'!G28</f>
        <v>7404896</v>
      </c>
      <c r="F28" s="16">
        <f>ROUND(E28/'- 7 -'!G28,0)</f>
        <v>7626</v>
      </c>
    </row>
    <row r="29" spans="1:6" ht="12.75">
      <c r="A29" s="385">
        <v>21</v>
      </c>
      <c r="B29" s="14" t="s">
        <v>153</v>
      </c>
      <c r="C29" s="14">
        <v>20941000</v>
      </c>
      <c r="D29" s="14">
        <v>5995</v>
      </c>
      <c r="E29" s="14">
        <f>'- 3 -'!G29</f>
        <v>21427000</v>
      </c>
      <c r="F29" s="14">
        <f>ROUND(E29/'- 7 -'!G29,0)</f>
        <v>6192</v>
      </c>
    </row>
    <row r="30" spans="1:6" ht="12.75">
      <c r="A30" s="386">
        <v>22</v>
      </c>
      <c r="B30" s="16" t="s">
        <v>154</v>
      </c>
      <c r="C30" s="16">
        <v>11416053</v>
      </c>
      <c r="D30" s="16">
        <v>6259</v>
      </c>
      <c r="E30" s="16">
        <f>'- 3 -'!G30</f>
        <v>11615616</v>
      </c>
      <c r="F30" s="16">
        <f>ROUND(E30/'- 7 -'!G30,0)</f>
        <v>6701</v>
      </c>
    </row>
    <row r="31" spans="1:6" ht="12.75">
      <c r="A31" s="385">
        <v>23</v>
      </c>
      <c r="B31" s="14" t="s">
        <v>155</v>
      </c>
      <c r="C31" s="14">
        <v>9107935</v>
      </c>
      <c r="D31" s="14">
        <v>6494</v>
      </c>
      <c r="E31" s="14">
        <f>'- 3 -'!G31</f>
        <v>9548056</v>
      </c>
      <c r="F31" s="14">
        <f>ROUND(E31/'- 7 -'!G31,0)</f>
        <v>6764</v>
      </c>
    </row>
    <row r="32" spans="1:6" ht="12.75">
      <c r="A32" s="386">
        <v>24</v>
      </c>
      <c r="B32" s="16" t="s">
        <v>156</v>
      </c>
      <c r="C32" s="16">
        <v>21657551</v>
      </c>
      <c r="D32" s="16">
        <v>5904</v>
      </c>
      <c r="E32" s="16">
        <f>'- 3 -'!G32</f>
        <v>22320846</v>
      </c>
      <c r="F32" s="16">
        <f>ROUND(E32/'- 7 -'!G32,0)</f>
        <v>5936</v>
      </c>
    </row>
    <row r="33" spans="1:6" ht="12.75">
      <c r="A33" s="385">
        <v>25</v>
      </c>
      <c r="B33" s="14" t="s">
        <v>157</v>
      </c>
      <c r="C33" s="14">
        <v>9509605</v>
      </c>
      <c r="D33" s="14">
        <v>6248</v>
      </c>
      <c r="E33" s="14">
        <f>'- 3 -'!G33</f>
        <v>10031897</v>
      </c>
      <c r="F33" s="14">
        <f>ROUND(E33/'- 7 -'!G33,0)</f>
        <v>6435</v>
      </c>
    </row>
    <row r="34" spans="1:6" ht="12.75">
      <c r="A34" s="386">
        <v>26</v>
      </c>
      <c r="B34" s="16" t="s">
        <v>158</v>
      </c>
      <c r="C34" s="16">
        <v>14146300</v>
      </c>
      <c r="D34" s="16">
        <v>5278</v>
      </c>
      <c r="E34" s="16">
        <f>'- 3 -'!G34</f>
        <v>14883150</v>
      </c>
      <c r="F34" s="16">
        <f>ROUND(E34/'- 7 -'!G34,0)</f>
        <v>5431</v>
      </c>
    </row>
    <row r="35" spans="1:6" ht="12.75">
      <c r="A35" s="385">
        <v>28</v>
      </c>
      <c r="B35" s="14" t="s">
        <v>159</v>
      </c>
      <c r="C35" s="14">
        <v>5863124</v>
      </c>
      <c r="D35" s="14">
        <v>6644</v>
      </c>
      <c r="E35" s="14">
        <f>'- 3 -'!G35</f>
        <v>5977465</v>
      </c>
      <c r="F35" s="14">
        <f>ROUND(E35/'- 7 -'!G35,0)</f>
        <v>6373</v>
      </c>
    </row>
    <row r="36" spans="1:6" ht="12.75">
      <c r="A36" s="386">
        <v>30</v>
      </c>
      <c r="B36" s="16" t="s">
        <v>160</v>
      </c>
      <c r="C36" s="16">
        <v>8726028</v>
      </c>
      <c r="D36" s="16">
        <v>6269</v>
      </c>
      <c r="E36" s="16">
        <f>'- 3 -'!G36</f>
        <v>8971887</v>
      </c>
      <c r="F36" s="16">
        <f>ROUND(E36/'- 7 -'!G36,0)</f>
        <v>6683</v>
      </c>
    </row>
    <row r="37" spans="1:6" ht="12.75">
      <c r="A37" s="385">
        <v>31</v>
      </c>
      <c r="B37" s="14" t="s">
        <v>161</v>
      </c>
      <c r="C37" s="14">
        <v>9820909</v>
      </c>
      <c r="D37" s="14">
        <v>5863</v>
      </c>
      <c r="E37" s="14">
        <f>'- 3 -'!G37</f>
        <v>10362982</v>
      </c>
      <c r="F37" s="14">
        <f>ROUND(E37/'- 7 -'!G37,0)</f>
        <v>6148</v>
      </c>
    </row>
    <row r="38" spans="1:6" ht="12.75">
      <c r="A38" s="386">
        <v>32</v>
      </c>
      <c r="B38" s="16" t="s">
        <v>162</v>
      </c>
      <c r="C38" s="16">
        <v>6225055</v>
      </c>
      <c r="D38" s="16">
        <v>7143</v>
      </c>
      <c r="E38" s="16">
        <f>'- 3 -'!G38</f>
        <v>6389487</v>
      </c>
      <c r="F38" s="16">
        <f>ROUND(E38/'- 7 -'!G38,0)</f>
        <v>7499</v>
      </c>
    </row>
    <row r="39" spans="1:6" ht="12.75">
      <c r="A39" s="385">
        <v>33</v>
      </c>
      <c r="B39" s="14" t="s">
        <v>163</v>
      </c>
      <c r="C39" s="14">
        <v>11672390</v>
      </c>
      <c r="D39" s="14">
        <v>6410</v>
      </c>
      <c r="E39" s="14">
        <f>'- 3 -'!G39</f>
        <v>12254982</v>
      </c>
      <c r="F39" s="14">
        <f>ROUND(E39/'- 7 -'!G39,0)</f>
        <v>6628</v>
      </c>
    </row>
    <row r="40" spans="1:6" ht="12.75">
      <c r="A40" s="386">
        <v>34</v>
      </c>
      <c r="B40" s="16" t="s">
        <v>164</v>
      </c>
      <c r="C40" s="16">
        <v>5442520</v>
      </c>
      <c r="D40" s="16">
        <v>7073</v>
      </c>
      <c r="E40" s="16">
        <f>'- 3 -'!G40</f>
        <v>5362767</v>
      </c>
      <c r="F40" s="16">
        <f>ROUND(E40/'- 7 -'!G40,0)</f>
        <v>7084</v>
      </c>
    </row>
    <row r="41" spans="1:6" ht="12.75">
      <c r="A41" s="385">
        <v>35</v>
      </c>
      <c r="B41" s="14" t="s">
        <v>165</v>
      </c>
      <c r="C41" s="14">
        <v>12923959</v>
      </c>
      <c r="D41" s="14">
        <v>6536</v>
      </c>
      <c r="E41" s="14">
        <f>'- 3 -'!G41</f>
        <v>13580976</v>
      </c>
      <c r="F41" s="14">
        <f>ROUND(E41/'- 7 -'!G41,0)</f>
        <v>6801</v>
      </c>
    </row>
    <row r="42" spans="1:6" ht="12.75">
      <c r="A42" s="386">
        <v>36</v>
      </c>
      <c r="B42" s="16" t="s">
        <v>166</v>
      </c>
      <c r="C42" s="16">
        <v>6909827</v>
      </c>
      <c r="D42" s="16">
        <v>6581</v>
      </c>
      <c r="E42" s="16">
        <f>'- 3 -'!G42</f>
        <v>7207227</v>
      </c>
      <c r="F42" s="16">
        <f>ROUND(E42/'- 7 -'!G42,0)</f>
        <v>6940</v>
      </c>
    </row>
    <row r="43" spans="1:6" ht="12.75">
      <c r="A43" s="385">
        <v>37</v>
      </c>
      <c r="B43" s="14" t="s">
        <v>167</v>
      </c>
      <c r="C43" s="14">
        <v>6608141</v>
      </c>
      <c r="D43" s="14">
        <v>6556</v>
      </c>
      <c r="E43" s="14">
        <f>'- 3 -'!G43</f>
        <v>6763091</v>
      </c>
      <c r="F43" s="14">
        <f>ROUND(E43/'- 7 -'!G43,0)</f>
        <v>6894</v>
      </c>
    </row>
    <row r="44" spans="1:6" ht="12.75">
      <c r="A44" s="386">
        <v>38</v>
      </c>
      <c r="B44" s="16" t="s">
        <v>168</v>
      </c>
      <c r="C44" s="16">
        <v>9039053</v>
      </c>
      <c r="D44" s="16">
        <v>7683</v>
      </c>
      <c r="E44" s="16">
        <f>'- 3 -'!G44</f>
        <v>8856970.75</v>
      </c>
      <c r="F44" s="16">
        <f>ROUND(E44/'- 7 -'!G44,0)</f>
        <v>7148</v>
      </c>
    </row>
    <row r="45" spans="1:6" ht="12.75">
      <c r="A45" s="385">
        <v>39</v>
      </c>
      <c r="B45" s="14" t="s">
        <v>169</v>
      </c>
      <c r="C45" s="14">
        <v>14439750</v>
      </c>
      <c r="D45" s="14">
        <v>6292</v>
      </c>
      <c r="E45" s="14">
        <f>'- 3 -'!G45</f>
        <v>14700120</v>
      </c>
      <c r="F45" s="14">
        <f>ROUND(E45/'- 7 -'!G45,0)</f>
        <v>6768</v>
      </c>
    </row>
    <row r="46" spans="1:6" ht="12.75">
      <c r="A46" s="386">
        <v>40</v>
      </c>
      <c r="B46" s="16" t="s">
        <v>170</v>
      </c>
      <c r="C46" s="16">
        <v>40852700</v>
      </c>
      <c r="D46" s="16">
        <v>5483</v>
      </c>
      <c r="E46" s="16">
        <f>'- 3 -'!G46</f>
        <v>43511100</v>
      </c>
      <c r="F46" s="16">
        <f>ROUND(E46/'- 7 -'!G46,0)</f>
        <v>5727</v>
      </c>
    </row>
    <row r="47" spans="1:6" ht="12.75">
      <c r="A47" s="385">
        <v>41</v>
      </c>
      <c r="B47" s="14" t="s">
        <v>171</v>
      </c>
      <c r="C47" s="14">
        <v>11863615</v>
      </c>
      <c r="D47" s="14">
        <v>7028</v>
      </c>
      <c r="E47" s="14">
        <f>'- 3 -'!G47</f>
        <v>11838986</v>
      </c>
      <c r="F47" s="14">
        <f>ROUND(E47/'- 7 -'!G47,0)</f>
        <v>6956</v>
      </c>
    </row>
    <row r="48" spans="1:6" ht="12.75">
      <c r="A48" s="386">
        <v>42</v>
      </c>
      <c r="B48" s="16" t="s">
        <v>172</v>
      </c>
      <c r="C48" s="16">
        <v>7268105</v>
      </c>
      <c r="D48" s="16">
        <v>6607</v>
      </c>
      <c r="E48" s="16">
        <f>'- 3 -'!G48</f>
        <v>7752206</v>
      </c>
      <c r="F48" s="16">
        <f>ROUND(E48/'- 7 -'!G48,0)</f>
        <v>6971</v>
      </c>
    </row>
    <row r="49" spans="1:6" ht="12.75">
      <c r="A49" s="385">
        <v>43</v>
      </c>
      <c r="B49" s="14" t="s">
        <v>173</v>
      </c>
      <c r="C49" s="14">
        <v>6210623</v>
      </c>
      <c r="D49" s="14">
        <v>7155</v>
      </c>
      <c r="E49" s="14">
        <f>'- 3 -'!G49</f>
        <v>6078648</v>
      </c>
      <c r="F49" s="14">
        <f>ROUND(E49/'- 7 -'!G49,0)</f>
        <v>7232</v>
      </c>
    </row>
    <row r="50" spans="1:6" ht="12.75">
      <c r="A50" s="386">
        <v>44</v>
      </c>
      <c r="B50" s="16" t="s">
        <v>174</v>
      </c>
      <c r="C50" s="16">
        <v>8632560</v>
      </c>
      <c r="D50" s="16">
        <v>6525</v>
      </c>
      <c r="E50" s="16">
        <f>'- 3 -'!G50</f>
        <v>9040430</v>
      </c>
      <c r="F50" s="16">
        <f>ROUND(E50/'- 7 -'!G50,0)</f>
        <v>6546</v>
      </c>
    </row>
    <row r="51" spans="1:6" ht="12.75">
      <c r="A51" s="385">
        <v>45</v>
      </c>
      <c r="B51" s="14" t="s">
        <v>175</v>
      </c>
      <c r="C51" s="14">
        <v>11424030</v>
      </c>
      <c r="D51" s="14">
        <v>6008</v>
      </c>
      <c r="E51" s="14">
        <f>'- 3 -'!G51</f>
        <v>11342439</v>
      </c>
      <c r="F51" s="14">
        <f>ROUND(E51/'- 7 -'!G51,0)</f>
        <v>5694</v>
      </c>
    </row>
    <row r="52" spans="1:6" ht="12.75">
      <c r="A52" s="386">
        <v>46</v>
      </c>
      <c r="B52" s="16" t="s">
        <v>176</v>
      </c>
      <c r="C52" s="16">
        <v>10682711</v>
      </c>
      <c r="D52" s="16">
        <v>6761</v>
      </c>
      <c r="E52" s="16">
        <f>'- 3 -'!G52</f>
        <v>10336857</v>
      </c>
      <c r="F52" s="16">
        <f>ROUND(E52/'- 7 -'!G52,0)</f>
        <v>6761</v>
      </c>
    </row>
    <row r="53" spans="1:6" ht="12.75">
      <c r="A53" s="385">
        <v>47</v>
      </c>
      <c r="B53" s="14" t="s">
        <v>177</v>
      </c>
      <c r="C53" s="14">
        <v>8277632</v>
      </c>
      <c r="D53" s="14">
        <v>5808</v>
      </c>
      <c r="E53" s="14">
        <f>'- 3 -'!G53</f>
        <v>8711243</v>
      </c>
      <c r="F53" s="14">
        <f>ROUND(E53/'- 7 -'!G53,0)</f>
        <v>5897</v>
      </c>
    </row>
    <row r="54" spans="1:6" ht="12.75">
      <c r="A54" s="386">
        <v>48</v>
      </c>
      <c r="B54" s="16" t="s">
        <v>178</v>
      </c>
      <c r="C54" s="16">
        <v>52145664</v>
      </c>
      <c r="D54" s="16">
        <v>9979</v>
      </c>
      <c r="E54" s="16">
        <f>'- 3 -'!G54</f>
        <v>53580133</v>
      </c>
      <c r="F54" s="16">
        <f>ROUND(E54/'- 7 -'!G54,0)</f>
        <v>9845</v>
      </c>
    </row>
    <row r="55" spans="1:6" ht="12.75">
      <c r="A55" s="385">
        <v>49</v>
      </c>
      <c r="B55" s="14" t="s">
        <v>179</v>
      </c>
      <c r="C55" s="14">
        <v>31616462</v>
      </c>
      <c r="D55" s="14">
        <v>7295</v>
      </c>
      <c r="E55" s="14">
        <f>'- 3 -'!G55</f>
        <v>34300015</v>
      </c>
      <c r="F55" s="14">
        <f>ROUND(E55/'- 7 -'!G55,0)</f>
        <v>7914</v>
      </c>
    </row>
    <row r="56" spans="1:6" ht="12.75">
      <c r="A56" s="386">
        <v>50</v>
      </c>
      <c r="B56" s="399" t="s">
        <v>429</v>
      </c>
      <c r="C56" s="16">
        <v>14098998</v>
      </c>
      <c r="D56" s="16">
        <v>7548</v>
      </c>
      <c r="E56" s="16">
        <f>'- 3 -'!G56</f>
        <v>14201640</v>
      </c>
      <c r="F56" s="16">
        <f>ROUND(E56/'- 7 -'!G56,0)</f>
        <v>7706</v>
      </c>
    </row>
    <row r="57" spans="1:6" ht="12.75">
      <c r="A57" s="385">
        <v>2264</v>
      </c>
      <c r="B57" s="14" t="s">
        <v>180</v>
      </c>
      <c r="C57" s="14">
        <v>1924539</v>
      </c>
      <c r="D57" s="14">
        <v>9365</v>
      </c>
      <c r="E57" s="14">
        <f>'- 3 -'!G57</f>
        <v>1920466</v>
      </c>
      <c r="F57" s="14">
        <f>ROUND(E57/'- 7 -'!G57,0)</f>
        <v>9484</v>
      </c>
    </row>
    <row r="58" spans="1:6" ht="12.75">
      <c r="A58" s="386">
        <v>2309</v>
      </c>
      <c r="B58" s="16" t="s">
        <v>181</v>
      </c>
      <c r="C58" s="16">
        <v>1928505</v>
      </c>
      <c r="D58" s="16">
        <v>7183</v>
      </c>
      <c r="E58" s="16">
        <f>'- 3 -'!G58</f>
        <v>1967570</v>
      </c>
      <c r="F58" s="16">
        <f>ROUND(E58/'- 7 -'!G58,0)</f>
        <v>7510</v>
      </c>
    </row>
    <row r="59" spans="1:6" ht="12.75">
      <c r="A59" s="385">
        <v>2312</v>
      </c>
      <c r="B59" s="14" t="s">
        <v>182</v>
      </c>
      <c r="C59" s="14">
        <v>1764424</v>
      </c>
      <c r="D59" s="14">
        <v>7429</v>
      </c>
      <c r="E59" s="14">
        <f>'- 3 -'!G59</f>
        <v>1676823</v>
      </c>
      <c r="F59" s="14">
        <f>ROUND(E59/'- 7 -'!G59,0)</f>
        <v>7605</v>
      </c>
    </row>
    <row r="60" spans="1:6" ht="12.75">
      <c r="A60" s="386">
        <v>2355</v>
      </c>
      <c r="B60" s="16" t="s">
        <v>183</v>
      </c>
      <c r="C60" s="16">
        <v>23469782</v>
      </c>
      <c r="D60" s="16">
        <v>6824</v>
      </c>
      <c r="E60" s="16">
        <f>'- 3 -'!G60</f>
        <v>23233022</v>
      </c>
      <c r="F60" s="16">
        <f>ROUND(E60/'- 7 -'!G60,0)</f>
        <v>6999</v>
      </c>
    </row>
    <row r="61" spans="1:6" ht="12.75">
      <c r="A61" s="385">
        <v>2439</v>
      </c>
      <c r="B61" s="14" t="s">
        <v>184</v>
      </c>
      <c r="C61" s="14">
        <v>1122428</v>
      </c>
      <c r="D61" s="14">
        <v>7989</v>
      </c>
      <c r="E61" s="14">
        <f>'- 3 -'!G61</f>
        <v>1235310</v>
      </c>
      <c r="F61" s="14">
        <f>ROUND(E61/'- 7 -'!G61,0)</f>
        <v>9017</v>
      </c>
    </row>
    <row r="62" spans="1:6" ht="12.75">
      <c r="A62" s="386">
        <v>2460</v>
      </c>
      <c r="B62" s="16" t="s">
        <v>185</v>
      </c>
      <c r="C62" s="16">
        <v>2768892</v>
      </c>
      <c r="D62" s="16">
        <v>9245</v>
      </c>
      <c r="E62" s="16">
        <f>'- 3 -'!G62</f>
        <v>2869857</v>
      </c>
      <c r="F62" s="16">
        <f>ROUND(E62/'- 7 -'!G62,0)</f>
        <v>9258</v>
      </c>
    </row>
    <row r="63" spans="1:6" ht="12.75">
      <c r="A63" s="385">
        <v>3000</v>
      </c>
      <c r="B63" s="14" t="s">
        <v>491</v>
      </c>
      <c r="C63" s="14">
        <v>6025641</v>
      </c>
      <c r="D63" s="14">
        <v>7165</v>
      </c>
      <c r="E63" s="14">
        <f>'- 3 -'!G63</f>
        <v>4919998</v>
      </c>
      <c r="F63" s="14">
        <f>ROUND(E63/'- 7 -'!G63,0)</f>
        <v>7300</v>
      </c>
    </row>
    <row r="64" ht="4.5" customHeight="1">
      <c r="A64" s="387"/>
    </row>
    <row r="65" spans="1:6" ht="12.75">
      <c r="A65" s="388"/>
      <c r="B65" s="20" t="s">
        <v>186</v>
      </c>
      <c r="C65" s="20">
        <v>1187260375.6100001</v>
      </c>
      <c r="D65" s="20">
        <v>6491</v>
      </c>
      <c r="E65" s="20">
        <f>SUM(E11:E63)</f>
        <v>1233159535.08</v>
      </c>
      <c r="F65" s="20">
        <f>ROUND(E65/'- 7 -'!G65,0)</f>
        <v>6612</v>
      </c>
    </row>
    <row r="66" ht="4.5" customHeight="1">
      <c r="A66" s="387"/>
    </row>
    <row r="67" spans="1:6" ht="12.75">
      <c r="A67" s="386">
        <v>2155</v>
      </c>
      <c r="B67" s="16" t="s">
        <v>187</v>
      </c>
      <c r="C67" s="16">
        <v>1151238</v>
      </c>
      <c r="D67" s="16">
        <v>8856</v>
      </c>
      <c r="E67" s="16">
        <f>'- 3 -'!G67</f>
        <v>1193518</v>
      </c>
      <c r="F67" s="16">
        <f>ROUND(E67/'- 7 -'!G67,0)</f>
        <v>7957</v>
      </c>
    </row>
    <row r="68" spans="1:6" ht="12.75">
      <c r="A68" s="385">
        <v>2408</v>
      </c>
      <c r="B68" s="14" t="s">
        <v>189</v>
      </c>
      <c r="C68" s="14">
        <v>2307639</v>
      </c>
      <c r="D68" s="14">
        <v>8316</v>
      </c>
      <c r="E68" s="14">
        <f>'- 3 -'!G68</f>
        <v>2360775</v>
      </c>
      <c r="F68" s="14">
        <f>ROUND(E68/'- 7 -'!G68,0)</f>
        <v>8825</v>
      </c>
    </row>
    <row r="69" ht="6.75" customHeight="1"/>
    <row r="70" spans="1:6" ht="12" customHeight="1">
      <c r="A70" s="54" t="s">
        <v>297</v>
      </c>
      <c r="B70" s="273" t="s">
        <v>371</v>
      </c>
      <c r="C70" s="123"/>
      <c r="D70" s="123"/>
      <c r="E70" s="123"/>
      <c r="F70" s="123"/>
    </row>
    <row r="71" spans="1:6" ht="12" customHeight="1">
      <c r="A71" s="6"/>
      <c r="B71" s="273" t="s">
        <v>372</v>
      </c>
      <c r="C71" s="123"/>
      <c r="D71" s="123"/>
      <c r="E71" s="123"/>
      <c r="F71" s="123"/>
    </row>
    <row r="72" spans="1:6" ht="12" customHeight="1">
      <c r="A72" s="6"/>
      <c r="B72" s="373" t="s">
        <v>444</v>
      </c>
      <c r="C72" s="123"/>
      <c r="D72" s="123"/>
      <c r="E72" s="123"/>
      <c r="F72" s="123"/>
    </row>
    <row r="73" spans="1:6" ht="12" customHeight="1">
      <c r="A73" s="6"/>
      <c r="B73" s="273" t="s">
        <v>373</v>
      </c>
      <c r="C73" s="123"/>
      <c r="D73" s="123"/>
      <c r="E73" s="123"/>
      <c r="F73" s="123"/>
    </row>
    <row r="74" spans="1:6" ht="12" customHeight="1">
      <c r="A74" s="393"/>
      <c r="B74" s="373"/>
      <c r="C74"/>
      <c r="D74"/>
      <c r="E74"/>
      <c r="F74"/>
    </row>
    <row r="75" spans="2:6" ht="12" customHeight="1">
      <c r="B75" s="373"/>
      <c r="C75"/>
      <c r="D75"/>
      <c r="E75"/>
      <c r="F75"/>
    </row>
  </sheetData>
  <printOptions horizontalCentered="1"/>
  <pageMargins left="0.6" right="0.6" top="0.6" bottom="0" header="0.3" footer="0"/>
  <pageSetup fitToHeight="1" fitToWidth="1" orientation="portrait" scale="81" r:id="rId1"/>
  <headerFooter alignWithMargins="0">
    <oddHeader>&amp;C&amp;"Times New Roman,Bold"&amp;12&amp;A</oddHeader>
  </headerFooter>
</worksheet>
</file>

<file path=xl/worksheets/sheet30.xml><?xml version="1.0" encoding="utf-8"?>
<worksheet xmlns="http://schemas.openxmlformats.org/spreadsheetml/2006/main" xmlns:r="http://schemas.openxmlformats.org/officeDocument/2006/relationships">
  <sheetPr codeName="Sheet32">
    <pageSetUpPr fitToPage="1"/>
  </sheetPr>
  <dimension ref="A1:I74"/>
  <sheetViews>
    <sheetView showGridLines="0" showZeros="0" workbookViewId="0" topLeftCell="A1">
      <selection activeCell="A1" sqref="A1"/>
    </sheetView>
  </sheetViews>
  <sheetFormatPr defaultColWidth="15.83203125" defaultRowHeight="12"/>
  <cols>
    <col min="1" max="1" width="6.83203125" style="82" customWidth="1"/>
    <col min="2" max="2" width="35.83203125" style="82" customWidth="1"/>
    <col min="3" max="3" width="15.83203125" style="82" customWidth="1"/>
    <col min="4" max="4" width="18.83203125" style="82" customWidth="1"/>
    <col min="5" max="5" width="10.83203125" style="82" customWidth="1"/>
    <col min="6" max="6" width="14.83203125" style="82" customWidth="1"/>
    <col min="7" max="7" width="11.83203125" style="82" customWidth="1"/>
    <col min="8" max="8" width="14.83203125" style="82" customWidth="1"/>
    <col min="9" max="9" width="11.83203125" style="82" customWidth="1"/>
    <col min="10" max="16384" width="15.83203125" style="82" customWidth="1"/>
  </cols>
  <sheetData>
    <row r="1" spans="1:9" ht="6.75" customHeight="1">
      <c r="A1" s="17"/>
      <c r="B1" s="80"/>
      <c r="C1" s="142"/>
      <c r="D1" s="142"/>
      <c r="E1" s="142"/>
      <c r="F1" s="142"/>
      <c r="G1" s="142"/>
      <c r="H1" s="142"/>
      <c r="I1" s="142"/>
    </row>
    <row r="2" spans="1:9" ht="12.75">
      <c r="A2" s="8"/>
      <c r="B2" s="83"/>
      <c r="C2" s="200" t="s">
        <v>9</v>
      </c>
      <c r="D2" s="200"/>
      <c r="E2" s="200"/>
      <c r="F2" s="200"/>
      <c r="G2" s="215"/>
      <c r="H2" s="215"/>
      <c r="I2" s="215"/>
    </row>
    <row r="3" spans="1:9" ht="12.75">
      <c r="A3" s="9"/>
      <c r="B3" s="86"/>
      <c r="C3" s="203" t="str">
        <f>YEAR</f>
        <v>OPERATING FUND BUDGET 2000/2001</v>
      </c>
      <c r="D3" s="203"/>
      <c r="E3" s="203"/>
      <c r="F3" s="203"/>
      <c r="G3" s="216"/>
      <c r="H3" s="216"/>
      <c r="I3" s="216"/>
    </row>
    <row r="4" spans="1:9" ht="12.75">
      <c r="A4" s="10"/>
      <c r="C4" s="142"/>
      <c r="D4" s="142"/>
      <c r="E4" s="142"/>
      <c r="F4" s="142"/>
      <c r="G4" s="142"/>
      <c r="H4" s="142"/>
      <c r="I4" s="142"/>
    </row>
    <row r="5" spans="1:9" ht="12.75">
      <c r="A5" s="10"/>
      <c r="C5" s="56"/>
      <c r="D5" s="142"/>
      <c r="E5" s="142"/>
      <c r="F5" s="142"/>
      <c r="G5" s="142"/>
      <c r="H5" s="142"/>
      <c r="I5" s="142"/>
    </row>
    <row r="6" spans="1:9" ht="12.75">
      <c r="A6" s="10"/>
      <c r="C6" s="67" t="s">
        <v>33</v>
      </c>
      <c r="D6" s="65"/>
      <c r="E6" s="130"/>
      <c r="F6" s="130"/>
      <c r="G6" s="130"/>
      <c r="H6" s="130"/>
      <c r="I6" s="206"/>
    </row>
    <row r="7" spans="3:9" ht="12.75">
      <c r="C7" s="68" t="s">
        <v>77</v>
      </c>
      <c r="D7" s="69"/>
      <c r="E7" s="217"/>
      <c r="F7" s="217"/>
      <c r="G7" s="217"/>
      <c r="H7" s="217"/>
      <c r="I7" s="211"/>
    </row>
    <row r="8" spans="1:9" ht="12.75">
      <c r="A8" s="94"/>
      <c r="B8" s="45"/>
      <c r="C8" s="218"/>
      <c r="D8" s="208" t="s">
        <v>501</v>
      </c>
      <c r="E8" s="207" t="s">
        <v>83</v>
      </c>
      <c r="F8" s="213" t="s">
        <v>102</v>
      </c>
      <c r="G8" s="213" t="s">
        <v>103</v>
      </c>
      <c r="H8" s="213" t="s">
        <v>104</v>
      </c>
      <c r="I8" s="213" t="s">
        <v>103</v>
      </c>
    </row>
    <row r="9" spans="1:9" ht="12.75">
      <c r="A9" s="51" t="s">
        <v>112</v>
      </c>
      <c r="B9" s="52" t="s">
        <v>113</v>
      </c>
      <c r="C9" s="75" t="s">
        <v>114</v>
      </c>
      <c r="D9" s="76" t="s">
        <v>122</v>
      </c>
      <c r="E9" s="76" t="s">
        <v>116</v>
      </c>
      <c r="F9" s="76" t="s">
        <v>123</v>
      </c>
      <c r="G9" s="76" t="s">
        <v>124</v>
      </c>
      <c r="H9" s="76" t="s">
        <v>125</v>
      </c>
      <c r="I9" s="76" t="s">
        <v>124</v>
      </c>
    </row>
    <row r="10" spans="1:2" ht="4.5" customHeight="1">
      <c r="A10" s="77"/>
      <c r="B10" s="77"/>
    </row>
    <row r="11" spans="1:9" ht="12.75">
      <c r="A11" s="13">
        <v>1</v>
      </c>
      <c r="B11" s="14" t="s">
        <v>135</v>
      </c>
      <c r="C11" s="14">
        <f>'- 29 -'!E11</f>
        <v>2203900</v>
      </c>
      <c r="D11" s="14">
        <v>1802</v>
      </c>
      <c r="E11" s="14">
        <f ca="1">IF(AND(CELL("type",D11)="v",D11&gt;0),C11/D11,"")</f>
        <v>1223.0299667036627</v>
      </c>
      <c r="F11" s="14">
        <v>997580</v>
      </c>
      <c r="G11" s="380">
        <f ca="1">IF(AND(CELL("type",F11)="v",F11&gt;0),C11/F11,"")</f>
        <v>2.2092463762304777</v>
      </c>
      <c r="H11" s="14">
        <v>669720</v>
      </c>
      <c r="I11" s="380">
        <f ca="1">IF(AND(CELL("type",H11)="v",H11&gt;0),C11/H11,"")</f>
        <v>3.290778235680583</v>
      </c>
    </row>
    <row r="12" spans="1:9" ht="12.75">
      <c r="A12" s="15">
        <v>2</v>
      </c>
      <c r="B12" s="16" t="s">
        <v>136</v>
      </c>
      <c r="C12" s="16">
        <f>'- 29 -'!E12</f>
        <v>693557</v>
      </c>
      <c r="D12" s="16">
        <v>2099</v>
      </c>
      <c r="E12" s="16">
        <f aca="true" ca="1" t="shared" si="0" ref="E12:E63">IF(AND(CELL("type",D12)="v",D12&gt;0),C12/D12,"")</f>
        <v>330.4225821819914</v>
      </c>
      <c r="F12" s="16">
        <v>371298</v>
      </c>
      <c r="G12" s="381">
        <f aca="true" ca="1" t="shared" si="1" ref="G12:G63">IF(AND(CELL("type",F12)="v",F12&gt;0),C12/F12,"")</f>
        <v>1.867925493808208</v>
      </c>
      <c r="H12" s="16">
        <v>231724</v>
      </c>
      <c r="I12" s="381">
        <f aca="true" ca="1" t="shared" si="2" ref="I12:I63">IF(AND(CELL("type",H12)="v",H12&gt;0),C12/H12,"")</f>
        <v>2.99303050180387</v>
      </c>
    </row>
    <row r="13" spans="1:9" ht="12.75">
      <c r="A13" s="13">
        <v>3</v>
      </c>
      <c r="B13" s="14" t="s">
        <v>137</v>
      </c>
      <c r="C13" s="14">
        <f>'- 29 -'!E13</f>
        <v>492000</v>
      </c>
      <c r="D13" s="14">
        <v>630</v>
      </c>
      <c r="E13" s="14">
        <f ca="1" t="shared" si="0"/>
        <v>780.952380952381</v>
      </c>
      <c r="F13" s="14">
        <v>170810</v>
      </c>
      <c r="G13" s="380">
        <f ca="1" t="shared" si="1"/>
        <v>2.880393419589017</v>
      </c>
      <c r="H13" s="14">
        <v>112100</v>
      </c>
      <c r="I13" s="380">
        <f ca="1" t="shared" si="2"/>
        <v>4.388938447814452</v>
      </c>
    </row>
    <row r="14" spans="1:9" ht="12.75">
      <c r="A14" s="15">
        <v>4</v>
      </c>
      <c r="B14" s="16" t="s">
        <v>138</v>
      </c>
      <c r="C14" s="16">
        <f>'- 29 -'!E14</f>
        <v>488056</v>
      </c>
      <c r="D14" s="16">
        <v>1300</v>
      </c>
      <c r="E14" s="16">
        <f ca="1" t="shared" si="0"/>
        <v>375.4276923076923</v>
      </c>
      <c r="F14" s="16">
        <v>157600</v>
      </c>
      <c r="G14" s="381">
        <f ca="1" t="shared" si="1"/>
        <v>3.096802030456853</v>
      </c>
      <c r="H14" s="16">
        <v>100000</v>
      </c>
      <c r="I14" s="381">
        <f ca="1" t="shared" si="2"/>
        <v>4.88056</v>
      </c>
    </row>
    <row r="15" spans="1:9" ht="12.75">
      <c r="A15" s="13">
        <v>5</v>
      </c>
      <c r="B15" s="14" t="s">
        <v>139</v>
      </c>
      <c r="C15" s="14">
        <f>'- 29 -'!E15</f>
        <v>534408</v>
      </c>
      <c r="D15" s="14">
        <v>825</v>
      </c>
      <c r="E15" s="14">
        <f ca="1" t="shared" si="0"/>
        <v>647.7672727272727</v>
      </c>
      <c r="F15" s="14">
        <v>178800</v>
      </c>
      <c r="G15" s="380">
        <f ca="1" t="shared" si="1"/>
        <v>2.9888590604026843</v>
      </c>
      <c r="H15" s="14">
        <v>116400</v>
      </c>
      <c r="I15" s="380">
        <f ca="1" t="shared" si="2"/>
        <v>4.591134020618557</v>
      </c>
    </row>
    <row r="16" spans="1:9" ht="12.75">
      <c r="A16" s="15">
        <v>6</v>
      </c>
      <c r="B16" s="16" t="s">
        <v>140</v>
      </c>
      <c r="C16" s="16">
        <f>'- 29 -'!E16</f>
        <v>661800</v>
      </c>
      <c r="D16" s="16">
        <v>1180</v>
      </c>
      <c r="E16" s="16">
        <f ca="1" t="shared" si="0"/>
        <v>560.8474576271186</v>
      </c>
      <c r="F16" s="16">
        <v>291000</v>
      </c>
      <c r="G16" s="381">
        <f ca="1" t="shared" si="1"/>
        <v>2.2742268041237113</v>
      </c>
      <c r="H16" s="16">
        <v>175294</v>
      </c>
      <c r="I16" s="381">
        <f ca="1" t="shared" si="2"/>
        <v>3.7753716613232626</v>
      </c>
    </row>
    <row r="17" spans="1:9" ht="12.75">
      <c r="A17" s="13">
        <v>9</v>
      </c>
      <c r="B17" s="14" t="s">
        <v>141</v>
      </c>
      <c r="C17" s="14">
        <f>'- 29 -'!E17</f>
        <v>1610710</v>
      </c>
      <c r="D17" s="14">
        <v>2900</v>
      </c>
      <c r="E17" s="14">
        <f ca="1" t="shared" si="0"/>
        <v>555.4172413793103</v>
      </c>
      <c r="F17" s="14">
        <v>731250</v>
      </c>
      <c r="G17" s="380">
        <f ca="1" t="shared" si="1"/>
        <v>2.202680341880342</v>
      </c>
      <c r="H17" s="14">
        <v>408525</v>
      </c>
      <c r="I17" s="380">
        <f ca="1" t="shared" si="2"/>
        <v>3.9427452420292517</v>
      </c>
    </row>
    <row r="18" spans="1:9" ht="12.75">
      <c r="A18" s="15">
        <v>10</v>
      </c>
      <c r="B18" s="16" t="s">
        <v>142</v>
      </c>
      <c r="C18" s="16">
        <f>'- 29 -'!E18</f>
        <v>1351518</v>
      </c>
      <c r="D18" s="16">
        <v>2810</v>
      </c>
      <c r="E18" s="16">
        <f ca="1" t="shared" si="0"/>
        <v>480.96725978647686</v>
      </c>
      <c r="F18" s="16">
        <v>491400</v>
      </c>
      <c r="G18" s="381">
        <f ca="1" t="shared" si="1"/>
        <v>2.7503418803418804</v>
      </c>
      <c r="H18" s="16">
        <v>363675</v>
      </c>
      <c r="I18" s="381">
        <f ca="1" t="shared" si="2"/>
        <v>3.7162796452876883</v>
      </c>
    </row>
    <row r="19" spans="1:9" ht="12.75">
      <c r="A19" s="13">
        <v>11</v>
      </c>
      <c r="B19" s="14" t="s">
        <v>143</v>
      </c>
      <c r="C19" s="14">
        <f>'- 29 -'!E19</f>
        <v>1413575</v>
      </c>
      <c r="D19" s="14">
        <v>3162</v>
      </c>
      <c r="E19" s="14">
        <f ca="1" t="shared" si="0"/>
        <v>447.05091714105</v>
      </c>
      <c r="F19" s="14">
        <v>966990</v>
      </c>
      <c r="G19" s="380">
        <f ca="1" t="shared" si="1"/>
        <v>1.461830008583336</v>
      </c>
      <c r="H19" s="14">
        <v>653770</v>
      </c>
      <c r="I19" s="380">
        <f ca="1" t="shared" si="2"/>
        <v>2.1621900668430794</v>
      </c>
    </row>
    <row r="20" spans="1:9" ht="12.75">
      <c r="A20" s="15">
        <v>12</v>
      </c>
      <c r="B20" s="16" t="s">
        <v>144</v>
      </c>
      <c r="C20" s="16">
        <f>'- 29 -'!E20</f>
        <v>1704545</v>
      </c>
      <c r="D20" s="16">
        <v>2625</v>
      </c>
      <c r="E20" s="16">
        <f ca="1" t="shared" si="0"/>
        <v>649.3504761904762</v>
      </c>
      <c r="F20" s="16">
        <v>1163370</v>
      </c>
      <c r="G20" s="381">
        <f ca="1" t="shared" si="1"/>
        <v>1.4651787479477725</v>
      </c>
      <c r="H20" s="16">
        <v>748790</v>
      </c>
      <c r="I20" s="381">
        <f ca="1" t="shared" si="2"/>
        <v>2.276399257468716</v>
      </c>
    </row>
    <row r="21" spans="1:9" ht="12.75">
      <c r="A21" s="13">
        <v>13</v>
      </c>
      <c r="B21" s="14" t="s">
        <v>145</v>
      </c>
      <c r="C21" s="14">
        <f>'- 29 -'!E21</f>
        <v>1252788</v>
      </c>
      <c r="D21" s="14">
        <v>1942</v>
      </c>
      <c r="E21" s="14">
        <f ca="1" t="shared" si="0"/>
        <v>645.101956745623</v>
      </c>
      <c r="F21" s="14">
        <v>1385740</v>
      </c>
      <c r="G21" s="380">
        <f ca="1" t="shared" si="1"/>
        <v>0.9040570381168185</v>
      </c>
      <c r="H21" s="14">
        <v>905170</v>
      </c>
      <c r="I21" s="380">
        <f ca="1" t="shared" si="2"/>
        <v>1.3840361479059182</v>
      </c>
    </row>
    <row r="22" spans="1:9" ht="12.75">
      <c r="A22" s="15">
        <v>14</v>
      </c>
      <c r="B22" s="16" t="s">
        <v>146</v>
      </c>
      <c r="C22" s="16">
        <f>'- 29 -'!E22</f>
        <v>1505513</v>
      </c>
      <c r="D22" s="16">
        <v>1932</v>
      </c>
      <c r="E22" s="16">
        <f ca="1" t="shared" si="0"/>
        <v>779.2510351966873</v>
      </c>
      <c r="F22" s="16">
        <v>1227020</v>
      </c>
      <c r="G22" s="381">
        <f ca="1" t="shared" si="1"/>
        <v>1.2269669606037392</v>
      </c>
      <c r="H22" s="16">
        <v>884400</v>
      </c>
      <c r="I22" s="381">
        <f ca="1" t="shared" si="2"/>
        <v>1.7022987336047037</v>
      </c>
    </row>
    <row r="23" spans="1:9" ht="12.75">
      <c r="A23" s="13">
        <v>15</v>
      </c>
      <c r="B23" s="14" t="s">
        <v>147</v>
      </c>
      <c r="C23" s="14">
        <f>'- 29 -'!E23</f>
        <v>1570477</v>
      </c>
      <c r="D23" s="14">
        <v>3875</v>
      </c>
      <c r="E23" s="14">
        <f ca="1" t="shared" si="0"/>
        <v>405.2843870967742</v>
      </c>
      <c r="F23" s="14">
        <v>1172543</v>
      </c>
      <c r="G23" s="380">
        <f ca="1" t="shared" si="1"/>
        <v>1.3393768927877272</v>
      </c>
      <c r="H23" s="14">
        <v>746146</v>
      </c>
      <c r="I23" s="380">
        <f ca="1" t="shared" si="2"/>
        <v>2.104785122482731</v>
      </c>
    </row>
    <row r="24" spans="1:9" ht="12.75">
      <c r="A24" s="15">
        <v>16</v>
      </c>
      <c r="B24" s="16" t="s">
        <v>148</v>
      </c>
      <c r="C24" s="16">
        <f>'- 29 -'!E24</f>
        <v>550537</v>
      </c>
      <c r="D24" s="16">
        <v>553</v>
      </c>
      <c r="E24" s="16">
        <f ca="1" t="shared" si="0"/>
        <v>995.5461121157324</v>
      </c>
      <c r="F24" s="16">
        <v>632000</v>
      </c>
      <c r="G24" s="381">
        <f ca="1" t="shared" si="1"/>
        <v>0.8711028481012658</v>
      </c>
      <c r="H24" s="16">
        <v>446880</v>
      </c>
      <c r="I24" s="381">
        <f ca="1" t="shared" si="2"/>
        <v>1.2319571249552452</v>
      </c>
    </row>
    <row r="25" spans="1:9" ht="12.75">
      <c r="A25" s="13">
        <v>17</v>
      </c>
      <c r="B25" s="14" t="s">
        <v>149</v>
      </c>
      <c r="C25" s="14">
        <f>'- 29 -'!E25</f>
        <v>283504</v>
      </c>
      <c r="D25" s="14">
        <v>398</v>
      </c>
      <c r="E25" s="14">
        <f ca="1" t="shared" si="0"/>
        <v>712.321608040201</v>
      </c>
      <c r="F25" s="14">
        <v>354920</v>
      </c>
      <c r="G25" s="380">
        <f ca="1" t="shared" si="1"/>
        <v>0.7987828242984335</v>
      </c>
      <c r="H25" s="14">
        <v>251560</v>
      </c>
      <c r="I25" s="380">
        <f ca="1" t="shared" si="2"/>
        <v>1.1269836221974876</v>
      </c>
    </row>
    <row r="26" spans="1:9" ht="12.75">
      <c r="A26" s="15">
        <v>18</v>
      </c>
      <c r="B26" s="16" t="s">
        <v>150</v>
      </c>
      <c r="C26" s="16">
        <f>'- 29 -'!E26</f>
        <v>547122.2</v>
      </c>
      <c r="D26" s="16">
        <v>780</v>
      </c>
      <c r="E26" s="16">
        <f ca="1" t="shared" si="0"/>
        <v>701.4387179487179</v>
      </c>
      <c r="F26" s="16">
        <v>435880</v>
      </c>
      <c r="G26" s="381">
        <f ca="1" t="shared" si="1"/>
        <v>1.2552129026337524</v>
      </c>
      <c r="H26" s="16">
        <v>304590</v>
      </c>
      <c r="I26" s="381">
        <f ca="1" t="shared" si="2"/>
        <v>1.7962579204832725</v>
      </c>
    </row>
    <row r="27" spans="1:9" ht="12.75">
      <c r="A27" s="13">
        <v>19</v>
      </c>
      <c r="B27" s="14" t="s">
        <v>151</v>
      </c>
      <c r="C27" s="14">
        <f>'- 29 -'!E27</f>
        <v>872200</v>
      </c>
      <c r="D27" s="14">
        <v>1100</v>
      </c>
      <c r="E27" s="14">
        <f ca="1" t="shared" si="0"/>
        <v>792.9090909090909</v>
      </c>
      <c r="F27" s="14">
        <v>745000</v>
      </c>
      <c r="G27" s="380">
        <f ca="1" t="shared" si="1"/>
        <v>1.170738255033557</v>
      </c>
      <c r="H27" s="14">
        <v>550000</v>
      </c>
      <c r="I27" s="380">
        <f ca="1" t="shared" si="2"/>
        <v>1.5858181818181818</v>
      </c>
    </row>
    <row r="28" spans="1:9" ht="12.75">
      <c r="A28" s="15">
        <v>20</v>
      </c>
      <c r="B28" s="16" t="s">
        <v>152</v>
      </c>
      <c r="C28" s="16">
        <f>'- 29 -'!E28</f>
        <v>463060</v>
      </c>
      <c r="D28" s="16">
        <v>605</v>
      </c>
      <c r="E28" s="16">
        <f ca="1" t="shared" si="0"/>
        <v>765.3884297520661</v>
      </c>
      <c r="F28" s="16">
        <v>501490</v>
      </c>
      <c r="G28" s="381">
        <f ca="1" t="shared" si="1"/>
        <v>0.9233683622804044</v>
      </c>
      <c r="H28" s="16">
        <v>250745</v>
      </c>
      <c r="I28" s="381">
        <f ca="1" t="shared" si="2"/>
        <v>1.8467367245608088</v>
      </c>
    </row>
    <row r="29" spans="1:9" ht="12.75">
      <c r="A29" s="13">
        <v>21</v>
      </c>
      <c r="B29" s="14" t="s">
        <v>153</v>
      </c>
      <c r="C29" s="14">
        <f>'- 29 -'!E29</f>
        <v>1371000</v>
      </c>
      <c r="D29" s="14">
        <v>1989</v>
      </c>
      <c r="E29" s="14">
        <f ca="1" t="shared" si="0"/>
        <v>689.291101055807</v>
      </c>
      <c r="F29" s="14">
        <v>1140000</v>
      </c>
      <c r="G29" s="380">
        <f ca="1" t="shared" si="1"/>
        <v>1.2026315789473685</v>
      </c>
      <c r="H29" s="14">
        <v>704520</v>
      </c>
      <c r="I29" s="380">
        <f ca="1" t="shared" si="2"/>
        <v>1.9460057911769715</v>
      </c>
    </row>
    <row r="30" spans="1:9" ht="12.75">
      <c r="A30" s="15">
        <v>22</v>
      </c>
      <c r="B30" s="16" t="s">
        <v>154</v>
      </c>
      <c r="C30" s="16">
        <f>'- 29 -'!E30</f>
        <v>769450</v>
      </c>
      <c r="D30" s="16">
        <v>1202</v>
      </c>
      <c r="E30" s="16">
        <f ca="1" t="shared" si="0"/>
        <v>640.1414309484193</v>
      </c>
      <c r="F30" s="16">
        <v>675000</v>
      </c>
      <c r="G30" s="381">
        <f ca="1" t="shared" si="1"/>
        <v>1.139925925925926</v>
      </c>
      <c r="H30" s="16">
        <v>528200</v>
      </c>
      <c r="I30" s="381">
        <f ca="1" t="shared" si="2"/>
        <v>1.456739871260886</v>
      </c>
    </row>
    <row r="31" spans="1:9" ht="12.75">
      <c r="A31" s="13">
        <v>23</v>
      </c>
      <c r="B31" s="14" t="s">
        <v>155</v>
      </c>
      <c r="C31" s="14">
        <f>'- 29 -'!E31</f>
        <v>1040650</v>
      </c>
      <c r="D31" s="14">
        <v>1018</v>
      </c>
      <c r="E31" s="14">
        <f ca="1" t="shared" si="0"/>
        <v>1022.2495088408645</v>
      </c>
      <c r="F31" s="14">
        <v>1150000</v>
      </c>
      <c r="G31" s="380">
        <f ca="1" t="shared" si="1"/>
        <v>0.9049130434782608</v>
      </c>
      <c r="H31" s="14">
        <v>691106</v>
      </c>
      <c r="I31" s="380">
        <f ca="1" t="shared" si="2"/>
        <v>1.5057748015499792</v>
      </c>
    </row>
    <row r="32" spans="1:9" ht="12.75">
      <c r="A32" s="15">
        <v>24</v>
      </c>
      <c r="B32" s="16" t="s">
        <v>156</v>
      </c>
      <c r="C32" s="16">
        <f>'- 29 -'!E32</f>
        <v>628238</v>
      </c>
      <c r="D32" s="16">
        <v>1045</v>
      </c>
      <c r="E32" s="16">
        <f ca="1" t="shared" si="0"/>
        <v>601.1846889952153</v>
      </c>
      <c r="F32" s="16">
        <v>729000</v>
      </c>
      <c r="G32" s="381">
        <f ca="1" t="shared" si="1"/>
        <v>0.8617805212620028</v>
      </c>
      <c r="H32" s="16">
        <v>465000</v>
      </c>
      <c r="I32" s="381">
        <f ca="1" t="shared" si="2"/>
        <v>1.3510494623655913</v>
      </c>
    </row>
    <row r="33" spans="1:9" ht="12.75">
      <c r="A33" s="13">
        <v>25</v>
      </c>
      <c r="B33" s="14" t="s">
        <v>157</v>
      </c>
      <c r="C33" s="14">
        <f>'- 29 -'!E33</f>
        <v>752575</v>
      </c>
      <c r="D33" s="14">
        <v>1005</v>
      </c>
      <c r="E33" s="14">
        <f ca="1" t="shared" si="0"/>
        <v>748.8308457711443</v>
      </c>
      <c r="F33" s="14">
        <v>800200</v>
      </c>
      <c r="G33" s="380">
        <f ca="1" t="shared" si="1"/>
        <v>0.9404836290927269</v>
      </c>
      <c r="H33" s="14">
        <v>501600</v>
      </c>
      <c r="I33" s="380">
        <f ca="1" t="shared" si="2"/>
        <v>1.5003488835725678</v>
      </c>
    </row>
    <row r="34" spans="1:9" ht="12.75">
      <c r="A34" s="15">
        <v>26</v>
      </c>
      <c r="B34" s="16" t="s">
        <v>158</v>
      </c>
      <c r="C34" s="16">
        <f>'- 29 -'!E34</f>
        <v>485950</v>
      </c>
      <c r="D34" s="16">
        <v>1303</v>
      </c>
      <c r="E34" s="16">
        <f ca="1" t="shared" si="0"/>
        <v>372.9470452801228</v>
      </c>
      <c r="F34" s="16">
        <v>469000</v>
      </c>
      <c r="G34" s="381">
        <f ca="1" t="shared" si="1"/>
        <v>1.0361407249466952</v>
      </c>
      <c r="H34" s="16">
        <v>287000</v>
      </c>
      <c r="I34" s="381">
        <f ca="1" t="shared" si="2"/>
        <v>1.693205574912892</v>
      </c>
    </row>
    <row r="35" spans="1:9" ht="12.75">
      <c r="A35" s="13">
        <v>28</v>
      </c>
      <c r="B35" s="14" t="s">
        <v>159</v>
      </c>
      <c r="C35" s="14">
        <f>'- 29 -'!E35</f>
        <v>431019</v>
      </c>
      <c r="D35" s="14">
        <v>518</v>
      </c>
      <c r="E35" s="14">
        <f ca="1" t="shared" si="0"/>
        <v>832.0830115830116</v>
      </c>
      <c r="F35" s="14">
        <v>513950</v>
      </c>
      <c r="G35" s="380">
        <f ca="1" t="shared" si="1"/>
        <v>0.8386399455199922</v>
      </c>
      <c r="H35" s="14">
        <v>328966</v>
      </c>
      <c r="I35" s="380">
        <f ca="1" t="shared" si="2"/>
        <v>1.3102235489381882</v>
      </c>
    </row>
    <row r="36" spans="1:9" ht="12.75">
      <c r="A36" s="15">
        <v>30</v>
      </c>
      <c r="B36" s="16" t="s">
        <v>160</v>
      </c>
      <c r="C36" s="16">
        <f>'- 29 -'!E36</f>
        <v>736710</v>
      </c>
      <c r="D36" s="16">
        <v>834</v>
      </c>
      <c r="E36" s="16">
        <f ca="1" t="shared" si="0"/>
        <v>883.3453237410072</v>
      </c>
      <c r="F36" s="16">
        <v>915410</v>
      </c>
      <c r="G36" s="381">
        <f ca="1" t="shared" si="1"/>
        <v>0.8047869260768399</v>
      </c>
      <c r="H36" s="16">
        <v>587100</v>
      </c>
      <c r="I36" s="381">
        <f ca="1" t="shared" si="2"/>
        <v>1.2548288196218702</v>
      </c>
    </row>
    <row r="37" spans="1:9" ht="12.75">
      <c r="A37" s="13">
        <v>31</v>
      </c>
      <c r="B37" s="14" t="s">
        <v>161</v>
      </c>
      <c r="C37" s="14">
        <f>'- 29 -'!E37</f>
        <v>652150</v>
      </c>
      <c r="D37" s="14">
        <v>900</v>
      </c>
      <c r="E37" s="14">
        <f ca="1" t="shared" si="0"/>
        <v>724.6111111111111</v>
      </c>
      <c r="F37" s="14">
        <v>730000</v>
      </c>
      <c r="G37" s="380">
        <f ca="1" t="shared" si="1"/>
        <v>0.8933561643835617</v>
      </c>
      <c r="H37" s="14">
        <v>500000</v>
      </c>
      <c r="I37" s="380">
        <f ca="1" t="shared" si="2"/>
        <v>1.3043</v>
      </c>
    </row>
    <row r="38" spans="1:9" ht="12.75">
      <c r="A38" s="15">
        <v>32</v>
      </c>
      <c r="B38" s="16" t="s">
        <v>162</v>
      </c>
      <c r="C38" s="16">
        <f>'- 29 -'!E38</f>
        <v>635250</v>
      </c>
      <c r="D38" s="16">
        <v>587</v>
      </c>
      <c r="E38" s="16">
        <f ca="1" t="shared" si="0"/>
        <v>1082.1976149914822</v>
      </c>
      <c r="F38" s="16">
        <v>784875</v>
      </c>
      <c r="G38" s="381">
        <f ca="1" t="shared" si="1"/>
        <v>0.8093645484949833</v>
      </c>
      <c r="H38" s="16">
        <v>554990</v>
      </c>
      <c r="I38" s="381">
        <f ca="1" t="shared" si="2"/>
        <v>1.1446152182922216</v>
      </c>
    </row>
    <row r="39" spans="1:9" ht="12.75">
      <c r="A39" s="13">
        <v>33</v>
      </c>
      <c r="B39" s="14" t="s">
        <v>163</v>
      </c>
      <c r="C39" s="14">
        <f>'- 29 -'!E39</f>
        <v>536252</v>
      </c>
      <c r="D39" s="14">
        <v>700</v>
      </c>
      <c r="E39" s="14">
        <f ca="1" t="shared" si="0"/>
        <v>766.0742857142857</v>
      </c>
      <c r="F39" s="14">
        <v>453840</v>
      </c>
      <c r="G39" s="380">
        <f ca="1" t="shared" si="1"/>
        <v>1.1815882249250838</v>
      </c>
      <c r="H39" s="14">
        <v>386020</v>
      </c>
      <c r="I39" s="380">
        <f ca="1" t="shared" si="2"/>
        <v>1.3891819076731775</v>
      </c>
    </row>
    <row r="40" spans="1:9" ht="12.75">
      <c r="A40" s="15">
        <v>34</v>
      </c>
      <c r="B40" s="16" t="s">
        <v>164</v>
      </c>
      <c r="C40" s="16">
        <f>'- 29 -'!E40</f>
        <v>508510</v>
      </c>
      <c r="D40" s="16">
        <v>525</v>
      </c>
      <c r="E40" s="16">
        <f ca="1" t="shared" si="0"/>
        <v>968.5904761904762</v>
      </c>
      <c r="F40" s="16">
        <v>412000</v>
      </c>
      <c r="G40" s="381">
        <f ca="1" t="shared" si="1"/>
        <v>1.234247572815534</v>
      </c>
      <c r="H40" s="16">
        <v>352000</v>
      </c>
      <c r="I40" s="381">
        <f ca="1" t="shared" si="2"/>
        <v>1.4446306818181818</v>
      </c>
    </row>
    <row r="41" spans="1:9" ht="12.75">
      <c r="A41" s="13">
        <v>35</v>
      </c>
      <c r="B41" s="14" t="s">
        <v>165</v>
      </c>
      <c r="C41" s="14">
        <f>'- 29 -'!E41</f>
        <v>998950</v>
      </c>
      <c r="D41" s="14">
        <v>1510</v>
      </c>
      <c r="E41" s="14">
        <f ca="1" t="shared" si="0"/>
        <v>661.5562913907285</v>
      </c>
      <c r="F41" s="14">
        <v>910000</v>
      </c>
      <c r="G41" s="380">
        <f ca="1" t="shared" si="1"/>
        <v>1.0977472527472527</v>
      </c>
      <c r="H41" s="14">
        <v>708100</v>
      </c>
      <c r="I41" s="380">
        <f ca="1" t="shared" si="2"/>
        <v>1.4107470696229347</v>
      </c>
    </row>
    <row r="42" spans="1:9" ht="12.75">
      <c r="A42" s="15">
        <v>36</v>
      </c>
      <c r="B42" s="16" t="s">
        <v>166</v>
      </c>
      <c r="C42" s="16">
        <f>'- 29 -'!E42</f>
        <v>714481</v>
      </c>
      <c r="D42" s="16">
        <v>680</v>
      </c>
      <c r="E42" s="16">
        <f ca="1" t="shared" si="0"/>
        <v>1050.7073529411764</v>
      </c>
      <c r="F42" s="16">
        <v>601750</v>
      </c>
      <c r="G42" s="381">
        <f ca="1" t="shared" si="1"/>
        <v>1.18733859576236</v>
      </c>
      <c r="H42" s="16">
        <v>536750</v>
      </c>
      <c r="I42" s="381">
        <f ca="1" t="shared" si="2"/>
        <v>1.3311243595714952</v>
      </c>
    </row>
    <row r="43" spans="1:9" ht="12.75">
      <c r="A43" s="13">
        <v>37</v>
      </c>
      <c r="B43" s="14" t="s">
        <v>167</v>
      </c>
      <c r="C43" s="14">
        <f>'- 29 -'!E43</f>
        <v>776582</v>
      </c>
      <c r="D43" s="14">
        <v>590</v>
      </c>
      <c r="E43" s="14">
        <f ca="1" t="shared" si="0"/>
        <v>1316.2406779661017</v>
      </c>
      <c r="F43" s="14">
        <v>665000</v>
      </c>
      <c r="G43" s="380">
        <f ca="1" t="shared" si="1"/>
        <v>1.1677924812030076</v>
      </c>
      <c r="H43" s="14">
        <v>475000</v>
      </c>
      <c r="I43" s="380">
        <f ca="1" t="shared" si="2"/>
        <v>1.6349094736842105</v>
      </c>
    </row>
    <row r="44" spans="1:9" ht="12.75">
      <c r="A44" s="15">
        <v>38</v>
      </c>
      <c r="B44" s="16" t="s">
        <v>168</v>
      </c>
      <c r="C44" s="16">
        <f>'- 29 -'!E44</f>
        <v>888852</v>
      </c>
      <c r="D44" s="16">
        <v>734</v>
      </c>
      <c r="E44" s="16">
        <f ca="1" t="shared" si="0"/>
        <v>1210.9700272479563</v>
      </c>
      <c r="F44" s="16">
        <v>963984</v>
      </c>
      <c r="G44" s="381">
        <f ca="1" t="shared" si="1"/>
        <v>0.9220609470696609</v>
      </c>
      <c r="H44" s="16">
        <v>621642</v>
      </c>
      <c r="I44" s="381">
        <f ca="1" t="shared" si="2"/>
        <v>1.4298454737614255</v>
      </c>
    </row>
    <row r="45" spans="1:9" ht="12.75">
      <c r="A45" s="13">
        <v>39</v>
      </c>
      <c r="B45" s="14" t="s">
        <v>169</v>
      </c>
      <c r="C45" s="14">
        <f>'- 29 -'!E45</f>
        <v>1261300</v>
      </c>
      <c r="D45" s="14">
        <v>1338</v>
      </c>
      <c r="E45" s="14">
        <f ca="1" t="shared" si="0"/>
        <v>942.6756352765321</v>
      </c>
      <c r="F45" s="14">
        <v>1190460</v>
      </c>
      <c r="G45" s="380">
        <f ca="1" t="shared" si="1"/>
        <v>1.0595064092871662</v>
      </c>
      <c r="H45" s="14">
        <v>776300</v>
      </c>
      <c r="I45" s="380">
        <f ca="1" t="shared" si="2"/>
        <v>1.6247584696637898</v>
      </c>
    </row>
    <row r="46" spans="1:9" ht="12.75">
      <c r="A46" s="15">
        <v>40</v>
      </c>
      <c r="B46" s="16" t="s">
        <v>170</v>
      </c>
      <c r="C46" s="16">
        <f>'- 29 -'!E46</f>
        <v>1008300</v>
      </c>
      <c r="D46" s="16">
        <v>1775</v>
      </c>
      <c r="E46" s="16">
        <f ca="1" t="shared" si="0"/>
        <v>568.056338028169</v>
      </c>
      <c r="F46" s="16">
        <v>757353</v>
      </c>
      <c r="G46" s="381">
        <f ca="1" t="shared" si="1"/>
        <v>1.3313474694099052</v>
      </c>
      <c r="H46" s="16">
        <v>440369.6</v>
      </c>
      <c r="I46" s="381">
        <f ca="1" t="shared" si="2"/>
        <v>2.289667588316723</v>
      </c>
    </row>
    <row r="47" spans="1:9" ht="12.75">
      <c r="A47" s="13">
        <v>41</v>
      </c>
      <c r="B47" s="14" t="s">
        <v>171</v>
      </c>
      <c r="C47" s="14">
        <f>'- 29 -'!E47</f>
        <v>899070</v>
      </c>
      <c r="D47" s="14">
        <v>885</v>
      </c>
      <c r="E47" s="14">
        <f ca="1" t="shared" si="0"/>
        <v>1015.8983050847457</v>
      </c>
      <c r="F47" s="14">
        <v>1000000</v>
      </c>
      <c r="G47" s="380">
        <f ca="1" t="shared" si="1"/>
        <v>0.89907</v>
      </c>
      <c r="H47" s="14">
        <v>745085</v>
      </c>
      <c r="I47" s="380">
        <f ca="1" t="shared" si="2"/>
        <v>1.206667695632042</v>
      </c>
    </row>
    <row r="48" spans="1:9" ht="12.75">
      <c r="A48" s="15">
        <v>42</v>
      </c>
      <c r="B48" s="16" t="s">
        <v>172</v>
      </c>
      <c r="C48" s="16">
        <f>'- 29 -'!E48</f>
        <v>627071</v>
      </c>
      <c r="D48" s="16">
        <v>555</v>
      </c>
      <c r="E48" s="16">
        <f ca="1" t="shared" si="0"/>
        <v>1129.8576576576577</v>
      </c>
      <c r="F48" s="16">
        <v>656957</v>
      </c>
      <c r="G48" s="381">
        <f ca="1" t="shared" si="1"/>
        <v>0.9545084381473977</v>
      </c>
      <c r="H48" s="16">
        <v>486856</v>
      </c>
      <c r="I48" s="381">
        <f ca="1" t="shared" si="2"/>
        <v>1.2880009694858439</v>
      </c>
    </row>
    <row r="49" spans="1:9" ht="12.75">
      <c r="A49" s="13">
        <v>43</v>
      </c>
      <c r="B49" s="14" t="s">
        <v>173</v>
      </c>
      <c r="C49" s="14">
        <f>'- 29 -'!E49</f>
        <v>537000</v>
      </c>
      <c r="D49" s="14">
        <v>499</v>
      </c>
      <c r="E49" s="14">
        <f ca="1" t="shared" si="0"/>
        <v>1076.1523046092184</v>
      </c>
      <c r="F49" s="14">
        <v>650000</v>
      </c>
      <c r="G49" s="380">
        <f ca="1" t="shared" si="1"/>
        <v>0.8261538461538461</v>
      </c>
      <c r="H49" s="14">
        <v>428000</v>
      </c>
      <c r="I49" s="380">
        <f ca="1" t="shared" si="2"/>
        <v>1.2546728971962617</v>
      </c>
    </row>
    <row r="50" spans="1:9" ht="12.75">
      <c r="A50" s="15">
        <v>44</v>
      </c>
      <c r="B50" s="16" t="s">
        <v>174</v>
      </c>
      <c r="C50" s="16">
        <f>'- 29 -'!E50</f>
        <v>674210</v>
      </c>
      <c r="D50" s="16">
        <v>679</v>
      </c>
      <c r="E50" s="16">
        <f ca="1" t="shared" si="0"/>
        <v>992.9455081001473</v>
      </c>
      <c r="F50" s="16">
        <v>807690</v>
      </c>
      <c r="G50" s="381">
        <f ca="1" t="shared" si="1"/>
        <v>0.8347385754435489</v>
      </c>
      <c r="H50" s="16">
        <v>505210</v>
      </c>
      <c r="I50" s="381">
        <f ca="1" t="shared" si="2"/>
        <v>1.3345143603649967</v>
      </c>
    </row>
    <row r="51" spans="1:9" ht="12.75">
      <c r="A51" s="13">
        <v>45</v>
      </c>
      <c r="B51" s="14" t="s">
        <v>175</v>
      </c>
      <c r="C51" s="14">
        <f>'- 29 -'!E51</f>
        <v>291700</v>
      </c>
      <c r="D51" s="14">
        <v>494</v>
      </c>
      <c r="E51" s="14">
        <f ca="1" t="shared" si="0"/>
        <v>590.4858299595141</v>
      </c>
      <c r="F51" s="14">
        <v>199275</v>
      </c>
      <c r="G51" s="380">
        <f ca="1" t="shared" si="1"/>
        <v>1.4638062978296325</v>
      </c>
      <c r="H51" s="14">
        <v>151312</v>
      </c>
      <c r="I51" s="380">
        <f ca="1" t="shared" si="2"/>
        <v>1.9278048006767474</v>
      </c>
    </row>
    <row r="52" spans="1:9" ht="12.75">
      <c r="A52" s="15">
        <v>46</v>
      </c>
      <c r="B52" s="16" t="s">
        <v>176</v>
      </c>
      <c r="C52" s="16">
        <f>'- 29 -'!E52</f>
        <v>129276</v>
      </c>
      <c r="D52" s="395" t="s">
        <v>434</v>
      </c>
      <c r="E52" s="16">
        <f ca="1" t="shared" si="0"/>
      </c>
      <c r="F52" s="395" t="s">
        <v>434</v>
      </c>
      <c r="G52" s="381">
        <f ca="1" t="shared" si="1"/>
      </c>
      <c r="H52" s="395" t="s">
        <v>434</v>
      </c>
      <c r="I52" s="381">
        <f ca="1" t="shared" si="2"/>
      </c>
    </row>
    <row r="53" spans="1:9" ht="12.75">
      <c r="A53" s="13">
        <v>47</v>
      </c>
      <c r="B53" s="14" t="s">
        <v>177</v>
      </c>
      <c r="C53" s="14">
        <f>'- 29 -'!E53</f>
        <v>315970</v>
      </c>
      <c r="D53" s="14">
        <v>700</v>
      </c>
      <c r="E53" s="14">
        <f ca="1" t="shared" si="0"/>
        <v>451.3857142857143</v>
      </c>
      <c r="F53" s="14">
        <v>275334</v>
      </c>
      <c r="G53" s="380">
        <f ca="1" t="shared" si="1"/>
        <v>1.1475880203679893</v>
      </c>
      <c r="H53" s="14">
        <v>177830</v>
      </c>
      <c r="I53" s="380">
        <f ca="1" t="shared" si="2"/>
        <v>1.7768093122645223</v>
      </c>
    </row>
    <row r="54" spans="1:9" ht="12.75">
      <c r="A54" s="15">
        <v>48</v>
      </c>
      <c r="B54" s="16" t="s">
        <v>178</v>
      </c>
      <c r="C54" s="16">
        <f>'- 29 -'!E54</f>
        <v>2293509</v>
      </c>
      <c r="D54" s="16">
        <v>2870</v>
      </c>
      <c r="E54" s="16">
        <f ca="1" t="shared" si="0"/>
        <v>799.1320557491289</v>
      </c>
      <c r="F54" s="16">
        <v>950418</v>
      </c>
      <c r="G54" s="381">
        <f ca="1" t="shared" si="1"/>
        <v>2.4131582103874294</v>
      </c>
      <c r="H54" s="16">
        <v>637207.2</v>
      </c>
      <c r="I54" s="381">
        <f ca="1" t="shared" si="2"/>
        <v>3.599314320365495</v>
      </c>
    </row>
    <row r="55" spans="1:9" ht="12.75">
      <c r="A55" s="13">
        <v>49</v>
      </c>
      <c r="B55" s="14" t="s">
        <v>179</v>
      </c>
      <c r="C55" s="14">
        <f>'- 29 -'!E55</f>
        <v>2176964</v>
      </c>
      <c r="D55" s="14">
        <v>2650</v>
      </c>
      <c r="E55" s="14">
        <f ca="1" t="shared" si="0"/>
        <v>821.4958490566038</v>
      </c>
      <c r="F55" s="14">
        <v>1600000</v>
      </c>
      <c r="G55" s="380">
        <f ca="1" t="shared" si="1"/>
        <v>1.3606025</v>
      </c>
      <c r="H55" s="14">
        <v>1040000</v>
      </c>
      <c r="I55" s="380">
        <f ca="1" t="shared" si="2"/>
        <v>2.0932346153846155</v>
      </c>
    </row>
    <row r="56" spans="1:9" ht="12.75">
      <c r="A56" s="15">
        <v>50</v>
      </c>
      <c r="B56" s="16" t="s">
        <v>429</v>
      </c>
      <c r="C56" s="16">
        <f>'- 29 -'!E56</f>
        <v>1163500</v>
      </c>
      <c r="D56" s="16">
        <v>1124</v>
      </c>
      <c r="E56" s="16">
        <f ca="1" t="shared" si="0"/>
        <v>1035.1423487544484</v>
      </c>
      <c r="F56" s="16">
        <v>1350900</v>
      </c>
      <c r="G56" s="381">
        <f ca="1" t="shared" si="1"/>
        <v>0.8612776667406914</v>
      </c>
      <c r="H56" s="16">
        <v>868680</v>
      </c>
      <c r="I56" s="381">
        <f ca="1" t="shared" si="2"/>
        <v>1.3393884974904453</v>
      </c>
    </row>
    <row r="57" spans="1:9" ht="12.75">
      <c r="A57" s="13">
        <v>2264</v>
      </c>
      <c r="B57" s="14" t="s">
        <v>180</v>
      </c>
      <c r="C57" s="14">
        <f>'- 29 -'!E57</f>
        <v>45000</v>
      </c>
      <c r="D57" s="14">
        <v>202.5</v>
      </c>
      <c r="E57" s="14">
        <f ca="1" t="shared" si="0"/>
        <v>222.22222222222223</v>
      </c>
      <c r="F57" s="14">
        <v>6400</v>
      </c>
      <c r="G57" s="380">
        <f ca="1" t="shared" si="1"/>
        <v>7.03125</v>
      </c>
      <c r="H57" s="14">
        <v>4480</v>
      </c>
      <c r="I57" s="380">
        <f ca="1" t="shared" si="2"/>
        <v>10.044642857142858</v>
      </c>
    </row>
    <row r="58" spans="1:9" ht="12.75">
      <c r="A58" s="15">
        <v>2309</v>
      </c>
      <c r="B58" s="16" t="s">
        <v>181</v>
      </c>
      <c r="C58" s="16">
        <f>'- 29 -'!E58</f>
        <v>15600</v>
      </c>
      <c r="D58" s="16">
        <v>25</v>
      </c>
      <c r="E58" s="16">
        <f ca="1" t="shared" si="0"/>
        <v>624</v>
      </c>
      <c r="F58" s="16">
        <v>9400</v>
      </c>
      <c r="G58" s="381">
        <f ca="1" t="shared" si="1"/>
        <v>1.6595744680851063</v>
      </c>
      <c r="H58" s="16">
        <v>5400</v>
      </c>
      <c r="I58" s="381">
        <f ca="1" t="shared" si="2"/>
        <v>2.888888888888889</v>
      </c>
    </row>
    <row r="59" spans="1:9" ht="12.75">
      <c r="A59" s="13">
        <v>2312</v>
      </c>
      <c r="B59" s="14" t="s">
        <v>182</v>
      </c>
      <c r="C59" s="14">
        <f>'- 29 -'!E59</f>
        <v>0</v>
      </c>
      <c r="D59" s="14">
        <v>0</v>
      </c>
      <c r="E59" s="14">
        <f ca="1" t="shared" si="0"/>
      </c>
      <c r="F59" s="14">
        <v>0</v>
      </c>
      <c r="G59" s="380">
        <f ca="1" t="shared" si="1"/>
      </c>
      <c r="H59" s="14">
        <v>0</v>
      </c>
      <c r="I59" s="380">
        <f ca="1" t="shared" si="2"/>
      </c>
    </row>
    <row r="60" spans="1:9" ht="12.75">
      <c r="A60" s="15">
        <v>2355</v>
      </c>
      <c r="B60" s="16" t="s">
        <v>183</v>
      </c>
      <c r="C60" s="16">
        <f>'- 29 -'!E60</f>
        <v>31064</v>
      </c>
      <c r="D60" s="395" t="s">
        <v>434</v>
      </c>
      <c r="E60" s="16">
        <f ca="1" t="shared" si="0"/>
      </c>
      <c r="F60" s="395" t="s">
        <v>434</v>
      </c>
      <c r="G60" s="381">
        <f ca="1" t="shared" si="1"/>
      </c>
      <c r="H60" s="395" t="s">
        <v>434</v>
      </c>
      <c r="I60" s="381">
        <f ca="1" t="shared" si="2"/>
      </c>
    </row>
    <row r="61" spans="1:9" ht="12.75">
      <c r="A61" s="13">
        <v>2439</v>
      </c>
      <c r="B61" s="14" t="s">
        <v>184</v>
      </c>
      <c r="C61" s="14">
        <f>'- 29 -'!E61</f>
        <v>132966</v>
      </c>
      <c r="D61" s="14">
        <v>131</v>
      </c>
      <c r="E61" s="14">
        <f ca="1" t="shared" si="0"/>
        <v>1015.0076335877862</v>
      </c>
      <c r="F61" s="14">
        <v>150800</v>
      </c>
      <c r="G61" s="380">
        <f ca="1" t="shared" si="1"/>
        <v>0.881737400530504</v>
      </c>
      <c r="H61" s="14">
        <v>85600</v>
      </c>
      <c r="I61" s="380">
        <f ca="1" t="shared" si="2"/>
        <v>1.553341121495327</v>
      </c>
    </row>
    <row r="62" spans="1:9" ht="12.75">
      <c r="A62" s="15">
        <v>2460</v>
      </c>
      <c r="B62" s="16" t="s">
        <v>185</v>
      </c>
      <c r="C62" s="16">
        <f>'- 29 -'!E62</f>
        <v>0</v>
      </c>
      <c r="D62" s="16">
        <v>0</v>
      </c>
      <c r="E62" s="16">
        <f ca="1" t="shared" si="0"/>
      </c>
      <c r="F62" s="16">
        <v>0</v>
      </c>
      <c r="G62" s="381">
        <f ca="1" t="shared" si="1"/>
      </c>
      <c r="H62" s="16">
        <v>0</v>
      </c>
      <c r="I62" s="381">
        <f ca="1" t="shared" si="2"/>
      </c>
    </row>
    <row r="63" spans="1:9" ht="12.75">
      <c r="A63" s="13">
        <v>3000</v>
      </c>
      <c r="B63" s="14" t="s">
        <v>491</v>
      </c>
      <c r="C63" s="14">
        <f>'- 29 -'!E63</f>
        <v>0</v>
      </c>
      <c r="D63" s="14">
        <v>0</v>
      </c>
      <c r="E63" s="14">
        <f ca="1" t="shared" si="0"/>
      </c>
      <c r="F63" s="14">
        <v>0</v>
      </c>
      <c r="G63" s="380">
        <f ca="1" t="shared" si="1"/>
      </c>
      <c r="H63" s="14">
        <v>0</v>
      </c>
      <c r="I63" s="380">
        <f ca="1" t="shared" si="2"/>
      </c>
    </row>
    <row r="64" spans="1:9" ht="4.5" customHeight="1">
      <c r="A64" s="17"/>
      <c r="B64" s="17"/>
      <c r="C64" s="17"/>
      <c r="D64" s="17"/>
      <c r="E64" s="17"/>
      <c r="F64" s="17"/>
      <c r="G64" s="382"/>
      <c r="H64" s="17"/>
      <c r="I64" s="382"/>
    </row>
    <row r="65" spans="1:9" ht="12.75">
      <c r="A65" s="19"/>
      <c r="B65" s="20" t="s">
        <v>186</v>
      </c>
      <c r="C65" s="20">
        <f>SUM(C11:C63)</f>
        <v>41728389.2</v>
      </c>
      <c r="D65" s="20">
        <f>SUM(D11:D63)</f>
        <v>59585.5</v>
      </c>
      <c r="E65" s="20">
        <f>C65/D65</f>
        <v>700.3111360985475</v>
      </c>
      <c r="F65" s="20">
        <f>SUM(F11:F63)</f>
        <v>33493687</v>
      </c>
      <c r="G65" s="383">
        <f>C65/F65</f>
        <v>1.2458583374234076</v>
      </c>
      <c r="H65" s="20">
        <f>SUM(H11:H63)</f>
        <v>22499812.8</v>
      </c>
      <c r="I65" s="383">
        <f>C65/H65</f>
        <v>1.854610505914965</v>
      </c>
    </row>
    <row r="66" spans="1:9" ht="4.5" customHeight="1">
      <c r="A66" s="17"/>
      <c r="B66" s="17"/>
      <c r="C66" s="17"/>
      <c r="D66" s="17"/>
      <c r="E66" s="17"/>
      <c r="F66" s="17"/>
      <c r="G66" s="382"/>
      <c r="H66" s="17"/>
      <c r="I66" s="382"/>
    </row>
    <row r="67" spans="1:9" ht="12.75">
      <c r="A67" s="15">
        <v>2155</v>
      </c>
      <c r="B67" s="16" t="s">
        <v>187</v>
      </c>
      <c r="C67" s="16">
        <f>'- 29 -'!E67</f>
        <v>50578</v>
      </c>
      <c r="D67" s="16">
        <v>108</v>
      </c>
      <c r="E67" s="16">
        <f ca="1">IF(AND(CELL("type",D67)="v",D67&gt;0),C67/D67,"")</f>
        <v>468.31481481481484</v>
      </c>
      <c r="F67" s="16">
        <v>26460</v>
      </c>
      <c r="G67" s="381">
        <f ca="1">IF(AND(CELL("type",F67)="v",F67&gt;0),C67/F67,"")</f>
        <v>1.9114890400604687</v>
      </c>
      <c r="H67" s="16">
        <v>25320</v>
      </c>
      <c r="I67" s="381">
        <f ca="1">IF(AND(CELL("type",H67)="v",H67&gt;0),C67/H67,"")</f>
        <v>1.9975513428120064</v>
      </c>
    </row>
    <row r="68" spans="1:9" ht="12.75">
      <c r="A68" s="13">
        <v>2408</v>
      </c>
      <c r="B68" s="14" t="s">
        <v>189</v>
      </c>
      <c r="C68" s="14">
        <f>'- 29 -'!E68</f>
        <v>0</v>
      </c>
      <c r="D68" s="14">
        <v>0</v>
      </c>
      <c r="E68" s="14">
        <f ca="1">IF(AND(CELL("type",D68)="v",D68&gt;0),C68/D68,"")</f>
      </c>
      <c r="F68" s="14">
        <v>0</v>
      </c>
      <c r="G68" s="380">
        <f ca="1">IF(AND(CELL("type",F68)="v",F68&gt;0),C68/F68,"")</f>
      </c>
      <c r="H68" s="14">
        <v>0</v>
      </c>
      <c r="I68" s="380">
        <f ca="1">IF(AND(CELL("type",H68)="v",H68&gt;0),C68/H68,"")</f>
      </c>
    </row>
    <row r="69" ht="6.75" customHeight="1"/>
    <row r="70" spans="1:9" ht="12" customHeight="1">
      <c r="A70" s="6"/>
      <c r="B70" s="6"/>
      <c r="C70" s="17"/>
      <c r="D70" s="17"/>
      <c r="E70" s="17"/>
      <c r="F70" s="17"/>
      <c r="H70" s="17"/>
      <c r="I70" s="17"/>
    </row>
    <row r="71" spans="1:9" ht="12" customHeight="1">
      <c r="A71" s="6"/>
      <c r="B71" s="6"/>
      <c r="C71" s="17"/>
      <c r="D71" s="17"/>
      <c r="E71" s="17"/>
      <c r="F71" s="17"/>
      <c r="G71" s="17"/>
      <c r="H71" s="17"/>
      <c r="I71" s="17"/>
    </row>
    <row r="72" spans="1:9" ht="12" customHeight="1">
      <c r="A72" s="6"/>
      <c r="B72" s="6"/>
      <c r="C72" s="17"/>
      <c r="D72" s="17"/>
      <c r="E72" s="17"/>
      <c r="F72" s="17"/>
      <c r="G72" s="17"/>
      <c r="H72" s="17"/>
      <c r="I72" s="17"/>
    </row>
    <row r="73" spans="1:9" ht="12" customHeight="1">
      <c r="A73" s="6"/>
      <c r="B73" s="6"/>
      <c r="C73" s="17"/>
      <c r="D73" s="17"/>
      <c r="E73" s="17"/>
      <c r="F73" s="17"/>
      <c r="G73" s="17"/>
      <c r="H73" s="17"/>
      <c r="I73" s="17"/>
    </row>
    <row r="74" spans="1:9" ht="12" customHeight="1">
      <c r="A74" s="6"/>
      <c r="B74" s="6"/>
      <c r="C74" s="17"/>
      <c r="D74" s="17"/>
      <c r="E74" s="17"/>
      <c r="F74" s="17"/>
      <c r="G74" s="17"/>
      <c r="H74" s="17"/>
      <c r="I74" s="17"/>
    </row>
    <row r="75" ht="12" customHeight="1"/>
  </sheetData>
  <printOptions horizontalCentered="1"/>
  <pageMargins left="0.6" right="0.6" top="0.6" bottom="0" header="0.3" footer="0"/>
  <pageSetup fitToHeight="1" fitToWidth="1" orientation="portrait" scale="81" r:id="rId1"/>
  <headerFooter alignWithMargins="0">
    <oddHeader>&amp;C&amp;"Times New Roman,Bold"&amp;12&amp;A</oddHeader>
  </headerFooter>
</worksheet>
</file>

<file path=xl/worksheets/sheet31.xml><?xml version="1.0" encoding="utf-8"?>
<worksheet xmlns="http://schemas.openxmlformats.org/spreadsheetml/2006/main" xmlns:r="http://schemas.openxmlformats.org/officeDocument/2006/relationships">
  <sheetPr codeName="Sheet33">
    <pageSetUpPr fitToPage="1"/>
  </sheetPr>
  <dimension ref="A1:F75"/>
  <sheetViews>
    <sheetView showGridLines="0" showZeros="0" workbookViewId="0" topLeftCell="A1">
      <selection activeCell="A1" sqref="A1"/>
    </sheetView>
  </sheetViews>
  <sheetFormatPr defaultColWidth="15.83203125" defaultRowHeight="12"/>
  <cols>
    <col min="1" max="1" width="6.83203125" style="82" customWidth="1"/>
    <col min="2" max="2" width="35.83203125" style="82" customWidth="1"/>
    <col min="3" max="3" width="22.83203125" style="82" customWidth="1"/>
    <col min="4" max="5" width="15.83203125" style="82" customWidth="1"/>
    <col min="6" max="6" width="43.83203125" style="82" customWidth="1"/>
    <col min="7" max="16384" width="15.83203125" style="82" customWidth="1"/>
  </cols>
  <sheetData>
    <row r="1" spans="1:6" ht="6.75" customHeight="1">
      <c r="A1" s="17"/>
      <c r="B1" s="80"/>
      <c r="C1" s="142"/>
      <c r="D1" s="142"/>
      <c r="E1" s="142"/>
      <c r="F1" s="142"/>
    </row>
    <row r="2" spans="1:6" ht="12.75">
      <c r="A2" s="8"/>
      <c r="B2" s="83"/>
      <c r="C2" s="200" t="s">
        <v>370</v>
      </c>
      <c r="D2" s="200"/>
      <c r="E2" s="200"/>
      <c r="F2" s="209"/>
    </row>
    <row r="3" spans="1:6" ht="12.75">
      <c r="A3" s="9"/>
      <c r="B3" s="86"/>
      <c r="C3" s="203" t="str">
        <f>YEAR</f>
        <v>OPERATING FUND BUDGET 2000/2001</v>
      </c>
      <c r="D3" s="203"/>
      <c r="E3" s="203"/>
      <c r="F3" s="210"/>
    </row>
    <row r="4" spans="1:6" ht="12.75">
      <c r="A4" s="10"/>
      <c r="C4" s="142"/>
      <c r="D4" s="142"/>
      <c r="E4" s="142"/>
      <c r="F4" s="142"/>
    </row>
    <row r="5" spans="1:6" ht="12.75">
      <c r="A5" s="10"/>
      <c r="C5" s="56"/>
      <c r="D5" s="142"/>
      <c r="E5" s="142"/>
      <c r="F5" s="142"/>
    </row>
    <row r="6" spans="1:5" ht="12.75">
      <c r="A6" s="10"/>
      <c r="C6" s="67" t="s">
        <v>34</v>
      </c>
      <c r="D6" s="130"/>
      <c r="E6" s="206"/>
    </row>
    <row r="7" spans="3:5" ht="12.75">
      <c r="C7" s="68" t="s">
        <v>78</v>
      </c>
      <c r="D7" s="69"/>
      <c r="E7" s="211"/>
    </row>
    <row r="8" spans="1:5" ht="12.75">
      <c r="A8" s="94"/>
      <c r="B8" s="45"/>
      <c r="C8" s="212"/>
      <c r="D8" s="213" t="s">
        <v>102</v>
      </c>
      <c r="E8" s="207" t="s">
        <v>103</v>
      </c>
    </row>
    <row r="9" spans="1:5" ht="12.75">
      <c r="A9" s="51" t="s">
        <v>112</v>
      </c>
      <c r="B9" s="52" t="s">
        <v>113</v>
      </c>
      <c r="C9" s="75" t="s">
        <v>114</v>
      </c>
      <c r="D9" s="76" t="s">
        <v>126</v>
      </c>
      <c r="E9" s="76" t="s">
        <v>124</v>
      </c>
    </row>
    <row r="10" spans="1:2" ht="4.5" customHeight="1">
      <c r="A10" s="77"/>
      <c r="B10" s="77"/>
    </row>
    <row r="11" spans="1:6" ht="12.75">
      <c r="A11" s="13">
        <v>1</v>
      </c>
      <c r="B11" s="14" t="s">
        <v>135</v>
      </c>
      <c r="C11" s="14">
        <f>SUM('- 29 -'!C11,'- 29 -'!E11,'- 30 -'!E11)</f>
        <v>2674800</v>
      </c>
      <c r="D11" s="407">
        <v>1071329</v>
      </c>
      <c r="E11" s="380">
        <f ca="1">IF(AND(CELL("type",D11)="v",D11&gt;0),C11/D11,"")</f>
        <v>2.4967120277711143</v>
      </c>
      <c r="F11" s="214"/>
    </row>
    <row r="12" spans="1:6" ht="12.75">
      <c r="A12" s="15">
        <v>2</v>
      </c>
      <c r="B12" s="16" t="s">
        <v>136</v>
      </c>
      <c r="C12" s="16">
        <f>SUM('- 29 -'!C12,'- 29 -'!E12,'- 30 -'!E12)</f>
        <v>754800</v>
      </c>
      <c r="D12" s="408">
        <v>395450</v>
      </c>
      <c r="E12" s="381">
        <f aca="true" ca="1" t="shared" si="0" ref="E12:E63">IF(AND(CELL("type",D12)="v",D12&gt;0),C12/D12,"")</f>
        <v>1.9087115943861424</v>
      </c>
      <c r="F12" s="214"/>
    </row>
    <row r="13" spans="1:6" ht="12.75">
      <c r="A13" s="13">
        <v>3</v>
      </c>
      <c r="B13" s="14" t="s">
        <v>137</v>
      </c>
      <c r="C13" s="14">
        <f>SUM('- 29 -'!C13,'- 29 -'!E13,'- 30 -'!E13)</f>
        <v>536410</v>
      </c>
      <c r="D13" s="407">
        <v>215100</v>
      </c>
      <c r="E13" s="380">
        <f ca="1" t="shared" si="0"/>
        <v>2.493770339377034</v>
      </c>
      <c r="F13" s="214"/>
    </row>
    <row r="14" spans="1:6" ht="12.75">
      <c r="A14" s="15">
        <v>4</v>
      </c>
      <c r="B14" s="16" t="s">
        <v>138</v>
      </c>
      <c r="C14" s="16">
        <f>SUM('- 29 -'!C14,'- 29 -'!E14,'- 30 -'!E14)</f>
        <v>623567</v>
      </c>
      <c r="D14" s="408">
        <v>199000</v>
      </c>
      <c r="E14" s="381">
        <f ca="1" t="shared" si="0"/>
        <v>3.133502512562814</v>
      </c>
      <c r="F14" s="214"/>
    </row>
    <row r="15" spans="1:6" ht="12.75">
      <c r="A15" s="13">
        <v>5</v>
      </c>
      <c r="B15" s="14" t="s">
        <v>139</v>
      </c>
      <c r="C15" s="14">
        <f>SUM('- 29 -'!C15,'- 29 -'!E15,'- 30 -'!E15)</f>
        <v>611548</v>
      </c>
      <c r="D15" s="407">
        <v>242000</v>
      </c>
      <c r="E15" s="380">
        <f ca="1" t="shared" si="0"/>
        <v>2.5270578512396695</v>
      </c>
      <c r="F15" s="214"/>
    </row>
    <row r="16" spans="1:6" ht="12.75">
      <c r="A16" s="15">
        <v>6</v>
      </c>
      <c r="B16" s="16" t="s">
        <v>140</v>
      </c>
      <c r="C16" s="16">
        <f>SUM('- 29 -'!C16,'- 29 -'!E16,'- 30 -'!E16)</f>
        <v>792178</v>
      </c>
      <c r="D16" s="408">
        <v>327000</v>
      </c>
      <c r="E16" s="381">
        <f ca="1" t="shared" si="0"/>
        <v>2.4225626911314984</v>
      </c>
      <c r="F16" s="214"/>
    </row>
    <row r="17" spans="1:6" ht="12.75">
      <c r="A17" s="13">
        <v>9</v>
      </c>
      <c r="B17" s="14" t="s">
        <v>141</v>
      </c>
      <c r="C17" s="14">
        <f>SUM('- 29 -'!C17,'- 29 -'!E17,'- 30 -'!E17)</f>
        <v>1842110</v>
      </c>
      <c r="D17" s="407">
        <v>913500</v>
      </c>
      <c r="E17" s="380">
        <f ca="1" t="shared" si="0"/>
        <v>2.0165407772304325</v>
      </c>
      <c r="F17" s="214"/>
    </row>
    <row r="18" spans="1:6" ht="12.75">
      <c r="A18" s="15">
        <v>10</v>
      </c>
      <c r="B18" s="16" t="s">
        <v>142</v>
      </c>
      <c r="C18" s="16">
        <f>SUM('- 29 -'!C18,'- 29 -'!E18,'- 30 -'!E18)</f>
        <v>1646813</v>
      </c>
      <c r="D18" s="408">
        <v>769971</v>
      </c>
      <c r="E18" s="381">
        <f ca="1" t="shared" si="0"/>
        <v>2.138798733978293</v>
      </c>
      <c r="F18" s="214"/>
    </row>
    <row r="19" spans="1:6" ht="12.75">
      <c r="A19" s="13">
        <v>11</v>
      </c>
      <c r="B19" s="14" t="s">
        <v>143</v>
      </c>
      <c r="C19" s="14">
        <f>SUM('- 29 -'!C19,'- 29 -'!E19,'- 30 -'!E19)</f>
        <v>1598975</v>
      </c>
      <c r="D19" s="407">
        <v>1063685</v>
      </c>
      <c r="E19" s="380">
        <f ca="1" t="shared" si="0"/>
        <v>1.5032410911125005</v>
      </c>
      <c r="F19" s="214"/>
    </row>
    <row r="20" spans="1:6" ht="12.75">
      <c r="A20" s="15">
        <v>12</v>
      </c>
      <c r="B20" s="16" t="s">
        <v>144</v>
      </c>
      <c r="C20" s="16">
        <f>SUM('- 29 -'!C20,'- 29 -'!E20,'- 30 -'!E20)</f>
        <v>1940591</v>
      </c>
      <c r="D20" s="408">
        <v>1233000</v>
      </c>
      <c r="E20" s="381">
        <f ca="1" t="shared" si="0"/>
        <v>1.5738775344687754</v>
      </c>
      <c r="F20" s="214"/>
    </row>
    <row r="21" spans="1:6" ht="12.75">
      <c r="A21" s="13">
        <v>13</v>
      </c>
      <c r="B21" s="14" t="s">
        <v>145</v>
      </c>
      <c r="C21" s="14">
        <f>SUM('- 29 -'!C21,'- 29 -'!E21,'- 30 -'!E21)</f>
        <v>1325535</v>
      </c>
      <c r="D21" s="407">
        <v>1393800</v>
      </c>
      <c r="E21" s="380">
        <f ca="1" t="shared" si="0"/>
        <v>0.9510223848471804</v>
      </c>
      <c r="F21" s="214"/>
    </row>
    <row r="22" spans="1:6" ht="12.75">
      <c r="A22" s="15">
        <v>14</v>
      </c>
      <c r="B22" s="16" t="s">
        <v>146</v>
      </c>
      <c r="C22" s="16">
        <f>SUM('- 29 -'!C22,'- 29 -'!E22,'- 30 -'!E22)</f>
        <v>1626843</v>
      </c>
      <c r="D22" s="408">
        <v>1227020</v>
      </c>
      <c r="E22" s="381">
        <f ca="1" t="shared" si="0"/>
        <v>1.325848804420466</v>
      </c>
      <c r="F22" s="214"/>
    </row>
    <row r="23" spans="1:6" ht="12.75">
      <c r="A23" s="13">
        <v>15</v>
      </c>
      <c r="B23" s="14" t="s">
        <v>147</v>
      </c>
      <c r="C23" s="14">
        <f>SUM('- 29 -'!C23,'- 29 -'!E23,'- 30 -'!E23)</f>
        <v>1672321</v>
      </c>
      <c r="D23" s="407">
        <v>1403725</v>
      </c>
      <c r="E23" s="380">
        <f ca="1" t="shared" si="0"/>
        <v>1.1913451708846106</v>
      </c>
      <c r="F23" s="214"/>
    </row>
    <row r="24" spans="1:6" ht="12.75">
      <c r="A24" s="15">
        <v>16</v>
      </c>
      <c r="B24" s="16" t="s">
        <v>148</v>
      </c>
      <c r="C24" s="16">
        <f>SUM('- 29 -'!C24,'- 29 -'!E24,'- 30 -'!E24)</f>
        <v>589417</v>
      </c>
      <c r="D24" s="408">
        <v>698000</v>
      </c>
      <c r="E24" s="381">
        <f ca="1" t="shared" si="0"/>
        <v>0.8444369627507163</v>
      </c>
      <c r="F24" s="214"/>
    </row>
    <row r="25" spans="1:6" ht="12.75">
      <c r="A25" s="13">
        <v>17</v>
      </c>
      <c r="B25" s="14" t="s">
        <v>149</v>
      </c>
      <c r="C25" s="14">
        <f>SUM('- 29 -'!C25,'- 29 -'!E25,'- 30 -'!E25)</f>
        <v>319189</v>
      </c>
      <c r="D25" s="407">
        <v>358000</v>
      </c>
      <c r="E25" s="380">
        <f ca="1" t="shared" si="0"/>
        <v>0.8915893854748603</v>
      </c>
      <c r="F25" s="214"/>
    </row>
    <row r="26" spans="1:6" ht="12.75">
      <c r="A26" s="15">
        <v>18</v>
      </c>
      <c r="B26" s="16" t="s">
        <v>150</v>
      </c>
      <c r="C26" s="16">
        <f>SUM('- 29 -'!C26,'- 29 -'!E26,'- 30 -'!E26)</f>
        <v>582384.7</v>
      </c>
      <c r="D26" s="408">
        <v>450000</v>
      </c>
      <c r="E26" s="381">
        <f ca="1" t="shared" si="0"/>
        <v>1.294188222222222</v>
      </c>
      <c r="F26" s="214"/>
    </row>
    <row r="27" spans="1:6" ht="12.75">
      <c r="A27" s="13">
        <v>19</v>
      </c>
      <c r="B27" s="14" t="s">
        <v>151</v>
      </c>
      <c r="C27" s="14">
        <f>SUM('- 29 -'!C27,'- 29 -'!E27,'- 30 -'!E27)</f>
        <v>924500</v>
      </c>
      <c r="D27" s="407">
        <v>750000</v>
      </c>
      <c r="E27" s="380">
        <f ca="1" t="shared" si="0"/>
        <v>1.2326666666666666</v>
      </c>
      <c r="F27" s="214"/>
    </row>
    <row r="28" spans="1:6" ht="12.75">
      <c r="A28" s="15">
        <v>20</v>
      </c>
      <c r="B28" s="16" t="s">
        <v>152</v>
      </c>
      <c r="C28" s="16">
        <f>SUM('- 29 -'!C28,'- 29 -'!E28,'- 30 -'!E28)</f>
        <v>512194</v>
      </c>
      <c r="D28" s="408">
        <v>510000</v>
      </c>
      <c r="E28" s="381">
        <f ca="1" t="shared" si="0"/>
        <v>1.0043019607843138</v>
      </c>
      <c r="F28" s="214"/>
    </row>
    <row r="29" spans="1:6" ht="12.75">
      <c r="A29" s="13">
        <v>21</v>
      </c>
      <c r="B29" s="14" t="s">
        <v>153</v>
      </c>
      <c r="C29" s="14">
        <f>SUM('- 29 -'!C29,'- 29 -'!E29,'- 30 -'!E29)</f>
        <v>1520000</v>
      </c>
      <c r="D29" s="407">
        <v>1110000</v>
      </c>
      <c r="E29" s="380">
        <f ca="1" t="shared" si="0"/>
        <v>1.3693693693693694</v>
      </c>
      <c r="F29" s="214"/>
    </row>
    <row r="30" spans="1:6" ht="12.75">
      <c r="A30" s="15">
        <v>22</v>
      </c>
      <c r="B30" s="16" t="s">
        <v>154</v>
      </c>
      <c r="C30" s="16">
        <f>SUM('- 29 -'!C30,'- 29 -'!E30,'- 30 -'!E30)</f>
        <v>847150</v>
      </c>
      <c r="D30" s="408">
        <v>700000</v>
      </c>
      <c r="E30" s="381">
        <f ca="1" t="shared" si="0"/>
        <v>1.2102142857142857</v>
      </c>
      <c r="F30" s="214"/>
    </row>
    <row r="31" spans="1:6" ht="12.75">
      <c r="A31" s="13">
        <v>23</v>
      </c>
      <c r="B31" s="14" t="s">
        <v>155</v>
      </c>
      <c r="C31" s="14">
        <f>SUM('- 29 -'!C31,'- 29 -'!E31,'- 30 -'!E31)</f>
        <v>1070350</v>
      </c>
      <c r="D31" s="407">
        <v>1250000</v>
      </c>
      <c r="E31" s="380">
        <f ca="1" t="shared" si="0"/>
        <v>0.85628</v>
      </c>
      <c r="F31" s="214"/>
    </row>
    <row r="32" spans="1:6" ht="12.75">
      <c r="A32" s="15">
        <v>24</v>
      </c>
      <c r="B32" s="16" t="s">
        <v>156</v>
      </c>
      <c r="C32" s="16">
        <f>SUM('- 29 -'!C32,'- 29 -'!E32,'- 30 -'!E32)</f>
        <v>676675</v>
      </c>
      <c r="D32" s="408">
        <v>725000</v>
      </c>
      <c r="E32" s="381">
        <f ca="1" t="shared" si="0"/>
        <v>0.9333448275862068</v>
      </c>
      <c r="F32" s="214"/>
    </row>
    <row r="33" spans="1:6" ht="12.75">
      <c r="A33" s="13">
        <v>25</v>
      </c>
      <c r="B33" s="14" t="s">
        <v>157</v>
      </c>
      <c r="C33" s="14">
        <f>SUM('- 29 -'!C33,'- 29 -'!E33,'- 30 -'!E33)</f>
        <v>788820</v>
      </c>
      <c r="D33" s="407">
        <v>850500</v>
      </c>
      <c r="E33" s="380">
        <f ca="1" t="shared" si="0"/>
        <v>0.9274779541446209</v>
      </c>
      <c r="F33" s="214"/>
    </row>
    <row r="34" spans="1:6" ht="12.75">
      <c r="A34" s="15">
        <v>26</v>
      </c>
      <c r="B34" s="16" t="s">
        <v>158</v>
      </c>
      <c r="C34" s="16">
        <f>SUM('- 29 -'!C34,'- 29 -'!E34,'- 30 -'!E34)</f>
        <v>573850</v>
      </c>
      <c r="D34" s="408">
        <v>481000</v>
      </c>
      <c r="E34" s="381">
        <f ca="1" t="shared" si="0"/>
        <v>1.193035343035343</v>
      </c>
      <c r="F34" s="214"/>
    </row>
    <row r="35" spans="1:6" ht="12.75">
      <c r="A35" s="13">
        <v>28</v>
      </c>
      <c r="B35" s="14" t="s">
        <v>159</v>
      </c>
      <c r="C35" s="14">
        <f>SUM('- 29 -'!C35,'- 29 -'!E35,'- 30 -'!E35)</f>
        <v>466373</v>
      </c>
      <c r="D35" s="407">
        <v>513950</v>
      </c>
      <c r="E35" s="380">
        <f ca="1" t="shared" si="0"/>
        <v>0.9074287382041054</v>
      </c>
      <c r="F35" s="214"/>
    </row>
    <row r="36" spans="1:6" ht="12.75">
      <c r="A36" s="15">
        <v>30</v>
      </c>
      <c r="B36" s="16" t="s">
        <v>160</v>
      </c>
      <c r="C36" s="16">
        <f>SUM('- 29 -'!C36,'- 29 -'!E36,'- 30 -'!E36)</f>
        <v>794261</v>
      </c>
      <c r="D36" s="408">
        <v>964400</v>
      </c>
      <c r="E36" s="381">
        <f ca="1" t="shared" si="0"/>
        <v>0.8235804645375363</v>
      </c>
      <c r="F36" s="214"/>
    </row>
    <row r="37" spans="1:6" ht="12.75">
      <c r="A37" s="13">
        <v>31</v>
      </c>
      <c r="B37" s="14" t="s">
        <v>161</v>
      </c>
      <c r="C37" s="14">
        <f>SUM('- 29 -'!C37,'- 29 -'!E37,'- 30 -'!E37)</f>
        <v>761438</v>
      </c>
      <c r="D37" s="407">
        <v>725000</v>
      </c>
      <c r="E37" s="380">
        <f ca="1" t="shared" si="0"/>
        <v>1.0502593103448277</v>
      </c>
      <c r="F37" s="214"/>
    </row>
    <row r="38" spans="1:6" ht="12.75">
      <c r="A38" s="15">
        <v>32</v>
      </c>
      <c r="B38" s="16" t="s">
        <v>162</v>
      </c>
      <c r="C38" s="16">
        <f>SUM('- 29 -'!C38,'- 29 -'!E38,'- 30 -'!E38)</f>
        <v>692591</v>
      </c>
      <c r="D38" s="408">
        <v>826700</v>
      </c>
      <c r="E38" s="381">
        <f ca="1" t="shared" si="0"/>
        <v>0.8377779121809604</v>
      </c>
      <c r="F38" s="214"/>
    </row>
    <row r="39" spans="1:6" ht="12.75">
      <c r="A39" s="13">
        <v>33</v>
      </c>
      <c r="B39" s="14" t="s">
        <v>163</v>
      </c>
      <c r="C39" s="14">
        <f>SUM('- 29 -'!C39,'- 29 -'!E39,'- 30 -'!E39)</f>
        <v>601954</v>
      </c>
      <c r="D39" s="407">
        <v>481840</v>
      </c>
      <c r="E39" s="380">
        <f ca="1" t="shared" si="0"/>
        <v>1.2492819193093143</v>
      </c>
      <c r="F39" s="214"/>
    </row>
    <row r="40" spans="1:6" ht="12.75">
      <c r="A40" s="15">
        <v>34</v>
      </c>
      <c r="B40" s="16" t="s">
        <v>164</v>
      </c>
      <c r="C40" s="16">
        <f>SUM('- 29 -'!C40,'- 29 -'!E40,'- 30 -'!E40)</f>
        <v>538510</v>
      </c>
      <c r="D40" s="408">
        <v>430000</v>
      </c>
      <c r="E40" s="381">
        <f ca="1" t="shared" si="0"/>
        <v>1.2523488372093023</v>
      </c>
      <c r="F40" s="214"/>
    </row>
    <row r="41" spans="1:6" ht="12.75">
      <c r="A41" s="13">
        <v>35</v>
      </c>
      <c r="B41" s="14" t="s">
        <v>165</v>
      </c>
      <c r="C41" s="14">
        <f>SUM('- 29 -'!C41,'- 29 -'!E41,'- 30 -'!E41)</f>
        <v>1109843</v>
      </c>
      <c r="D41" s="407">
        <v>845019</v>
      </c>
      <c r="E41" s="380">
        <f ca="1" t="shared" si="0"/>
        <v>1.313394136699885</v>
      </c>
      <c r="F41" s="214"/>
    </row>
    <row r="42" spans="1:6" ht="12.75">
      <c r="A42" s="15">
        <v>36</v>
      </c>
      <c r="B42" s="16" t="s">
        <v>166</v>
      </c>
      <c r="C42" s="16">
        <f>SUM('- 29 -'!C42,'- 29 -'!E42,'- 30 -'!E42)</f>
        <v>800974</v>
      </c>
      <c r="D42" s="408">
        <v>621750</v>
      </c>
      <c r="E42" s="381">
        <f ca="1" t="shared" si="0"/>
        <v>1.288257338158424</v>
      </c>
      <c r="F42" s="214"/>
    </row>
    <row r="43" spans="1:6" ht="12.75">
      <c r="A43" s="13">
        <v>37</v>
      </c>
      <c r="B43" s="14" t="s">
        <v>167</v>
      </c>
      <c r="C43" s="14">
        <f>SUM('- 29 -'!C43,'- 29 -'!E43,'- 30 -'!E43)</f>
        <v>817738</v>
      </c>
      <c r="D43" s="407">
        <v>710000</v>
      </c>
      <c r="E43" s="380">
        <f ca="1" t="shared" si="0"/>
        <v>1.151743661971831</v>
      </c>
      <c r="F43" s="214"/>
    </row>
    <row r="44" spans="1:6" ht="12.75">
      <c r="A44" s="15">
        <v>38</v>
      </c>
      <c r="B44" s="16" t="s">
        <v>168</v>
      </c>
      <c r="C44" s="16">
        <f>SUM('- 29 -'!C44,'- 29 -'!E44,'- 30 -'!E44)</f>
        <v>950292</v>
      </c>
      <c r="D44" s="408">
        <v>1000000</v>
      </c>
      <c r="E44" s="381">
        <f ca="1" t="shared" si="0"/>
        <v>0.950292</v>
      </c>
      <c r="F44" s="214"/>
    </row>
    <row r="45" spans="1:6" ht="12.75">
      <c r="A45" s="13">
        <v>39</v>
      </c>
      <c r="B45" s="14" t="s">
        <v>169</v>
      </c>
      <c r="C45" s="14">
        <f>SUM('- 29 -'!C45,'- 29 -'!E45,'- 30 -'!E45)</f>
        <v>1354150</v>
      </c>
      <c r="D45" s="407">
        <v>1090260</v>
      </c>
      <c r="E45" s="380">
        <f ca="1" t="shared" si="0"/>
        <v>1.242043182360171</v>
      </c>
      <c r="F45" s="214"/>
    </row>
    <row r="46" spans="1:6" ht="12.75">
      <c r="A46" s="15">
        <v>40</v>
      </c>
      <c r="B46" s="16" t="s">
        <v>170</v>
      </c>
      <c r="C46" s="16">
        <f>SUM('- 29 -'!C46,'- 29 -'!E46,'- 30 -'!E46)</f>
        <v>1102300</v>
      </c>
      <c r="D46" s="408">
        <v>770000</v>
      </c>
      <c r="E46" s="381">
        <f ca="1" t="shared" si="0"/>
        <v>1.4315584415584415</v>
      </c>
      <c r="F46" s="214"/>
    </row>
    <row r="47" spans="1:6" ht="12.75">
      <c r="A47" s="13">
        <v>41</v>
      </c>
      <c r="B47" s="14" t="s">
        <v>171</v>
      </c>
      <c r="C47" s="14">
        <f>SUM('- 29 -'!C47,'- 29 -'!E47,'- 30 -'!E47)</f>
        <v>977160</v>
      </c>
      <c r="D47" s="407">
        <v>970000</v>
      </c>
      <c r="E47" s="380">
        <f ca="1" t="shared" si="0"/>
        <v>1.0073814432989692</v>
      </c>
      <c r="F47" s="214"/>
    </row>
    <row r="48" spans="1:6" ht="12.75">
      <c r="A48" s="15">
        <v>42</v>
      </c>
      <c r="B48" s="16" t="s">
        <v>172</v>
      </c>
      <c r="C48" s="16">
        <f>SUM('- 29 -'!C48,'- 29 -'!E48,'- 30 -'!E48)</f>
        <v>650595</v>
      </c>
      <c r="D48" s="408">
        <v>656957</v>
      </c>
      <c r="E48" s="381">
        <f ca="1" t="shared" si="0"/>
        <v>0.9903159567521161</v>
      </c>
      <c r="F48" s="214"/>
    </row>
    <row r="49" spans="1:6" ht="12.75">
      <c r="A49" s="13">
        <v>43</v>
      </c>
      <c r="B49" s="14" t="s">
        <v>173</v>
      </c>
      <c r="C49" s="14">
        <f>SUM('- 29 -'!C49,'- 29 -'!E49,'- 30 -'!E49)</f>
        <v>577000</v>
      </c>
      <c r="D49" s="407">
        <v>655000</v>
      </c>
      <c r="E49" s="380">
        <f ca="1" t="shared" si="0"/>
        <v>0.8809160305343512</v>
      </c>
      <c r="F49" s="214"/>
    </row>
    <row r="50" spans="1:6" ht="12.75">
      <c r="A50" s="15">
        <v>44</v>
      </c>
      <c r="B50" s="16" t="s">
        <v>174</v>
      </c>
      <c r="C50" s="16">
        <f>SUM('- 29 -'!C50,'- 29 -'!E50,'- 30 -'!E50)</f>
        <v>694801</v>
      </c>
      <c r="D50" s="408">
        <v>827690</v>
      </c>
      <c r="E50" s="381">
        <f ca="1" t="shared" si="0"/>
        <v>0.8394459278232188</v>
      </c>
      <c r="F50" s="214"/>
    </row>
    <row r="51" spans="1:6" ht="12.75">
      <c r="A51" s="13">
        <v>45</v>
      </c>
      <c r="B51" s="14" t="s">
        <v>175</v>
      </c>
      <c r="C51" s="14">
        <f>SUM('- 29 -'!C51,'- 29 -'!E51,'- 30 -'!E51)</f>
        <v>369440</v>
      </c>
      <c r="D51" s="407">
        <v>222093</v>
      </c>
      <c r="E51" s="380">
        <f ca="1" t="shared" si="0"/>
        <v>1.6634472946018108</v>
      </c>
      <c r="F51" s="214"/>
    </row>
    <row r="52" spans="1:6" ht="12.75">
      <c r="A52" s="15">
        <v>46</v>
      </c>
      <c r="B52" s="16" t="s">
        <v>176</v>
      </c>
      <c r="C52" s="16">
        <f>SUM('- 29 -'!C52,'- 29 -'!E52,'- 30 -'!E52)</f>
        <v>165741</v>
      </c>
      <c r="D52" s="395" t="s">
        <v>434</v>
      </c>
      <c r="E52" s="381">
        <f ca="1" t="shared" si="0"/>
      </c>
      <c r="F52" s="214"/>
    </row>
    <row r="53" spans="1:6" ht="12.75">
      <c r="A53" s="13">
        <v>47</v>
      </c>
      <c r="B53" s="14" t="s">
        <v>177</v>
      </c>
      <c r="C53" s="14">
        <f>SUM('- 29 -'!C53,'- 29 -'!E53,'- 30 -'!E53)</f>
        <v>352122</v>
      </c>
      <c r="D53" s="407">
        <v>275334</v>
      </c>
      <c r="E53" s="380">
        <f ca="1" t="shared" si="0"/>
        <v>1.2788903658828914</v>
      </c>
      <c r="F53" s="214"/>
    </row>
    <row r="54" spans="1:6" ht="12.75">
      <c r="A54" s="15">
        <v>48</v>
      </c>
      <c r="B54" s="16" t="s">
        <v>178</v>
      </c>
      <c r="C54" s="16">
        <f>SUM('- 29 -'!C54,'- 29 -'!E54,'- 30 -'!E54)</f>
        <v>2741986</v>
      </c>
      <c r="D54" s="408">
        <v>1165747</v>
      </c>
      <c r="E54" s="381">
        <f ca="1" t="shared" si="0"/>
        <v>2.352127863078352</v>
      </c>
      <c r="F54" s="214"/>
    </row>
    <row r="55" spans="1:6" ht="12.75">
      <c r="A55" s="13">
        <v>49</v>
      </c>
      <c r="B55" s="14" t="s">
        <v>179</v>
      </c>
      <c r="C55" s="14">
        <f>SUM('- 29 -'!C55,'- 29 -'!E55,'- 30 -'!E55)</f>
        <v>2371193</v>
      </c>
      <c r="D55" s="409" t="s">
        <v>434</v>
      </c>
      <c r="E55" s="380">
        <f ca="1" t="shared" si="0"/>
      </c>
      <c r="F55" s="214"/>
    </row>
    <row r="56" spans="1:6" ht="12.75">
      <c r="A56" s="15">
        <v>50</v>
      </c>
      <c r="B56" s="16" t="s">
        <v>429</v>
      </c>
      <c r="C56" s="16">
        <f>SUM('- 29 -'!C56,'- 29 -'!E56,'- 30 -'!E56)</f>
        <v>1257100</v>
      </c>
      <c r="D56" s="408">
        <v>1300000</v>
      </c>
      <c r="E56" s="381">
        <f ca="1" t="shared" si="0"/>
        <v>0.967</v>
      </c>
      <c r="F56" s="214"/>
    </row>
    <row r="57" spans="1:6" ht="12.75">
      <c r="A57" s="13">
        <v>2264</v>
      </c>
      <c r="B57" s="14" t="s">
        <v>180</v>
      </c>
      <c r="C57" s="14">
        <f>SUM('- 29 -'!C57,'- 29 -'!E57,'- 30 -'!E57)</f>
        <v>65317</v>
      </c>
      <c r="D57" s="407">
        <v>6400</v>
      </c>
      <c r="E57" s="380">
        <f ca="1" t="shared" si="0"/>
        <v>10.20578125</v>
      </c>
      <c r="F57" s="214"/>
    </row>
    <row r="58" spans="1:6" ht="12.75">
      <c r="A58" s="15">
        <v>2309</v>
      </c>
      <c r="B58" s="16" t="s">
        <v>181</v>
      </c>
      <c r="C58" s="16">
        <f>SUM('- 29 -'!C58,'- 29 -'!E58,'- 30 -'!E58)</f>
        <v>30200</v>
      </c>
      <c r="D58" s="408">
        <v>9800</v>
      </c>
      <c r="E58" s="381">
        <f ca="1" t="shared" si="0"/>
        <v>3.0816326530612246</v>
      </c>
      <c r="F58" s="214"/>
    </row>
    <row r="59" spans="1:6" ht="12.75">
      <c r="A59" s="13">
        <v>2312</v>
      </c>
      <c r="B59" s="14" t="s">
        <v>182</v>
      </c>
      <c r="C59" s="14">
        <f>SUM('- 29 -'!C59,'- 29 -'!E59,'- 30 -'!E59)</f>
        <v>12200</v>
      </c>
      <c r="D59" s="409" t="s">
        <v>434</v>
      </c>
      <c r="E59" s="380">
        <f ca="1" t="shared" si="0"/>
      </c>
      <c r="F59" s="214"/>
    </row>
    <row r="60" spans="1:6" ht="12.75">
      <c r="A60" s="15">
        <v>2355</v>
      </c>
      <c r="B60" s="16" t="s">
        <v>183</v>
      </c>
      <c r="C60" s="16">
        <f>SUM('- 29 -'!C60,'- 29 -'!E60,'- 30 -'!E60)</f>
        <v>85626</v>
      </c>
      <c r="D60" s="395" t="s">
        <v>434</v>
      </c>
      <c r="E60" s="381">
        <f ca="1" t="shared" si="0"/>
      </c>
      <c r="F60" s="214"/>
    </row>
    <row r="61" spans="1:6" ht="12.75">
      <c r="A61" s="13">
        <v>2439</v>
      </c>
      <c r="B61" s="14" t="s">
        <v>184</v>
      </c>
      <c r="C61" s="14">
        <f>SUM('- 29 -'!C61,'- 29 -'!E61,'- 30 -'!E61)</f>
        <v>133446</v>
      </c>
      <c r="D61" s="407">
        <v>150800</v>
      </c>
      <c r="E61" s="380">
        <f ca="1" t="shared" si="0"/>
        <v>0.884920424403183</v>
      </c>
      <c r="F61" s="214"/>
    </row>
    <row r="62" spans="1:6" ht="12.75">
      <c r="A62" s="15">
        <v>2460</v>
      </c>
      <c r="B62" s="16" t="s">
        <v>185</v>
      </c>
      <c r="C62" s="16">
        <f>SUM('- 29 -'!C62,'- 29 -'!E62,'- 30 -'!E62)</f>
        <v>27500</v>
      </c>
      <c r="D62" s="395" t="s">
        <v>434</v>
      </c>
      <c r="E62" s="381">
        <f ca="1" t="shared" si="0"/>
      </c>
      <c r="F62" s="214"/>
    </row>
    <row r="63" spans="1:6" ht="12.75">
      <c r="A63" s="13">
        <v>3000</v>
      </c>
      <c r="B63" s="14" t="s">
        <v>491</v>
      </c>
      <c r="C63" s="14">
        <f>SUM('- 29 -'!C63,'- 29 -'!E63,'- 30 -'!E63)</f>
        <v>0</v>
      </c>
      <c r="D63" s="407">
        <v>0</v>
      </c>
      <c r="E63" s="380">
        <f ca="1" t="shared" si="0"/>
      </c>
      <c r="F63" s="214"/>
    </row>
    <row r="64" spans="1:6" ht="4.5" customHeight="1">
      <c r="A64" s="17"/>
      <c r="B64" s="17"/>
      <c r="C64" s="17"/>
      <c r="D64" s="410"/>
      <c r="E64" s="382"/>
      <c r="F64" s="214"/>
    </row>
    <row r="65" spans="1:6" ht="12.75">
      <c r="A65" s="19"/>
      <c r="B65" s="20" t="s">
        <v>186</v>
      </c>
      <c r="C65" s="20">
        <f>SUM(C11:C63)</f>
        <v>46552871.7</v>
      </c>
      <c r="D65" s="411">
        <f>SUM(D11:D63)</f>
        <v>33555820</v>
      </c>
      <c r="E65" s="383">
        <f>C65/D65</f>
        <v>1.3873263028589378</v>
      </c>
      <c r="F65" s="214"/>
    </row>
    <row r="66" spans="1:5" ht="4.5" customHeight="1">
      <c r="A66" s="17"/>
      <c r="B66" s="17"/>
      <c r="C66" s="17"/>
      <c r="D66" s="410"/>
      <c r="E66" s="382"/>
    </row>
    <row r="67" spans="1:6" ht="12.75">
      <c r="A67" s="15">
        <v>2155</v>
      </c>
      <c r="B67" s="16" t="s">
        <v>187</v>
      </c>
      <c r="C67" s="16">
        <f>SUM('- 29 -'!C67,'- 29 -'!E67,'- 30 -'!E67)</f>
        <v>52373</v>
      </c>
      <c r="D67" s="395" t="s">
        <v>434</v>
      </c>
      <c r="E67" s="381">
        <f ca="1">IF(AND(CELL("type",D67)="v",D67&gt;0),C67/D67,"")</f>
      </c>
      <c r="F67" s="214"/>
    </row>
    <row r="68" spans="1:6" ht="12.75">
      <c r="A68" s="13">
        <v>2408</v>
      </c>
      <c r="B68" s="14" t="s">
        <v>189</v>
      </c>
      <c r="C68" s="14">
        <f>SUM('- 29 -'!C68,'- 29 -'!E68,'- 30 -'!E68)</f>
        <v>22000</v>
      </c>
      <c r="D68" s="409" t="s">
        <v>434</v>
      </c>
      <c r="E68" s="380">
        <f ca="1">IF(AND(CELL("type",D68)="v",D68&gt;0),C68/D68,"")</f>
      </c>
      <c r="F68" s="214"/>
    </row>
    <row r="69" ht="6.75" customHeight="1"/>
    <row r="70" spans="1:5" ht="12" customHeight="1">
      <c r="A70" s="6"/>
      <c r="B70" s="6"/>
      <c r="C70" s="17"/>
      <c r="D70" s="17"/>
      <c r="E70" s="17"/>
    </row>
    <row r="71" spans="1:5" ht="12" customHeight="1">
      <c r="A71" s="6"/>
      <c r="B71" s="6"/>
      <c r="C71" s="17"/>
      <c r="D71" s="17"/>
      <c r="E71" s="17"/>
    </row>
    <row r="72" spans="1:5" ht="12" customHeight="1">
      <c r="A72" s="6"/>
      <c r="B72" s="6"/>
      <c r="C72" s="17"/>
      <c r="D72" s="17"/>
      <c r="E72" s="17"/>
    </row>
    <row r="73" spans="1:5" ht="12" customHeight="1">
      <c r="A73" s="6"/>
      <c r="B73" s="6"/>
      <c r="C73" s="17"/>
      <c r="D73" s="17"/>
      <c r="E73" s="17"/>
    </row>
    <row r="74" spans="1:5" ht="12" customHeight="1">
      <c r="A74" s="6"/>
      <c r="B74" s="6"/>
      <c r="C74" s="17"/>
      <c r="D74" s="17"/>
      <c r="E74" s="17"/>
    </row>
    <row r="75" spans="3:5" ht="12" customHeight="1">
      <c r="C75" s="17"/>
      <c r="D75" s="17"/>
      <c r="E75" s="17"/>
    </row>
  </sheetData>
  <printOptions horizontalCentered="1"/>
  <pageMargins left="0.6" right="0.6" top="0.6" bottom="0" header="0.3" footer="0"/>
  <pageSetup fitToHeight="1" fitToWidth="1" orientation="portrait" scale="81" r:id="rId1"/>
  <headerFooter alignWithMargins="0">
    <oddHeader>&amp;C&amp;"Times New Roman,Bold"&amp;12&amp;A</oddHeader>
  </headerFooter>
</worksheet>
</file>

<file path=xl/worksheets/sheet32.xml><?xml version="1.0" encoding="utf-8"?>
<worksheet xmlns="http://schemas.openxmlformats.org/spreadsheetml/2006/main" xmlns:r="http://schemas.openxmlformats.org/officeDocument/2006/relationships">
  <sheetPr codeName="Sheet34">
    <pageSetUpPr fitToPage="1"/>
  </sheetPr>
  <dimension ref="A1:H75"/>
  <sheetViews>
    <sheetView showGridLines="0" showZeros="0" workbookViewId="0" topLeftCell="A1">
      <selection activeCell="A1" sqref="A1"/>
    </sheetView>
  </sheetViews>
  <sheetFormatPr defaultColWidth="15.83203125" defaultRowHeight="12"/>
  <cols>
    <col min="1" max="1" width="6.83203125" style="82" customWidth="1"/>
    <col min="2" max="2" width="35.83203125" style="82" customWidth="1"/>
    <col min="3" max="3" width="20.83203125" style="82" customWidth="1"/>
    <col min="4" max="4" width="15.83203125" style="82" customWidth="1"/>
    <col min="5" max="5" width="20.83203125" style="82" customWidth="1"/>
    <col min="6" max="6" width="15.83203125" style="82" customWidth="1"/>
    <col min="7" max="7" width="25.83203125" style="82" customWidth="1"/>
    <col min="8" max="16384" width="15.83203125" style="82" customWidth="1"/>
  </cols>
  <sheetData>
    <row r="1" spans="1:7" ht="6.75" customHeight="1">
      <c r="A1" s="17"/>
      <c r="B1" s="80"/>
      <c r="C1" s="142"/>
      <c r="D1" s="142"/>
      <c r="E1" s="142"/>
      <c r="F1" s="142"/>
      <c r="G1" s="142"/>
    </row>
    <row r="2" spans="1:7" ht="12.75">
      <c r="A2" s="57" t="s">
        <v>356</v>
      </c>
      <c r="B2" s="199"/>
      <c r="C2" s="200"/>
      <c r="D2" s="201"/>
      <c r="E2" s="200"/>
      <c r="F2" s="200"/>
      <c r="G2" s="200"/>
    </row>
    <row r="3" spans="1:7" ht="12.75">
      <c r="A3" s="61" t="str">
        <f>YEAR</f>
        <v>OPERATING FUND BUDGET 2000/2001</v>
      </c>
      <c r="B3" s="202"/>
      <c r="C3" s="203"/>
      <c r="D3" s="204"/>
      <c r="E3" s="203"/>
      <c r="F3" s="203"/>
      <c r="G3" s="203"/>
    </row>
    <row r="4" spans="1:7" ht="12.75">
      <c r="A4" s="10"/>
      <c r="C4" s="142"/>
      <c r="D4" s="142"/>
      <c r="E4" s="182"/>
      <c r="F4" s="142"/>
      <c r="G4" s="142"/>
    </row>
    <row r="5" spans="1:7" ht="12.75">
      <c r="A5" s="10"/>
      <c r="C5" s="56"/>
      <c r="D5" s="142"/>
      <c r="E5" s="142"/>
      <c r="F5" s="142"/>
      <c r="G5" s="142"/>
    </row>
    <row r="6" spans="1:7" ht="12.75">
      <c r="A6" s="10"/>
      <c r="C6" s="205"/>
      <c r="D6" s="206"/>
      <c r="E6" s="65" t="s">
        <v>35</v>
      </c>
      <c r="F6" s="66"/>
      <c r="G6" s="142"/>
    </row>
    <row r="7" spans="3:8" ht="12.75">
      <c r="C7" s="68" t="s">
        <v>71</v>
      </c>
      <c r="D7" s="70"/>
      <c r="E7" s="69" t="s">
        <v>79</v>
      </c>
      <c r="F7" s="70"/>
      <c r="G7" s="142"/>
      <c r="H7" s="2" t="s">
        <v>73</v>
      </c>
    </row>
    <row r="8" spans="1:8" ht="12.75">
      <c r="A8" s="94"/>
      <c r="B8" s="45"/>
      <c r="C8" s="207" t="s">
        <v>3</v>
      </c>
      <c r="D8" s="208" t="s">
        <v>105</v>
      </c>
      <c r="E8" s="207" t="s">
        <v>3</v>
      </c>
      <c r="F8" s="207" t="s">
        <v>105</v>
      </c>
      <c r="G8" s="182"/>
      <c r="H8" s="2" t="s">
        <v>111</v>
      </c>
    </row>
    <row r="9" spans="1:8" ht="12.75">
      <c r="A9" s="51" t="s">
        <v>112</v>
      </c>
      <c r="B9" s="52" t="s">
        <v>113</v>
      </c>
      <c r="C9" s="75" t="s">
        <v>114</v>
      </c>
      <c r="D9" s="76" t="s">
        <v>127</v>
      </c>
      <c r="E9" s="76" t="s">
        <v>114</v>
      </c>
      <c r="F9" s="76" t="s">
        <v>127</v>
      </c>
      <c r="H9" s="2" t="s">
        <v>482</v>
      </c>
    </row>
    <row r="10" spans="1:8" ht="4.5" customHeight="1">
      <c r="A10" s="77"/>
      <c r="B10" s="77"/>
      <c r="H10" s="6"/>
    </row>
    <row r="11" spans="1:8" ht="12.75">
      <c r="A11" s="13">
        <v>1</v>
      </c>
      <c r="B11" s="14" t="s">
        <v>135</v>
      </c>
      <c r="C11" s="14">
        <f>'- 31 -'!E11</f>
        <v>21069500</v>
      </c>
      <c r="D11" s="380">
        <f>C11/H11</f>
        <v>4.295150503035829</v>
      </c>
      <c r="E11" s="14">
        <f>'- 31 -'!G11</f>
        <v>5891000</v>
      </c>
      <c r="F11" s="380">
        <f>E11/H11</f>
        <v>1.200917516475667</v>
      </c>
      <c r="H11">
        <v>4905416</v>
      </c>
    </row>
    <row r="12" spans="1:8" ht="12.75">
      <c r="A12" s="15">
        <v>2</v>
      </c>
      <c r="B12" s="16" t="s">
        <v>136</v>
      </c>
      <c r="C12" s="16">
        <f>'- 31 -'!E12</f>
        <v>4483375</v>
      </c>
      <c r="D12" s="381">
        <f aca="true" t="shared" si="0" ref="D12:D65">C12/H12</f>
        <v>3.0301427690876945</v>
      </c>
      <c r="E12" s="16">
        <f>'- 31 -'!G12</f>
        <v>741300</v>
      </c>
      <c r="F12" s="381">
        <f aca="true" t="shared" si="1" ref="F12:F65">E12/H12</f>
        <v>0.501016496439559</v>
      </c>
      <c r="H12">
        <v>1479592</v>
      </c>
    </row>
    <row r="13" spans="1:8" ht="12.75">
      <c r="A13" s="13">
        <v>3</v>
      </c>
      <c r="B13" s="14" t="s">
        <v>137</v>
      </c>
      <c r="C13" s="14">
        <f>'- 31 -'!E13</f>
        <v>3541275</v>
      </c>
      <c r="D13" s="380">
        <f t="shared" si="0"/>
        <v>4.664156743536081</v>
      </c>
      <c r="E13" s="14">
        <f>'- 31 -'!G13</f>
        <v>200000</v>
      </c>
      <c r="F13" s="380">
        <f t="shared" si="1"/>
        <v>0.26341680572878867</v>
      </c>
      <c r="H13">
        <v>759253</v>
      </c>
    </row>
    <row r="14" spans="1:8" ht="12.75">
      <c r="A14" s="15">
        <v>4</v>
      </c>
      <c r="B14" s="16" t="s">
        <v>138</v>
      </c>
      <c r="C14" s="16">
        <f>'- 31 -'!E14</f>
        <v>4177650</v>
      </c>
      <c r="D14" s="381">
        <f t="shared" si="0"/>
        <v>4.317805982181615</v>
      </c>
      <c r="E14" s="16">
        <f>'- 31 -'!G14</f>
        <v>184610</v>
      </c>
      <c r="F14" s="381">
        <f t="shared" si="1"/>
        <v>0.19080348099303387</v>
      </c>
      <c r="H14">
        <v>967540</v>
      </c>
    </row>
    <row r="15" spans="1:8" ht="12.75">
      <c r="A15" s="13">
        <v>5</v>
      </c>
      <c r="B15" s="14" t="s">
        <v>139</v>
      </c>
      <c r="C15" s="14">
        <f>'- 31 -'!E15</f>
        <v>3252425</v>
      </c>
      <c r="D15" s="380">
        <f t="shared" si="0"/>
        <v>3.541303273208729</v>
      </c>
      <c r="E15" s="14">
        <f>'- 31 -'!G15</f>
        <v>477177</v>
      </c>
      <c r="F15" s="380">
        <f t="shared" si="1"/>
        <v>0.5195595507966891</v>
      </c>
      <c r="H15">
        <v>918426</v>
      </c>
    </row>
    <row r="16" spans="1:8" ht="12.75">
      <c r="A16" s="15">
        <v>6</v>
      </c>
      <c r="B16" s="16" t="s">
        <v>140</v>
      </c>
      <c r="C16" s="16">
        <f>'- 31 -'!E16</f>
        <v>5366493</v>
      </c>
      <c r="D16" s="381">
        <f t="shared" si="0"/>
        <v>4.366719475846513</v>
      </c>
      <c r="E16" s="16">
        <f>'- 31 -'!G16</f>
        <v>194852</v>
      </c>
      <c r="F16" s="381">
        <f t="shared" si="1"/>
        <v>0.1585512220564985</v>
      </c>
      <c r="H16">
        <v>1228953</v>
      </c>
    </row>
    <row r="17" spans="1:8" ht="12.75">
      <c r="A17" s="13">
        <v>9</v>
      </c>
      <c r="B17" s="14" t="s">
        <v>141</v>
      </c>
      <c r="C17" s="14">
        <f>'- 31 -'!E17</f>
        <v>7534715</v>
      </c>
      <c r="D17" s="380">
        <f t="shared" si="0"/>
        <v>4.774805689426273</v>
      </c>
      <c r="E17" s="14">
        <f>'- 31 -'!G17</f>
        <v>243610</v>
      </c>
      <c r="F17" s="380">
        <f t="shared" si="1"/>
        <v>0.15437749324309338</v>
      </c>
      <c r="H17">
        <v>1578015</v>
      </c>
    </row>
    <row r="18" spans="1:8" ht="12.75">
      <c r="A18" s="15">
        <v>10</v>
      </c>
      <c r="B18" s="16" t="s">
        <v>142</v>
      </c>
      <c r="C18" s="16">
        <f>'- 31 -'!E18</f>
        <v>5921230</v>
      </c>
      <c r="D18" s="381">
        <f t="shared" si="0"/>
        <v>5.527490284559942</v>
      </c>
      <c r="E18" s="16">
        <f>'- 31 -'!G18</f>
        <v>474000</v>
      </c>
      <c r="F18" s="381">
        <f t="shared" si="1"/>
        <v>0.4424807674894257</v>
      </c>
      <c r="H18">
        <v>1071233</v>
      </c>
    </row>
    <row r="19" spans="1:8" ht="12.75">
      <c r="A19" s="13">
        <v>11</v>
      </c>
      <c r="B19" s="14" t="s">
        <v>143</v>
      </c>
      <c r="C19" s="14">
        <f>'- 31 -'!E19</f>
        <v>2816325</v>
      </c>
      <c r="D19" s="380">
        <f t="shared" si="0"/>
        <v>4.4394221220384935</v>
      </c>
      <c r="E19" s="14">
        <f>'- 31 -'!G19</f>
        <v>112200</v>
      </c>
      <c r="F19" s="380">
        <f t="shared" si="1"/>
        <v>0.176862813096045</v>
      </c>
      <c r="H19">
        <v>634390</v>
      </c>
    </row>
    <row r="20" spans="1:8" ht="12.75">
      <c r="A20" s="15">
        <v>12</v>
      </c>
      <c r="B20" s="16" t="s">
        <v>144</v>
      </c>
      <c r="C20" s="16">
        <f>'- 31 -'!E20</f>
        <v>4070412</v>
      </c>
      <c r="D20" s="381">
        <f t="shared" si="0"/>
        <v>3.4579854813291933</v>
      </c>
      <c r="E20" s="16">
        <f>'- 31 -'!G20</f>
        <v>242650</v>
      </c>
      <c r="F20" s="381">
        <f t="shared" si="1"/>
        <v>0.20614133828333073</v>
      </c>
      <c r="H20">
        <v>1177105</v>
      </c>
    </row>
    <row r="21" spans="1:8" ht="12.75">
      <c r="A21" s="13">
        <v>13</v>
      </c>
      <c r="B21" s="14" t="s">
        <v>145</v>
      </c>
      <c r="C21" s="14">
        <f>'- 31 -'!E21</f>
        <v>1754745</v>
      </c>
      <c r="D21" s="380">
        <f t="shared" si="0"/>
        <v>4.5294028063147245</v>
      </c>
      <c r="E21" s="14">
        <f>'- 31 -'!G21</f>
        <v>70863</v>
      </c>
      <c r="F21" s="380">
        <f t="shared" si="1"/>
        <v>0.18291379719781525</v>
      </c>
      <c r="H21">
        <v>387412</v>
      </c>
    </row>
    <row r="22" spans="1:8" ht="12.75">
      <c r="A22" s="15">
        <v>14</v>
      </c>
      <c r="B22" s="16" t="s">
        <v>146</v>
      </c>
      <c r="C22" s="16">
        <f>'- 31 -'!E22</f>
        <v>2223873</v>
      </c>
      <c r="D22" s="381">
        <f t="shared" si="0"/>
        <v>4.122894867592641</v>
      </c>
      <c r="E22" s="16">
        <f>'- 31 -'!G22</f>
        <v>146486</v>
      </c>
      <c r="F22" s="381">
        <f t="shared" si="1"/>
        <v>0.2715741310651173</v>
      </c>
      <c r="H22">
        <v>539396</v>
      </c>
    </row>
    <row r="23" spans="1:8" ht="12.75">
      <c r="A23" s="13">
        <v>15</v>
      </c>
      <c r="B23" s="14" t="s">
        <v>147</v>
      </c>
      <c r="C23" s="14">
        <f>'- 31 -'!E23</f>
        <v>2872935</v>
      </c>
      <c r="D23" s="380">
        <f t="shared" si="0"/>
        <v>4.036608497723824</v>
      </c>
      <c r="E23" s="14">
        <f>'- 31 -'!G23</f>
        <v>105000</v>
      </c>
      <c r="F23" s="380">
        <f t="shared" si="1"/>
        <v>0.1475299274995785</v>
      </c>
      <c r="H23">
        <v>711720</v>
      </c>
    </row>
    <row r="24" spans="1:8" ht="12.75">
      <c r="A24" s="15">
        <v>16</v>
      </c>
      <c r="B24" s="16" t="s">
        <v>148</v>
      </c>
      <c r="C24" s="16">
        <f>'- 31 -'!E24</f>
        <v>546559</v>
      </c>
      <c r="D24" s="381">
        <f t="shared" si="0"/>
        <v>3.807765191099221</v>
      </c>
      <c r="E24" s="16">
        <f>'- 31 -'!G24</f>
        <v>34506</v>
      </c>
      <c r="F24" s="381">
        <f t="shared" si="1"/>
        <v>0.2403962713706475</v>
      </c>
      <c r="H24">
        <v>143538</v>
      </c>
    </row>
    <row r="25" spans="1:8" ht="12.75">
      <c r="A25" s="13">
        <v>17</v>
      </c>
      <c r="B25" s="14" t="s">
        <v>149</v>
      </c>
      <c r="C25" s="14">
        <f>'- 31 -'!E25</f>
        <v>306000</v>
      </c>
      <c r="D25" s="380">
        <f t="shared" si="0"/>
        <v>3.6024581479126936</v>
      </c>
      <c r="E25" s="14">
        <f>'- 31 -'!G25</f>
        <v>22561</v>
      </c>
      <c r="F25" s="380">
        <f t="shared" si="1"/>
        <v>0.2656047656047656</v>
      </c>
      <c r="H25">
        <v>84942</v>
      </c>
    </row>
    <row r="26" spans="1:8" ht="12.75">
      <c r="A26" s="15">
        <v>18</v>
      </c>
      <c r="B26" s="16" t="s">
        <v>150</v>
      </c>
      <c r="C26" s="16">
        <f>'- 31 -'!E26</f>
        <v>675720</v>
      </c>
      <c r="D26" s="381">
        <f t="shared" si="0"/>
        <v>3.499598622368387</v>
      </c>
      <c r="E26" s="16">
        <f>'- 31 -'!G26</f>
        <v>259540</v>
      </c>
      <c r="F26" s="381">
        <f t="shared" si="1"/>
        <v>1.3441748452753968</v>
      </c>
      <c r="H26">
        <v>193085</v>
      </c>
    </row>
    <row r="27" spans="1:8" ht="12.75">
      <c r="A27" s="13">
        <v>19</v>
      </c>
      <c r="B27" s="14" t="s">
        <v>151</v>
      </c>
      <c r="C27" s="14">
        <f>'- 31 -'!E27</f>
        <v>961000</v>
      </c>
      <c r="D27" s="380">
        <f t="shared" si="0"/>
        <v>3.4969742621238753</v>
      </c>
      <c r="E27" s="14">
        <f>'- 31 -'!G27</f>
        <v>255000</v>
      </c>
      <c r="F27" s="380">
        <f t="shared" si="1"/>
        <v>0.9279172079517046</v>
      </c>
      <c r="H27">
        <v>274809</v>
      </c>
    </row>
    <row r="28" spans="1:8" ht="12.75">
      <c r="A28" s="15">
        <v>20</v>
      </c>
      <c r="B28" s="16" t="s">
        <v>152</v>
      </c>
      <c r="C28" s="16">
        <f>'- 31 -'!E28</f>
        <v>560724</v>
      </c>
      <c r="D28" s="381">
        <f t="shared" si="0"/>
        <v>3.1176447693975704</v>
      </c>
      <c r="E28" s="16">
        <f>'- 31 -'!G28</f>
        <v>38326</v>
      </c>
      <c r="F28" s="381">
        <f t="shared" si="1"/>
        <v>0.21309388118206332</v>
      </c>
      <c r="H28">
        <v>179855</v>
      </c>
    </row>
    <row r="29" spans="1:8" ht="12.75">
      <c r="A29" s="13">
        <v>21</v>
      </c>
      <c r="B29" s="14" t="s">
        <v>153</v>
      </c>
      <c r="C29" s="14">
        <f>'- 31 -'!E29</f>
        <v>1802000</v>
      </c>
      <c r="D29" s="380">
        <f t="shared" si="0"/>
        <v>4.132676814123572</v>
      </c>
      <c r="E29" s="14">
        <f>'- 31 -'!G29</f>
        <v>320000</v>
      </c>
      <c r="F29" s="380">
        <f t="shared" si="1"/>
        <v>0.733882675094086</v>
      </c>
      <c r="H29">
        <v>436037</v>
      </c>
    </row>
    <row r="30" spans="1:8" ht="12.75">
      <c r="A30" s="15">
        <v>22</v>
      </c>
      <c r="B30" s="16" t="s">
        <v>154</v>
      </c>
      <c r="C30" s="16">
        <f>'- 31 -'!E30</f>
        <v>1122350</v>
      </c>
      <c r="D30" s="381">
        <f t="shared" si="0"/>
        <v>4.275928543399332</v>
      </c>
      <c r="E30" s="16">
        <f>'- 31 -'!G30</f>
        <v>102000</v>
      </c>
      <c r="F30" s="381">
        <f t="shared" si="1"/>
        <v>0.38859955577737054</v>
      </c>
      <c r="H30">
        <v>262481</v>
      </c>
    </row>
    <row r="31" spans="1:8" ht="12.75">
      <c r="A31" s="13">
        <v>23</v>
      </c>
      <c r="B31" s="14" t="s">
        <v>155</v>
      </c>
      <c r="C31" s="14">
        <f>'- 31 -'!E31</f>
        <v>752850</v>
      </c>
      <c r="D31" s="380">
        <f t="shared" si="0"/>
        <v>3.4283723599005436</v>
      </c>
      <c r="E31" s="14">
        <f>'- 31 -'!G31</f>
        <v>64421</v>
      </c>
      <c r="F31" s="380">
        <f t="shared" si="1"/>
        <v>0.29336411741668716</v>
      </c>
      <c r="H31">
        <v>219594</v>
      </c>
    </row>
    <row r="32" spans="1:8" ht="12.75">
      <c r="A32" s="15">
        <v>24</v>
      </c>
      <c r="B32" s="16" t="s">
        <v>156</v>
      </c>
      <c r="C32" s="16">
        <f>'- 31 -'!E32</f>
        <v>2325873</v>
      </c>
      <c r="D32" s="381">
        <f t="shared" si="0"/>
        <v>3.687553905278912</v>
      </c>
      <c r="E32" s="16">
        <f>'- 31 -'!G32</f>
        <v>127212</v>
      </c>
      <c r="F32" s="381">
        <f t="shared" si="1"/>
        <v>0.20168818649958145</v>
      </c>
      <c r="H32">
        <v>630736</v>
      </c>
    </row>
    <row r="33" spans="1:8" ht="12.75">
      <c r="A33" s="13">
        <v>25</v>
      </c>
      <c r="B33" s="14" t="s">
        <v>157</v>
      </c>
      <c r="C33" s="14">
        <f>'- 31 -'!E33</f>
        <v>875720</v>
      </c>
      <c r="D33" s="380">
        <f t="shared" si="0"/>
        <v>3.931297024547038</v>
      </c>
      <c r="E33" s="14">
        <f>'- 31 -'!G33</f>
        <v>89000</v>
      </c>
      <c r="F33" s="380">
        <f t="shared" si="1"/>
        <v>0.3995403041893372</v>
      </c>
      <c r="H33">
        <v>222756</v>
      </c>
    </row>
    <row r="34" spans="1:8" ht="12.75">
      <c r="A34" s="15">
        <v>26</v>
      </c>
      <c r="B34" s="16" t="s">
        <v>158</v>
      </c>
      <c r="C34" s="16">
        <f>'- 31 -'!E34</f>
        <v>1230400</v>
      </c>
      <c r="D34" s="381">
        <f t="shared" si="0"/>
        <v>3.8399241003298763</v>
      </c>
      <c r="E34" s="16">
        <f>'- 31 -'!G34</f>
        <v>80000</v>
      </c>
      <c r="F34" s="381">
        <f t="shared" si="1"/>
        <v>0.24966996751169548</v>
      </c>
      <c r="H34">
        <v>320423</v>
      </c>
    </row>
    <row r="35" spans="1:8" ht="12.75">
      <c r="A35" s="13">
        <v>28</v>
      </c>
      <c r="B35" s="14" t="s">
        <v>159</v>
      </c>
      <c r="C35" s="14">
        <f>'- 31 -'!E35</f>
        <v>418553</v>
      </c>
      <c r="D35" s="380">
        <f t="shared" si="0"/>
        <v>2.7447538231513784</v>
      </c>
      <c r="E35" s="14">
        <f>'- 31 -'!G35</f>
        <v>41000</v>
      </c>
      <c r="F35" s="380">
        <f t="shared" si="1"/>
        <v>0.26886656349185534</v>
      </c>
      <c r="H35">
        <v>152492</v>
      </c>
    </row>
    <row r="36" spans="1:8" ht="12.75">
      <c r="A36" s="15">
        <v>30</v>
      </c>
      <c r="B36" s="16" t="s">
        <v>160</v>
      </c>
      <c r="C36" s="16">
        <f>'- 31 -'!E36</f>
        <v>693587</v>
      </c>
      <c r="D36" s="381">
        <f t="shared" si="0"/>
        <v>3.2616671682780933</v>
      </c>
      <c r="E36" s="16">
        <f>'- 31 -'!G36</f>
        <v>112000</v>
      </c>
      <c r="F36" s="381">
        <f t="shared" si="1"/>
        <v>0.5266919980437155</v>
      </c>
      <c r="H36">
        <v>212648</v>
      </c>
    </row>
    <row r="37" spans="1:8" ht="12.75">
      <c r="A37" s="13">
        <v>31</v>
      </c>
      <c r="B37" s="14" t="s">
        <v>161</v>
      </c>
      <c r="C37" s="14">
        <f>'- 31 -'!E37</f>
        <v>870496</v>
      </c>
      <c r="D37" s="380">
        <f t="shared" si="0"/>
        <v>3.595248715534189</v>
      </c>
      <c r="E37" s="14">
        <f>'- 31 -'!G37</f>
        <v>197666</v>
      </c>
      <c r="F37" s="380">
        <f t="shared" si="1"/>
        <v>0.8163833407675406</v>
      </c>
      <c r="H37">
        <v>242124</v>
      </c>
    </row>
    <row r="38" spans="1:8" ht="12.75">
      <c r="A38" s="15">
        <v>32</v>
      </c>
      <c r="B38" s="16" t="s">
        <v>162</v>
      </c>
      <c r="C38" s="16">
        <f>'- 31 -'!E38</f>
        <v>647969</v>
      </c>
      <c r="D38" s="381">
        <f t="shared" si="0"/>
        <v>3.1295442141715246</v>
      </c>
      <c r="E38" s="16">
        <f>'- 31 -'!G38</f>
        <v>62416</v>
      </c>
      <c r="F38" s="381">
        <f t="shared" si="1"/>
        <v>0.30145521108529866</v>
      </c>
      <c r="H38">
        <v>207049</v>
      </c>
    </row>
    <row r="39" spans="1:8" ht="12.75">
      <c r="A39" s="13">
        <v>33</v>
      </c>
      <c r="B39" s="14" t="s">
        <v>163</v>
      </c>
      <c r="C39" s="14">
        <f>'- 31 -'!E39</f>
        <v>1223512</v>
      </c>
      <c r="D39" s="380">
        <f t="shared" si="0"/>
        <v>2.4408876085521</v>
      </c>
      <c r="E39" s="14">
        <f>'- 31 -'!G39</f>
        <v>77594</v>
      </c>
      <c r="F39" s="380">
        <f t="shared" si="1"/>
        <v>0.15479883572698236</v>
      </c>
      <c r="H39">
        <v>501257</v>
      </c>
    </row>
    <row r="40" spans="1:8" ht="12.75">
      <c r="A40" s="15">
        <v>34</v>
      </c>
      <c r="B40" s="16" t="s">
        <v>164</v>
      </c>
      <c r="C40" s="16">
        <f>'- 31 -'!E40</f>
        <v>673545</v>
      </c>
      <c r="D40" s="381">
        <f t="shared" si="0"/>
        <v>3.4454720774271435</v>
      </c>
      <c r="E40" s="16">
        <f>'- 31 -'!G40</f>
        <v>37098</v>
      </c>
      <c r="F40" s="381">
        <f t="shared" si="1"/>
        <v>0.18977220991677196</v>
      </c>
      <c r="H40">
        <v>195487</v>
      </c>
    </row>
    <row r="41" spans="1:8" ht="12.75">
      <c r="A41" s="13">
        <v>35</v>
      </c>
      <c r="B41" s="14" t="s">
        <v>165</v>
      </c>
      <c r="C41" s="14">
        <f>'- 31 -'!E41</f>
        <v>1277473</v>
      </c>
      <c r="D41" s="380">
        <f t="shared" si="0"/>
        <v>3.8025009227398825</v>
      </c>
      <c r="E41" s="14">
        <f>'- 31 -'!G41</f>
        <v>57309</v>
      </c>
      <c r="F41" s="380">
        <f t="shared" si="1"/>
        <v>0.17058483849075473</v>
      </c>
      <c r="H41">
        <v>335956</v>
      </c>
    </row>
    <row r="42" spans="1:8" ht="12.75">
      <c r="A42" s="15">
        <v>36</v>
      </c>
      <c r="B42" s="16" t="s">
        <v>166</v>
      </c>
      <c r="C42" s="16">
        <f>'- 31 -'!E42</f>
        <v>797462</v>
      </c>
      <c r="D42" s="381">
        <f t="shared" si="0"/>
        <v>3.1855538733786855</v>
      </c>
      <c r="E42" s="16">
        <f>'- 31 -'!G42</f>
        <v>35746</v>
      </c>
      <c r="F42" s="381">
        <f t="shared" si="1"/>
        <v>0.14279151703503676</v>
      </c>
      <c r="H42">
        <v>250337</v>
      </c>
    </row>
    <row r="43" spans="1:8" ht="12.75">
      <c r="A43" s="13">
        <v>37</v>
      </c>
      <c r="B43" s="14" t="s">
        <v>167</v>
      </c>
      <c r="C43" s="14">
        <f>'- 31 -'!E43</f>
        <v>606136</v>
      </c>
      <c r="D43" s="380">
        <f t="shared" si="0"/>
        <v>3.283759331693628</v>
      </c>
      <c r="E43" s="14">
        <f>'- 31 -'!G43</f>
        <v>78000</v>
      </c>
      <c r="F43" s="380">
        <f t="shared" si="1"/>
        <v>0.42256725862199734</v>
      </c>
      <c r="H43">
        <v>184586</v>
      </c>
    </row>
    <row r="44" spans="1:8" ht="12.75">
      <c r="A44" s="15">
        <v>38</v>
      </c>
      <c r="B44" s="16" t="s">
        <v>168</v>
      </c>
      <c r="C44" s="16">
        <f>'- 31 -'!E44</f>
        <v>858077</v>
      </c>
      <c r="D44" s="381">
        <f t="shared" si="0"/>
        <v>3.632948478574725</v>
      </c>
      <c r="E44" s="16">
        <f>'- 31 -'!G44</f>
        <v>49277</v>
      </c>
      <c r="F44" s="381">
        <f t="shared" si="1"/>
        <v>0.2086302303624578</v>
      </c>
      <c r="H44">
        <v>236193</v>
      </c>
    </row>
    <row r="45" spans="1:8" ht="12.75">
      <c r="A45" s="13">
        <v>39</v>
      </c>
      <c r="B45" s="14" t="s">
        <v>169</v>
      </c>
      <c r="C45" s="14">
        <f>'- 31 -'!E45</f>
        <v>1341550</v>
      </c>
      <c r="D45" s="380">
        <f t="shared" si="0"/>
        <v>4.037104467281564</v>
      </c>
      <c r="E45" s="14">
        <f>'- 31 -'!G45</f>
        <v>90000</v>
      </c>
      <c r="F45" s="380">
        <f t="shared" si="1"/>
        <v>0.27083552760265417</v>
      </c>
      <c r="H45">
        <v>332305</v>
      </c>
    </row>
    <row r="46" spans="1:8" ht="12.75">
      <c r="A46" s="15">
        <v>40</v>
      </c>
      <c r="B46" s="16" t="s">
        <v>170</v>
      </c>
      <c r="C46" s="16">
        <f>'- 31 -'!E46</f>
        <v>3574900</v>
      </c>
      <c r="D46" s="381">
        <f t="shared" si="0"/>
        <v>3.450818904645656</v>
      </c>
      <c r="E46" s="16">
        <f>'- 31 -'!G46</f>
        <v>449600</v>
      </c>
      <c r="F46" s="381">
        <f t="shared" si="1"/>
        <v>0.43399484727647963</v>
      </c>
      <c r="H46">
        <v>1035957</v>
      </c>
    </row>
    <row r="47" spans="1:8" ht="12.75">
      <c r="A47" s="13">
        <v>41</v>
      </c>
      <c r="B47" s="14" t="s">
        <v>171</v>
      </c>
      <c r="C47" s="14">
        <f>'- 31 -'!E47</f>
        <v>1066391</v>
      </c>
      <c r="D47" s="380">
        <f t="shared" si="0"/>
        <v>3.808607296558867</v>
      </c>
      <c r="E47" s="14">
        <f>'- 31 -'!G47</f>
        <v>45000</v>
      </c>
      <c r="F47" s="380">
        <f t="shared" si="1"/>
        <v>0.16071715566349398</v>
      </c>
      <c r="H47">
        <v>279995</v>
      </c>
    </row>
    <row r="48" spans="1:8" ht="12.75">
      <c r="A48" s="15">
        <v>42</v>
      </c>
      <c r="B48" s="16" t="s">
        <v>172</v>
      </c>
      <c r="C48" s="16">
        <f>'- 31 -'!E48</f>
        <v>641901</v>
      </c>
      <c r="D48" s="381">
        <f t="shared" si="0"/>
        <v>3.9844384303112315</v>
      </c>
      <c r="E48" s="16">
        <f>'- 31 -'!G48</f>
        <v>66940</v>
      </c>
      <c r="F48" s="381">
        <f t="shared" si="1"/>
        <v>0.4155131531576268</v>
      </c>
      <c r="H48">
        <v>161102</v>
      </c>
    </row>
    <row r="49" spans="1:8" ht="12.75">
      <c r="A49" s="13">
        <v>43</v>
      </c>
      <c r="B49" s="14" t="s">
        <v>173</v>
      </c>
      <c r="C49" s="14">
        <f>'- 31 -'!E49</f>
        <v>526233</v>
      </c>
      <c r="D49" s="380">
        <f t="shared" si="0"/>
        <v>3.33434502160662</v>
      </c>
      <c r="E49" s="14">
        <f>'- 31 -'!G49</f>
        <v>60000</v>
      </c>
      <c r="F49" s="380">
        <f t="shared" si="1"/>
        <v>0.38017513401173475</v>
      </c>
      <c r="H49">
        <v>157822</v>
      </c>
    </row>
    <row r="50" spans="1:8" ht="12.75">
      <c r="A50" s="15">
        <v>44</v>
      </c>
      <c r="B50" s="16" t="s">
        <v>174</v>
      </c>
      <c r="C50" s="16">
        <f>'- 31 -'!E50</f>
        <v>612331</v>
      </c>
      <c r="D50" s="381">
        <f t="shared" si="0"/>
        <v>3.120412364829744</v>
      </c>
      <c r="E50" s="16">
        <f>'- 31 -'!G50</f>
        <v>171200</v>
      </c>
      <c r="F50" s="381">
        <f t="shared" si="1"/>
        <v>0.8724278157709673</v>
      </c>
      <c r="H50">
        <v>196234</v>
      </c>
    </row>
    <row r="51" spans="1:8" ht="12.75">
      <c r="A51" s="13">
        <v>45</v>
      </c>
      <c r="B51" s="14" t="s">
        <v>175</v>
      </c>
      <c r="C51" s="14">
        <f>'- 31 -'!E51</f>
        <v>1254864</v>
      </c>
      <c r="D51" s="380">
        <f t="shared" si="0"/>
        <v>3.708303658763627</v>
      </c>
      <c r="E51" s="14">
        <f>'- 31 -'!G51</f>
        <v>47426</v>
      </c>
      <c r="F51" s="380">
        <f t="shared" si="1"/>
        <v>0.14015065323455272</v>
      </c>
      <c r="H51">
        <v>338393</v>
      </c>
    </row>
    <row r="52" spans="1:8" ht="12.75">
      <c r="A52" s="15">
        <v>46</v>
      </c>
      <c r="B52" s="16" t="s">
        <v>176</v>
      </c>
      <c r="C52" s="16">
        <f>'- 31 -'!E52</f>
        <v>1285511</v>
      </c>
      <c r="D52" s="381">
        <f t="shared" si="0"/>
        <v>5.738068668761605</v>
      </c>
      <c r="E52" s="16">
        <f>'- 31 -'!G52</f>
        <v>60000</v>
      </c>
      <c r="F52" s="381">
        <f t="shared" si="1"/>
        <v>0.2678188830167119</v>
      </c>
      <c r="H52">
        <v>224032</v>
      </c>
    </row>
    <row r="53" spans="1:8" ht="12.75">
      <c r="A53" s="13">
        <v>47</v>
      </c>
      <c r="B53" s="14" t="s">
        <v>177</v>
      </c>
      <c r="C53" s="14">
        <f>'- 31 -'!E53</f>
        <v>728997</v>
      </c>
      <c r="D53" s="380">
        <f t="shared" si="0"/>
        <v>4.036841172626892</v>
      </c>
      <c r="E53" s="14">
        <f>'- 31 -'!G53</f>
        <v>135237</v>
      </c>
      <c r="F53" s="380">
        <f t="shared" si="1"/>
        <v>0.7488786506152193</v>
      </c>
      <c r="H53">
        <v>180586</v>
      </c>
    </row>
    <row r="54" spans="1:8" ht="12.75">
      <c r="A54" s="15">
        <v>48</v>
      </c>
      <c r="B54" s="16" t="s">
        <v>178</v>
      </c>
      <c r="C54" s="16">
        <f>'- 31 -'!E54</f>
        <v>7440703</v>
      </c>
      <c r="D54" s="381">
        <f t="shared" si="0"/>
        <v>6.746146718454771</v>
      </c>
      <c r="E54" s="16">
        <f>'- 31 -'!G54</f>
        <v>449300</v>
      </c>
      <c r="F54" s="381">
        <f t="shared" si="1"/>
        <v>0.4073598584168362</v>
      </c>
      <c r="H54">
        <v>1102956</v>
      </c>
    </row>
    <row r="55" spans="1:8" ht="12.75">
      <c r="A55" s="13">
        <v>49</v>
      </c>
      <c r="B55" s="14" t="s">
        <v>179</v>
      </c>
      <c r="C55" s="14">
        <f>'- 31 -'!E55</f>
        <v>2800905</v>
      </c>
      <c r="D55" s="380">
        <f t="shared" si="0"/>
        <v>4.51013970474571</v>
      </c>
      <c r="E55" s="14">
        <f>'- 31 -'!G55</f>
        <v>250000</v>
      </c>
      <c r="F55" s="380">
        <f t="shared" si="1"/>
        <v>0.4025609316226104</v>
      </c>
      <c r="H55">
        <v>621024</v>
      </c>
    </row>
    <row r="56" spans="1:8" ht="12.75">
      <c r="A56" s="15">
        <v>50</v>
      </c>
      <c r="B56" s="16" t="s">
        <v>429</v>
      </c>
      <c r="C56" s="16">
        <f>'- 31 -'!E56</f>
        <v>1374000</v>
      </c>
      <c r="D56" s="381">
        <f t="shared" si="0"/>
        <v>3.7312926186124695</v>
      </c>
      <c r="E56" s="16">
        <f>'- 31 -'!G56</f>
        <v>131500</v>
      </c>
      <c r="F56" s="381">
        <f t="shared" si="1"/>
        <v>0.3571069718686607</v>
      </c>
      <c r="H56">
        <v>368237</v>
      </c>
    </row>
    <row r="57" spans="1:8" ht="12.75">
      <c r="A57" s="13">
        <v>2264</v>
      </c>
      <c r="B57" s="14" t="s">
        <v>180</v>
      </c>
      <c r="C57" s="14">
        <f>'- 31 -'!E57</f>
        <v>291016</v>
      </c>
      <c r="D57" s="380">
        <f t="shared" si="0"/>
        <v>3.7819826376254095</v>
      </c>
      <c r="E57" s="14">
        <f>'- 31 -'!G57</f>
        <v>8622</v>
      </c>
      <c r="F57" s="380">
        <f t="shared" si="1"/>
        <v>0.11204969589852888</v>
      </c>
      <c r="H57">
        <v>76948</v>
      </c>
    </row>
    <row r="58" spans="1:8" ht="12.75">
      <c r="A58" s="15">
        <v>2309</v>
      </c>
      <c r="B58" s="16" t="s">
        <v>181</v>
      </c>
      <c r="C58" s="16">
        <f>'- 31 -'!E58</f>
        <v>269715</v>
      </c>
      <c r="D58" s="381">
        <f t="shared" si="0"/>
        <v>4.473627467241665</v>
      </c>
      <c r="E58" s="16">
        <f>'- 31 -'!G58</f>
        <v>6247</v>
      </c>
      <c r="F58" s="381">
        <f t="shared" si="1"/>
        <v>0.10361585669265218</v>
      </c>
      <c r="H58">
        <v>60290</v>
      </c>
    </row>
    <row r="59" spans="1:8" ht="12.75">
      <c r="A59" s="13">
        <v>2312</v>
      </c>
      <c r="B59" s="14" t="s">
        <v>182</v>
      </c>
      <c r="C59" s="14">
        <f>'- 31 -'!E59</f>
        <v>249321</v>
      </c>
      <c r="D59" s="380">
        <f t="shared" si="0"/>
        <v>4.204117766086605</v>
      </c>
      <c r="E59" s="14">
        <f>'- 31 -'!G59</f>
        <v>12684</v>
      </c>
      <c r="F59" s="380">
        <f t="shared" si="1"/>
        <v>0.21388101983002833</v>
      </c>
      <c r="H59">
        <v>59304</v>
      </c>
    </row>
    <row r="60" spans="1:8" ht="12.75">
      <c r="A60" s="15">
        <v>2355</v>
      </c>
      <c r="B60" s="16" t="s">
        <v>183</v>
      </c>
      <c r="C60" s="16">
        <f>'- 31 -'!E60</f>
        <v>2514769</v>
      </c>
      <c r="D60" s="381">
        <f t="shared" si="0"/>
        <v>5.458701078816558</v>
      </c>
      <c r="E60" s="16">
        <f>'- 31 -'!G60</f>
        <v>62230</v>
      </c>
      <c r="F60" s="381">
        <f t="shared" si="1"/>
        <v>0.1350799887125833</v>
      </c>
      <c r="H60">
        <v>460690</v>
      </c>
    </row>
    <row r="61" spans="1:8" ht="12.75">
      <c r="A61" s="13">
        <v>2439</v>
      </c>
      <c r="B61" s="14" t="s">
        <v>184</v>
      </c>
      <c r="C61" s="14">
        <f>'- 31 -'!E61</f>
        <v>148266</v>
      </c>
      <c r="D61" s="380">
        <f t="shared" si="0"/>
        <v>5.344267022311935</v>
      </c>
      <c r="E61" s="14">
        <f>'- 31 -'!G61</f>
        <v>12000</v>
      </c>
      <c r="F61" s="380">
        <f t="shared" si="1"/>
        <v>0.43254154201059725</v>
      </c>
      <c r="H61">
        <v>27743</v>
      </c>
    </row>
    <row r="62" spans="1:8" ht="12.75">
      <c r="A62" s="15">
        <v>2460</v>
      </c>
      <c r="B62" s="16" t="s">
        <v>185</v>
      </c>
      <c r="C62" s="16">
        <f>'- 31 -'!E62</f>
        <v>346800</v>
      </c>
      <c r="D62" s="381">
        <f t="shared" si="0"/>
        <v>4.206950931036574</v>
      </c>
      <c r="E62" s="16">
        <f>'- 31 -'!G62</f>
        <v>40000</v>
      </c>
      <c r="F62" s="381">
        <f t="shared" si="1"/>
        <v>0.48523078789349183</v>
      </c>
      <c r="H62">
        <v>82435</v>
      </c>
    </row>
    <row r="63" spans="1:8" ht="12.75">
      <c r="A63" s="13">
        <v>3000</v>
      </c>
      <c r="B63" s="14" t="s">
        <v>491</v>
      </c>
      <c r="C63" s="14">
        <f>'- 31 -'!E63</f>
        <v>447423</v>
      </c>
      <c r="D63" s="380">
        <f t="shared" si="0"/>
        <v>3.5586017656883797</v>
      </c>
      <c r="E63" s="14">
        <f>'- 31 -'!G63</f>
        <v>27686</v>
      </c>
      <c r="F63" s="380">
        <f t="shared" si="1"/>
        <v>0.2202020202020202</v>
      </c>
      <c r="H63">
        <v>125730</v>
      </c>
    </row>
    <row r="64" spans="1:8" ht="4.5" customHeight="1">
      <c r="A64" s="17"/>
      <c r="B64" s="17"/>
      <c r="C64" s="17"/>
      <c r="D64" s="382"/>
      <c r="E64" s="17"/>
      <c r="F64" s="382"/>
      <c r="H64" s="6"/>
    </row>
    <row r="65" spans="1:8" ht="12.75">
      <c r="A65" s="19"/>
      <c r="B65" s="20" t="s">
        <v>186</v>
      </c>
      <c r="C65" s="20">
        <f>SUM(C11:C63)</f>
        <v>115226555</v>
      </c>
      <c r="D65" s="383">
        <f t="shared" si="0"/>
        <v>4.154311489803425</v>
      </c>
      <c r="E65" s="20">
        <f>SUM(E11:E63)</f>
        <v>13350092</v>
      </c>
      <c r="F65" s="383">
        <f t="shared" si="1"/>
        <v>0.4813164863388721</v>
      </c>
      <c r="G65" s="77"/>
      <c r="H65">
        <f>SUM(H11:H63)</f>
        <v>27736619</v>
      </c>
    </row>
    <row r="66" spans="1:8" ht="4.5" customHeight="1">
      <c r="A66" s="17"/>
      <c r="B66" s="17"/>
      <c r="C66" s="17"/>
      <c r="D66" s="382"/>
      <c r="E66" s="17"/>
      <c r="F66" s="382"/>
      <c r="H66" s="6"/>
    </row>
    <row r="67" spans="1:8" ht="12.75">
      <c r="A67" s="15">
        <v>2155</v>
      </c>
      <c r="B67" s="16" t="s">
        <v>187</v>
      </c>
      <c r="C67" s="16">
        <f>'- 31 -'!E67</f>
        <v>116843</v>
      </c>
      <c r="D67" s="395" t="s">
        <v>434</v>
      </c>
      <c r="E67" s="16">
        <f>'- 31 -'!G67</f>
        <v>0</v>
      </c>
      <c r="F67" s="395"/>
      <c r="H67" s="321" t="s">
        <v>188</v>
      </c>
    </row>
    <row r="68" spans="1:8" ht="12.75">
      <c r="A68" s="13">
        <v>2408</v>
      </c>
      <c r="B68" s="14" t="s">
        <v>189</v>
      </c>
      <c r="C68" s="14">
        <f>'- 31 -'!E68</f>
        <v>295760</v>
      </c>
      <c r="D68" s="396" t="s">
        <v>434</v>
      </c>
      <c r="E68" s="14">
        <f>'- 31 -'!G68</f>
        <v>0</v>
      </c>
      <c r="F68" s="396"/>
      <c r="H68" s="321" t="s">
        <v>188</v>
      </c>
    </row>
    <row r="69" ht="6.75" customHeight="1"/>
    <row r="70" spans="1:7" ht="12" customHeight="1">
      <c r="A70" s="6"/>
      <c r="B70" s="6"/>
      <c r="C70" s="17"/>
      <c r="D70" s="17"/>
      <c r="E70" s="17"/>
      <c r="F70" s="17"/>
      <c r="G70" s="17"/>
    </row>
    <row r="71" spans="1:7" ht="12" customHeight="1">
      <c r="A71" s="6"/>
      <c r="B71" s="6"/>
      <c r="C71" s="17"/>
      <c r="D71" s="17"/>
      <c r="E71" s="17"/>
      <c r="F71" s="17"/>
      <c r="G71" s="17"/>
    </row>
    <row r="72" spans="1:7" ht="12" customHeight="1">
      <c r="A72" s="6"/>
      <c r="B72" s="6"/>
      <c r="C72" s="17"/>
      <c r="D72" s="17"/>
      <c r="E72" s="17"/>
      <c r="F72" s="17"/>
      <c r="G72" s="17"/>
    </row>
    <row r="73" spans="1:7" ht="12" customHeight="1">
      <c r="A73" s="6"/>
      <c r="B73" s="6"/>
      <c r="C73" s="17"/>
      <c r="D73" s="17"/>
      <c r="E73" s="17"/>
      <c r="F73" s="17"/>
      <c r="G73" s="17"/>
    </row>
    <row r="74" spans="1:7" ht="12" customHeight="1">
      <c r="A74" s="6"/>
      <c r="B74" s="6"/>
      <c r="C74" s="17"/>
      <c r="D74" s="17"/>
      <c r="E74" s="17"/>
      <c r="F74" s="17"/>
      <c r="G74" s="17"/>
    </row>
    <row r="75" spans="3:7" ht="12" customHeight="1">
      <c r="C75" s="17"/>
      <c r="D75" s="17"/>
      <c r="E75" s="17"/>
      <c r="F75" s="17"/>
      <c r="G75" s="17"/>
    </row>
  </sheetData>
  <printOptions horizontalCentered="1"/>
  <pageMargins left="0.6" right="0.6" top="0.6" bottom="0" header="0.3" footer="0"/>
  <pageSetup fitToHeight="1" fitToWidth="1" orientation="portrait" scale="81" r:id="rId1"/>
  <headerFooter alignWithMargins="0">
    <oddHeader>&amp;C&amp;"Times New Roman,Bold"&amp;12&amp;A</oddHeader>
  </headerFooter>
</worksheet>
</file>

<file path=xl/worksheets/sheet33.xml><?xml version="1.0" encoding="utf-8"?>
<worksheet xmlns="http://schemas.openxmlformats.org/spreadsheetml/2006/main" xmlns:r="http://schemas.openxmlformats.org/officeDocument/2006/relationships">
  <sheetPr codeName="Sheet52">
    <pageSetUpPr fitToPage="1"/>
  </sheetPr>
  <dimension ref="A1:K74"/>
  <sheetViews>
    <sheetView showGridLines="0" showZeros="0" workbookViewId="0" topLeftCell="A1">
      <selection activeCell="A1" sqref="A1"/>
    </sheetView>
  </sheetViews>
  <sheetFormatPr defaultColWidth="15.83203125" defaultRowHeight="12"/>
  <cols>
    <col min="1" max="1" width="6.83203125" style="82" customWidth="1"/>
    <col min="2" max="2" width="33.83203125" style="82" customWidth="1"/>
    <col min="3" max="3" width="15.83203125" style="82" customWidth="1"/>
    <col min="4" max="4" width="7.83203125" style="82" customWidth="1"/>
    <col min="5" max="5" width="9.83203125" style="82" customWidth="1"/>
    <col min="6" max="6" width="15.83203125" style="82" customWidth="1"/>
    <col min="7" max="7" width="7.83203125" style="82" customWidth="1"/>
    <col min="8" max="8" width="9.83203125" style="82" customWidth="1"/>
    <col min="9" max="9" width="15.83203125" style="82" customWidth="1"/>
    <col min="10" max="10" width="7.83203125" style="82" customWidth="1"/>
    <col min="11" max="11" width="9.83203125" style="82" customWidth="1"/>
    <col min="12" max="16384" width="15.83203125" style="82" customWidth="1"/>
  </cols>
  <sheetData>
    <row r="1" spans="1:11" ht="6.75" customHeight="1">
      <c r="A1" s="17"/>
      <c r="B1" s="80"/>
      <c r="C1" s="142"/>
      <c r="D1" s="142"/>
      <c r="E1" s="142"/>
      <c r="F1" s="142"/>
      <c r="G1" s="142"/>
      <c r="H1" s="142"/>
      <c r="I1" s="142"/>
      <c r="J1" s="142"/>
      <c r="K1" s="142"/>
    </row>
    <row r="2" spans="1:11" ht="12.75">
      <c r="A2" s="8"/>
      <c r="B2" s="83"/>
      <c r="C2" s="200" t="s">
        <v>382</v>
      </c>
      <c r="D2" s="200"/>
      <c r="E2" s="200"/>
      <c r="F2" s="200"/>
      <c r="G2" s="200"/>
      <c r="H2" s="200"/>
      <c r="I2" s="215"/>
      <c r="J2" s="232"/>
      <c r="K2" s="220"/>
    </row>
    <row r="3" spans="1:11" ht="12.75">
      <c r="A3" s="9"/>
      <c r="B3" s="86"/>
      <c r="C3" s="203" t="str">
        <f>YEAR</f>
        <v>OPERATING FUND BUDGET 2000/2001</v>
      </c>
      <c r="D3" s="203"/>
      <c r="E3" s="203"/>
      <c r="F3" s="203"/>
      <c r="G3" s="203"/>
      <c r="H3" s="203"/>
      <c r="I3" s="216"/>
      <c r="J3" s="216"/>
      <c r="K3" s="221"/>
    </row>
    <row r="4" spans="1:11" ht="12.75">
      <c r="A4" s="10"/>
      <c r="C4" s="142"/>
      <c r="D4" s="142"/>
      <c r="E4" s="142"/>
      <c r="F4" s="142"/>
      <c r="G4" s="142"/>
      <c r="H4" s="142"/>
      <c r="I4" s="142"/>
      <c r="J4" s="142"/>
      <c r="K4" s="142"/>
    </row>
    <row r="5" ht="12.75">
      <c r="A5" s="10"/>
    </row>
    <row r="6" spans="1:11" ht="15.75">
      <c r="A6" s="10"/>
      <c r="C6" s="384" t="s">
        <v>435</v>
      </c>
      <c r="D6" s="358"/>
      <c r="E6" s="359"/>
      <c r="F6" s="359"/>
      <c r="G6" s="359"/>
      <c r="H6" s="359"/>
      <c r="I6" s="359"/>
      <c r="J6" s="359"/>
      <c r="K6" s="360"/>
    </row>
    <row r="7" spans="3:11" ht="12.75">
      <c r="C7" s="68" t="s">
        <v>290</v>
      </c>
      <c r="D7" s="69"/>
      <c r="E7" s="70"/>
      <c r="F7" s="68" t="s">
        <v>262</v>
      </c>
      <c r="G7" s="69"/>
      <c r="H7" s="70"/>
      <c r="I7" s="68" t="s">
        <v>276</v>
      </c>
      <c r="J7" s="69"/>
      <c r="K7" s="70"/>
    </row>
    <row r="8" spans="1:11" ht="12.75">
      <c r="A8" s="94"/>
      <c r="B8" s="45"/>
      <c r="C8" s="73"/>
      <c r="D8" s="229"/>
      <c r="E8" s="230" t="s">
        <v>83</v>
      </c>
      <c r="F8" s="73"/>
      <c r="G8" s="74"/>
      <c r="H8" s="230" t="s">
        <v>83</v>
      </c>
      <c r="I8" s="73"/>
      <c r="J8" s="74"/>
      <c r="K8" s="230" t="s">
        <v>83</v>
      </c>
    </row>
    <row r="9" spans="1:11" ht="12.75">
      <c r="A9" s="51" t="s">
        <v>112</v>
      </c>
      <c r="B9" s="52" t="s">
        <v>113</v>
      </c>
      <c r="C9" s="75" t="s">
        <v>114</v>
      </c>
      <c r="D9" s="76" t="s">
        <v>115</v>
      </c>
      <c r="E9" s="76" t="s">
        <v>116</v>
      </c>
      <c r="F9" s="76" t="s">
        <v>114</v>
      </c>
      <c r="G9" s="76" t="s">
        <v>115</v>
      </c>
      <c r="H9" s="76" t="s">
        <v>116</v>
      </c>
      <c r="I9" s="76" t="s">
        <v>114</v>
      </c>
      <c r="J9" s="76" t="s">
        <v>115</v>
      </c>
      <c r="K9" s="76" t="s">
        <v>116</v>
      </c>
    </row>
    <row r="10" spans="1:2" ht="4.5" customHeight="1">
      <c r="A10" s="77"/>
      <c r="B10" s="77"/>
    </row>
    <row r="11" spans="1:11" ht="12.75">
      <c r="A11" s="13">
        <v>1</v>
      </c>
      <c r="B11" s="14" t="s">
        <v>135</v>
      </c>
      <c r="C11" s="14">
        <v>587000</v>
      </c>
      <c r="D11" s="374">
        <f>C11/'- 3 -'!E11</f>
        <v>0.00257484486230721</v>
      </c>
      <c r="E11" s="14">
        <f>C11/'- 7 -'!G11</f>
        <v>19.405600185130087</v>
      </c>
      <c r="F11" s="14">
        <v>648500</v>
      </c>
      <c r="G11" s="374">
        <f>F11/'- 3 -'!E11</f>
        <v>0.0028446114023956146</v>
      </c>
      <c r="H11" s="14">
        <f>F11/'- 7 -'!G11</f>
        <v>21.438725247115606</v>
      </c>
      <c r="I11" s="14">
        <v>1597300</v>
      </c>
      <c r="J11" s="374">
        <f>I11/'- 3 -'!E11</f>
        <v>0.00700647308102778</v>
      </c>
      <c r="K11" s="14">
        <f>I11/'- 7 -'!G11</f>
        <v>52.80505140665807</v>
      </c>
    </row>
    <row r="12" spans="1:11" ht="12.75">
      <c r="A12" s="15">
        <v>2</v>
      </c>
      <c r="B12" s="16" t="s">
        <v>136</v>
      </c>
      <c r="C12" s="16">
        <v>214200</v>
      </c>
      <c r="D12" s="375">
        <f>C12/'- 3 -'!E12</f>
        <v>0.0037420038252293443</v>
      </c>
      <c r="E12" s="16">
        <f>C12/'- 7 -'!G12</f>
        <v>23.18332359244107</v>
      </c>
      <c r="F12" s="16">
        <v>99450</v>
      </c>
      <c r="G12" s="375">
        <f>F12/'- 3 -'!E12</f>
        <v>0.0017373589188564814</v>
      </c>
      <c r="H12" s="16">
        <f>F12/'- 7 -'!G12</f>
        <v>10.763685953633352</v>
      </c>
      <c r="I12" s="16">
        <v>1105832</v>
      </c>
      <c r="J12" s="375">
        <f>I12/'- 3 -'!E12</f>
        <v>0.019318522754719965</v>
      </c>
      <c r="K12" s="16">
        <f>I12/'- 7 -'!G12</f>
        <v>119.68655973331602</v>
      </c>
    </row>
    <row r="13" spans="1:11" ht="12.75">
      <c r="A13" s="13">
        <v>3</v>
      </c>
      <c r="B13" s="14" t="s">
        <v>137</v>
      </c>
      <c r="C13" s="14">
        <v>209500</v>
      </c>
      <c r="D13" s="374">
        <f>C13/'- 3 -'!E13</f>
        <v>0.005191754928152555</v>
      </c>
      <c r="E13" s="14">
        <f>C13/'- 7 -'!G13</f>
        <v>35.54462164913471</v>
      </c>
      <c r="F13" s="14">
        <v>1220647</v>
      </c>
      <c r="G13" s="374">
        <f>F13/'- 3 -'!E13</f>
        <v>0.030249642376060294</v>
      </c>
      <c r="H13" s="14">
        <f>F13/'- 7 -'!G13</f>
        <v>207.09993213437394</v>
      </c>
      <c r="I13" s="14">
        <v>269350</v>
      </c>
      <c r="J13" s="374">
        <f>I13/'- 3 -'!E13</f>
        <v>0.006674936467293034</v>
      </c>
      <c r="K13" s="14">
        <f>I13/'- 7 -'!G13</f>
        <v>45.69901594842212</v>
      </c>
    </row>
    <row r="14" spans="1:11" ht="12.75">
      <c r="A14" s="15">
        <v>4</v>
      </c>
      <c r="B14" s="16" t="s">
        <v>138</v>
      </c>
      <c r="C14" s="16">
        <v>151158</v>
      </c>
      <c r="D14" s="375">
        <f>C14/'- 3 -'!E14</f>
        <v>0.003897245529330216</v>
      </c>
      <c r="E14" s="16">
        <f>C14/'- 7 -'!G14</f>
        <v>25.768496420047732</v>
      </c>
      <c r="F14" s="16">
        <v>193875</v>
      </c>
      <c r="G14" s="375">
        <f>F14/'- 3 -'!E14</f>
        <v>0.004998600649644052</v>
      </c>
      <c r="H14" s="16">
        <f>F14/'- 7 -'!G14</f>
        <v>33.050630753494715</v>
      </c>
      <c r="I14" s="16">
        <v>601697</v>
      </c>
      <c r="J14" s="375">
        <f>I14/'- 3 -'!E14</f>
        <v>0.015513310200329476</v>
      </c>
      <c r="K14" s="16">
        <f>I14/'- 7 -'!G14</f>
        <v>102.57364473235594</v>
      </c>
    </row>
    <row r="15" spans="1:11" ht="12.75">
      <c r="A15" s="13">
        <v>5</v>
      </c>
      <c r="B15" s="14" t="s">
        <v>139</v>
      </c>
      <c r="C15" s="14">
        <v>199139</v>
      </c>
      <c r="D15" s="374">
        <f>C15/'- 3 -'!E15</f>
        <v>0.004300331159985928</v>
      </c>
      <c r="E15" s="14">
        <f>C15/'- 7 -'!G15</f>
        <v>28.144866087202317</v>
      </c>
      <c r="F15" s="14">
        <v>430257</v>
      </c>
      <c r="G15" s="374">
        <f>F15/'- 3 -'!E15</f>
        <v>0.00929123669347574</v>
      </c>
      <c r="H15" s="14">
        <f>F15/'- 7 -'!G15</f>
        <v>60.80941276234895</v>
      </c>
      <c r="I15" s="14">
        <v>500886</v>
      </c>
      <c r="J15" s="374">
        <f>I15/'- 3 -'!E15</f>
        <v>0.010816443154784907</v>
      </c>
      <c r="K15" s="14">
        <f>I15/'- 7 -'!G15</f>
        <v>70.79160483358066</v>
      </c>
    </row>
    <row r="16" spans="1:11" ht="12.75">
      <c r="A16" s="15">
        <v>6</v>
      </c>
      <c r="B16" s="16" t="s">
        <v>140</v>
      </c>
      <c r="C16" s="16">
        <v>148705</v>
      </c>
      <c r="D16" s="375">
        <f>C16/'- 3 -'!E16</f>
        <v>0.0026607480165076777</v>
      </c>
      <c r="E16" s="16">
        <f>C16/'- 7 -'!G16</f>
        <v>16.564188248398775</v>
      </c>
      <c r="F16" s="16">
        <v>187800</v>
      </c>
      <c r="G16" s="375">
        <f>F16/'- 3 -'!E16</f>
        <v>0.0033602668202154726</v>
      </c>
      <c r="H16" s="16">
        <f>F16/'- 7 -'!G16</f>
        <v>20.918964076858813</v>
      </c>
      <c r="I16" s="16">
        <v>593050</v>
      </c>
      <c r="J16" s="375">
        <f>I16/'- 3 -'!E16</f>
        <v>0.010611321819642097</v>
      </c>
      <c r="K16" s="16">
        <f>I16/'- 7 -'!G16</f>
        <v>66.05959342801448</v>
      </c>
    </row>
    <row r="17" spans="1:11" ht="12.75">
      <c r="A17" s="13">
        <v>9</v>
      </c>
      <c r="B17" s="14" t="s">
        <v>141</v>
      </c>
      <c r="C17" s="14">
        <v>194000</v>
      </c>
      <c r="D17" s="374">
        <f>C17/'- 3 -'!E17</f>
        <v>0.0024949927488951717</v>
      </c>
      <c r="E17" s="14">
        <f>C17/'- 7 -'!G17</f>
        <v>15.05918882204541</v>
      </c>
      <c r="F17" s="14">
        <v>247750</v>
      </c>
      <c r="G17" s="374">
        <f>F17/'- 3 -'!E17</f>
        <v>0.0031862600697875193</v>
      </c>
      <c r="H17" s="14">
        <f>F17/'- 7 -'!G17</f>
        <v>19.231515621967787</v>
      </c>
      <c r="I17" s="14">
        <v>836500</v>
      </c>
      <c r="J17" s="374">
        <f>I17/'- 3 -'!E17</f>
        <v>0.010758048631189747</v>
      </c>
      <c r="K17" s="14">
        <f>I17/'- 7 -'!G17</f>
        <v>64.93304870948961</v>
      </c>
    </row>
    <row r="18" spans="1:11" ht="12.75">
      <c r="A18" s="15">
        <v>10</v>
      </c>
      <c r="B18" s="16" t="s">
        <v>142</v>
      </c>
      <c r="C18" s="16">
        <v>102238</v>
      </c>
      <c r="D18" s="375">
        <f>C18/'- 3 -'!E18</f>
        <v>0.0017665317448197742</v>
      </c>
      <c r="E18" s="16">
        <f>C18/'- 7 -'!G18</f>
        <v>11.708428767750801</v>
      </c>
      <c r="F18" s="16">
        <v>494600</v>
      </c>
      <c r="G18" s="375">
        <f>F18/'- 3 -'!E18</f>
        <v>0.00854600638693891</v>
      </c>
      <c r="H18" s="16">
        <f>F18/'- 7 -'!G18</f>
        <v>56.642235455794776</v>
      </c>
      <c r="I18" s="16">
        <v>275289</v>
      </c>
      <c r="J18" s="375">
        <f>I18/'- 3 -'!E18</f>
        <v>0.0047566145415568655</v>
      </c>
      <c r="K18" s="16">
        <f>I18/'- 7 -'!G18</f>
        <v>31.526454420522217</v>
      </c>
    </row>
    <row r="19" spans="1:11" ht="12.75">
      <c r="A19" s="13">
        <v>11</v>
      </c>
      <c r="B19" s="14" t="s">
        <v>143</v>
      </c>
      <c r="C19" s="14">
        <v>35880</v>
      </c>
      <c r="D19" s="374">
        <f>C19/'- 3 -'!E19</f>
        <v>0.0011693383451496363</v>
      </c>
      <c r="E19" s="14">
        <f>C19/'- 7 -'!G19</f>
        <v>7.541776142932212</v>
      </c>
      <c r="F19" s="14">
        <v>67975</v>
      </c>
      <c r="G19" s="374">
        <f>F19/'- 3 -'!E19</f>
        <v>0.002215322575572646</v>
      </c>
      <c r="H19" s="14">
        <f>F19/'- 7 -'!G19</f>
        <v>14.287966368891224</v>
      </c>
      <c r="I19" s="14">
        <v>468645</v>
      </c>
      <c r="J19" s="374">
        <f>I19/'- 3 -'!E19</f>
        <v>0.015273259998959067</v>
      </c>
      <c r="K19" s="14">
        <f>I19/'- 7 -'!G19</f>
        <v>98.50656857593273</v>
      </c>
    </row>
    <row r="20" spans="1:11" ht="12.75">
      <c r="A20" s="15">
        <v>12</v>
      </c>
      <c r="B20" s="16" t="s">
        <v>144</v>
      </c>
      <c r="C20" s="16">
        <v>205343</v>
      </c>
      <c r="D20" s="375">
        <f>C20/'- 3 -'!E20</f>
        <v>0.004072204723363234</v>
      </c>
      <c r="E20" s="16">
        <f>C20/'- 7 -'!G20</f>
        <v>25.796859296482413</v>
      </c>
      <c r="F20" s="16">
        <v>59748</v>
      </c>
      <c r="G20" s="375">
        <f>F20/'- 3 -'!E20</f>
        <v>0.0011848764643134</v>
      </c>
      <c r="H20" s="16">
        <f>F20/'- 7 -'!G20</f>
        <v>7.506030150753769</v>
      </c>
      <c r="I20" s="16">
        <v>126389</v>
      </c>
      <c r="J20" s="375">
        <f>I20/'- 3 -'!E20</f>
        <v>0.0025064496125076375</v>
      </c>
      <c r="K20" s="16">
        <f>I20/'- 7 -'!G20</f>
        <v>15.878015075376885</v>
      </c>
    </row>
    <row r="21" spans="1:11" ht="12.75">
      <c r="A21" s="13">
        <v>13</v>
      </c>
      <c r="B21" s="14" t="s">
        <v>145</v>
      </c>
      <c r="C21" s="14">
        <v>32568</v>
      </c>
      <c r="D21" s="374">
        <f>C21/'- 3 -'!E21</f>
        <v>0.0016887844293743746</v>
      </c>
      <c r="E21" s="14">
        <f>C21/'- 7 -'!G21</f>
        <v>10.330193167760967</v>
      </c>
      <c r="F21" s="14">
        <v>106600</v>
      </c>
      <c r="G21" s="374">
        <f>F21/'- 3 -'!E21</f>
        <v>0.005527647389195171</v>
      </c>
      <c r="H21" s="14">
        <f>F21/'- 7 -'!G21</f>
        <v>33.81228788022965</v>
      </c>
      <c r="I21" s="14">
        <v>287066</v>
      </c>
      <c r="J21" s="374">
        <f>I21/'- 3 -'!E21</f>
        <v>0.014885549957098508</v>
      </c>
      <c r="K21" s="14">
        <f>I21/'- 7 -'!G21</f>
        <v>91.05401719161354</v>
      </c>
    </row>
    <row r="22" spans="1:11" ht="12.75">
      <c r="A22" s="15">
        <v>14</v>
      </c>
      <c r="B22" s="16" t="s">
        <v>146</v>
      </c>
      <c r="C22" s="16">
        <v>76900</v>
      </c>
      <c r="D22" s="375">
        <f>C22/'- 3 -'!E22</f>
        <v>0.003521154008087482</v>
      </c>
      <c r="E22" s="16">
        <f>C22/'- 7 -'!G22</f>
        <v>22.264041690793285</v>
      </c>
      <c r="F22" s="16">
        <v>22425</v>
      </c>
      <c r="G22" s="375">
        <f>F22/'- 3 -'!E22</f>
        <v>0.0010268124659474874</v>
      </c>
      <c r="H22" s="16">
        <f>F22/'- 7 -'!G22</f>
        <v>6.492472495657209</v>
      </c>
      <c r="I22" s="16">
        <v>79551</v>
      </c>
      <c r="J22" s="375">
        <f>I22/'- 3 -'!E22</f>
        <v>0.00364253995445211</v>
      </c>
      <c r="K22" s="16">
        <f>I22/'- 7 -'!G22</f>
        <v>23.03155761436016</v>
      </c>
    </row>
    <row r="23" spans="1:11" ht="12.75">
      <c r="A23" s="13">
        <v>15</v>
      </c>
      <c r="B23" s="14" t="s">
        <v>147</v>
      </c>
      <c r="C23" s="14">
        <v>185728</v>
      </c>
      <c r="D23" s="374">
        <f>C23/'- 3 -'!E23</f>
        <v>0.006022061871394117</v>
      </c>
      <c r="E23" s="14">
        <f>C23/'- 7 -'!G23</f>
        <v>31.97245653296609</v>
      </c>
      <c r="F23" s="14">
        <v>139450</v>
      </c>
      <c r="G23" s="374">
        <f>F23/'- 3 -'!E23</f>
        <v>0.004521539713806801</v>
      </c>
      <c r="H23" s="14">
        <f>F23/'- 7 -'!G23</f>
        <v>24.005852986744706</v>
      </c>
      <c r="I23" s="14">
        <v>538484</v>
      </c>
      <c r="J23" s="374">
        <f>I23/'- 3 -'!E23</f>
        <v>0.017459855082463546</v>
      </c>
      <c r="K23" s="14">
        <f>I23/'- 7 -'!G23</f>
        <v>92.6982268893097</v>
      </c>
    </row>
    <row r="24" spans="1:11" ht="12.75">
      <c r="A24" s="15">
        <v>16</v>
      </c>
      <c r="B24" s="16" t="s">
        <v>148</v>
      </c>
      <c r="C24" s="16">
        <v>0</v>
      </c>
      <c r="D24" s="375">
        <f>C24/'- 3 -'!E24</f>
        <v>0</v>
      </c>
      <c r="E24" s="16">
        <f>C24/'- 7 -'!G24</f>
        <v>0</v>
      </c>
      <c r="F24" s="16">
        <v>25526</v>
      </c>
      <c r="G24" s="375">
        <f>F24/'- 3 -'!E24</f>
        <v>0.004399144367626875</v>
      </c>
      <c r="H24" s="16">
        <f>F24/'- 7 -'!G24</f>
        <v>33.215354586857515</v>
      </c>
      <c r="I24" s="16">
        <v>23670</v>
      </c>
      <c r="J24" s="375">
        <f>I24/'- 3 -'!E24</f>
        <v>0.004079281798234276</v>
      </c>
      <c r="K24" s="16">
        <f>I24/'- 7 -'!G24</f>
        <v>30.800260247234874</v>
      </c>
    </row>
    <row r="25" spans="1:11" ht="12.75">
      <c r="A25" s="13">
        <v>17</v>
      </c>
      <c r="B25" s="14" t="s">
        <v>149</v>
      </c>
      <c r="C25" s="14">
        <v>0</v>
      </c>
      <c r="D25" s="374">
        <f>C25/'- 3 -'!E25</f>
        <v>0</v>
      </c>
      <c r="E25" s="14">
        <f>C25/'- 7 -'!G25</f>
        <v>0</v>
      </c>
      <c r="F25" s="14">
        <v>20530</v>
      </c>
      <c r="G25" s="374">
        <f>F25/'- 3 -'!E25</f>
        <v>0.005315526879270481</v>
      </c>
      <c r="H25" s="14">
        <f>F25/'- 7 -'!G25</f>
        <v>38.626528692380056</v>
      </c>
      <c r="I25" s="14">
        <v>17240</v>
      </c>
      <c r="J25" s="374">
        <f>I25/'- 3 -'!E25</f>
        <v>0.004463696220098543</v>
      </c>
      <c r="K25" s="14">
        <f>I25/'- 7 -'!G25</f>
        <v>32.43650047036689</v>
      </c>
    </row>
    <row r="26" spans="1:11" ht="12.75">
      <c r="A26" s="15">
        <v>18</v>
      </c>
      <c r="B26" s="16" t="s">
        <v>150</v>
      </c>
      <c r="C26" s="16">
        <v>28905</v>
      </c>
      <c r="D26" s="375">
        <f>C26/'- 3 -'!E26</f>
        <v>0.0032615851071399905</v>
      </c>
      <c r="E26" s="16">
        <f>C26/'- 7 -'!G26</f>
        <v>18.648387096774194</v>
      </c>
      <c r="F26" s="16">
        <v>10100</v>
      </c>
      <c r="G26" s="375">
        <f>F26/'- 3 -'!E26</f>
        <v>0.001139664749424456</v>
      </c>
      <c r="H26" s="16">
        <f>F26/'- 7 -'!G26</f>
        <v>6.516129032258065</v>
      </c>
      <c r="I26" s="16">
        <v>80000</v>
      </c>
      <c r="J26" s="375">
        <f>I26/'- 3 -'!E26</f>
        <v>0.009027047520193711</v>
      </c>
      <c r="K26" s="16">
        <f>I26/'- 7 -'!G26</f>
        <v>51.61290322580645</v>
      </c>
    </row>
    <row r="27" spans="1:11" ht="12.75">
      <c r="A27" s="13">
        <v>19</v>
      </c>
      <c r="B27" s="14" t="s">
        <v>151</v>
      </c>
      <c r="C27" s="14">
        <v>0</v>
      </c>
      <c r="D27" s="374">
        <f>C27/'- 3 -'!E27</f>
        <v>0</v>
      </c>
      <c r="E27" s="14">
        <f>C27/'- 7 -'!G27</f>
        <v>0</v>
      </c>
      <c r="F27" s="14">
        <v>0</v>
      </c>
      <c r="G27" s="374">
        <f>F27/'- 3 -'!E27</f>
        <v>0</v>
      </c>
      <c r="H27" s="14">
        <f>F27/'- 7 -'!G27</f>
        <v>0</v>
      </c>
      <c r="I27" s="14">
        <v>1850000</v>
      </c>
      <c r="J27" s="374">
        <f>I27/'- 3 -'!E27</f>
        <v>0.09396815850853739</v>
      </c>
      <c r="K27" s="14">
        <f>I27/'- 7 -'!G27</f>
        <v>389.81015192060516</v>
      </c>
    </row>
    <row r="28" spans="1:11" ht="12.75">
      <c r="A28" s="15">
        <v>20</v>
      </c>
      <c r="B28" s="16" t="s">
        <v>152</v>
      </c>
      <c r="C28" s="16">
        <v>24500</v>
      </c>
      <c r="D28" s="375">
        <f>C28/'- 3 -'!E28</f>
        <v>0.0032909185423782997</v>
      </c>
      <c r="E28" s="16">
        <f>C28/'- 7 -'!G28</f>
        <v>25.231719876416065</v>
      </c>
      <c r="F28" s="16">
        <v>84315</v>
      </c>
      <c r="G28" s="375">
        <f>F28/'- 3 -'!E28</f>
        <v>0.011325461097984749</v>
      </c>
      <c r="H28" s="16">
        <f>F28/'- 7 -'!G28</f>
        <v>86.83316168898044</v>
      </c>
      <c r="I28" s="16">
        <v>142289</v>
      </c>
      <c r="J28" s="375">
        <f>I28/'- 3 -'!E28</f>
        <v>0.019112714631692486</v>
      </c>
      <c r="K28" s="16">
        <f>I28/'- 7 -'!G28</f>
        <v>146.53861997940268</v>
      </c>
    </row>
    <row r="29" spans="1:11" ht="12.75">
      <c r="A29" s="13">
        <v>21</v>
      </c>
      <c r="B29" s="14" t="s">
        <v>153</v>
      </c>
      <c r="C29" s="14">
        <v>39400</v>
      </c>
      <c r="D29" s="374">
        <f>C29/'- 3 -'!E29</f>
        <v>0.0018346915017462165</v>
      </c>
      <c r="E29" s="14">
        <f>C29/'- 7 -'!G29</f>
        <v>11.385637913596302</v>
      </c>
      <c r="F29" s="14">
        <v>56220</v>
      </c>
      <c r="G29" s="374">
        <f>F29/'- 3 -'!E29</f>
        <v>0.002617927823050058</v>
      </c>
      <c r="H29" s="14">
        <f>F29/'- 7 -'!G29</f>
        <v>16.24620719549198</v>
      </c>
      <c r="I29" s="14">
        <v>217005</v>
      </c>
      <c r="J29" s="374">
        <f>I29/'- 3 -'!E29</f>
        <v>0.01010500582072177</v>
      </c>
      <c r="K29" s="14">
        <f>I29/'- 7 -'!G29</f>
        <v>62.70914607715648</v>
      </c>
    </row>
    <row r="30" spans="1:11" ht="12.75">
      <c r="A30" s="15">
        <v>22</v>
      </c>
      <c r="B30" s="16" t="s">
        <v>154</v>
      </c>
      <c r="C30" s="16">
        <v>45000</v>
      </c>
      <c r="D30" s="375">
        <f>C30/'- 3 -'!E30</f>
        <v>0.003804036014584167</v>
      </c>
      <c r="E30" s="16">
        <f>C30/'- 7 -'!G30</f>
        <v>25.959042399769253</v>
      </c>
      <c r="F30" s="16">
        <v>18200</v>
      </c>
      <c r="G30" s="375">
        <f>F30/'- 3 -'!E30</f>
        <v>0.001538521232565152</v>
      </c>
      <c r="H30" s="16">
        <f>F30/'- 7 -'!G30</f>
        <v>10.498990481684453</v>
      </c>
      <c r="I30" s="16">
        <v>110018</v>
      </c>
      <c r="J30" s="375">
        <f>I30/'- 3 -'!E30</f>
        <v>0.009300276316722686</v>
      </c>
      <c r="K30" s="16">
        <f>I30/'- 7 -'!G30</f>
        <v>63.465820594173636</v>
      </c>
    </row>
    <row r="31" spans="1:11" ht="12.75">
      <c r="A31" s="13">
        <v>23</v>
      </c>
      <c r="B31" s="14" t="s">
        <v>155</v>
      </c>
      <c r="C31" s="14">
        <v>0</v>
      </c>
      <c r="D31" s="374">
        <f>C31/'- 3 -'!E31</f>
        <v>0</v>
      </c>
      <c r="E31" s="14">
        <f>C31/'- 7 -'!G31</f>
        <v>0</v>
      </c>
      <c r="F31" s="14">
        <v>44950</v>
      </c>
      <c r="G31" s="374">
        <f>F31/'- 3 -'!E31</f>
        <v>0.004707764596269649</v>
      </c>
      <c r="H31" s="14">
        <f>F31/'- 7 -'!G31</f>
        <v>31.845554374778605</v>
      </c>
      <c r="I31" s="14">
        <v>125000</v>
      </c>
      <c r="J31" s="374">
        <f>I31/'- 3 -'!E31</f>
        <v>0.013091670178725387</v>
      </c>
      <c r="K31" s="14">
        <f>I31/'- 7 -'!G31</f>
        <v>88.55827134254339</v>
      </c>
    </row>
    <row r="32" spans="1:11" ht="12.75">
      <c r="A32" s="15">
        <v>24</v>
      </c>
      <c r="B32" s="16" t="s">
        <v>156</v>
      </c>
      <c r="C32" s="16">
        <v>125362</v>
      </c>
      <c r="D32" s="375">
        <f>C32/'- 3 -'!E32</f>
        <v>0.005615952562981124</v>
      </c>
      <c r="E32" s="16">
        <f>C32/'- 7 -'!G32</f>
        <v>33.34095744680851</v>
      </c>
      <c r="F32" s="16">
        <v>104600</v>
      </c>
      <c r="G32" s="375">
        <f>F32/'- 3 -'!E32</f>
        <v>0.004685858857451425</v>
      </c>
      <c r="H32" s="16">
        <f>F32/'- 7 -'!G32</f>
        <v>27.819148936170212</v>
      </c>
      <c r="I32" s="16">
        <v>56617</v>
      </c>
      <c r="J32" s="375">
        <f>I32/'- 3 -'!E32</f>
        <v>0.0025363219018386934</v>
      </c>
      <c r="K32" s="16">
        <f>I32/'- 7 -'!G32</f>
        <v>15.057712765957447</v>
      </c>
    </row>
    <row r="33" spans="1:11" ht="12.75">
      <c r="A33" s="13">
        <v>25</v>
      </c>
      <c r="B33" s="14" t="s">
        <v>157</v>
      </c>
      <c r="C33" s="14">
        <v>0</v>
      </c>
      <c r="D33" s="374">
        <f>C33/'- 3 -'!E33</f>
        <v>0</v>
      </c>
      <c r="E33" s="14">
        <f>C33/'- 7 -'!G33</f>
        <v>0</v>
      </c>
      <c r="F33" s="14">
        <v>29250</v>
      </c>
      <c r="G33" s="374">
        <f>F33/'- 3 -'!E33</f>
        <v>0.00291569979237227</v>
      </c>
      <c r="H33" s="14">
        <f>F33/'- 7 -'!G33</f>
        <v>18.763230483032906</v>
      </c>
      <c r="I33" s="14">
        <v>94800</v>
      </c>
      <c r="J33" s="374">
        <f>I33/'- 3 -'!E33</f>
        <v>0.009449857788611665</v>
      </c>
      <c r="K33" s="14">
        <f>I33/'- 7 -'!G33</f>
        <v>60.812111103983575</v>
      </c>
    </row>
    <row r="34" spans="1:11" ht="12.75">
      <c r="A34" s="15">
        <v>26</v>
      </c>
      <c r="B34" s="16" t="s">
        <v>158</v>
      </c>
      <c r="C34" s="16">
        <v>96000</v>
      </c>
      <c r="D34" s="375">
        <f>C34/'- 3 -'!E34</f>
        <v>0.006450247427459913</v>
      </c>
      <c r="E34" s="16">
        <f>C34/'- 7 -'!G34</f>
        <v>35.03010399562124</v>
      </c>
      <c r="F34" s="16">
        <v>15000</v>
      </c>
      <c r="G34" s="375">
        <f>F34/'- 3 -'!E34</f>
        <v>0.0010078511605406113</v>
      </c>
      <c r="H34" s="16">
        <f>F34/'- 7 -'!G34</f>
        <v>5.473453749315818</v>
      </c>
      <c r="I34" s="16">
        <v>196000</v>
      </c>
      <c r="J34" s="375">
        <f>I34/'- 3 -'!E34</f>
        <v>0.013169255164397322</v>
      </c>
      <c r="K34" s="16">
        <f>I34/'- 7 -'!G34</f>
        <v>71.51979565772669</v>
      </c>
    </row>
    <row r="35" spans="1:11" ht="12.75">
      <c r="A35" s="13">
        <v>28</v>
      </c>
      <c r="B35" s="14" t="s">
        <v>159</v>
      </c>
      <c r="C35" s="14">
        <v>34680</v>
      </c>
      <c r="D35" s="374">
        <f>C35/'- 3 -'!E35</f>
        <v>0.005801790558372153</v>
      </c>
      <c r="E35" s="14">
        <f>C35/'- 7 -'!G35</f>
        <v>36.97228144989339</v>
      </c>
      <c r="F35" s="14">
        <v>4930</v>
      </c>
      <c r="G35" s="374">
        <f>F35/'- 3 -'!E35</f>
        <v>0.0008247643440823159</v>
      </c>
      <c r="H35" s="14">
        <f>F35/'- 7 -'!G35</f>
        <v>5.255863539445629</v>
      </c>
      <c r="I35" s="14">
        <v>70244</v>
      </c>
      <c r="J35" s="374">
        <f>I35/'- 3 -'!E35</f>
        <v>0.011751469895683203</v>
      </c>
      <c r="K35" s="14">
        <f>I35/'- 7 -'!G35</f>
        <v>74.88699360341151</v>
      </c>
    </row>
    <row r="36" spans="1:11" ht="12.75">
      <c r="A36" s="15">
        <v>30</v>
      </c>
      <c r="B36" s="16" t="s">
        <v>160</v>
      </c>
      <c r="C36" s="16">
        <v>79967</v>
      </c>
      <c r="D36" s="375">
        <f>C36/'- 3 -'!E36</f>
        <v>0.008913063662081343</v>
      </c>
      <c r="E36" s="16">
        <f>C36/'- 7 -'!G36</f>
        <v>59.56573556797021</v>
      </c>
      <c r="F36" s="16">
        <v>12405</v>
      </c>
      <c r="G36" s="375">
        <f>F36/'- 3 -'!E36</f>
        <v>0.0013826522781662319</v>
      </c>
      <c r="H36" s="16">
        <f>F36/'- 7 -'!G36</f>
        <v>9.240223463687151</v>
      </c>
      <c r="I36" s="16">
        <v>84928</v>
      </c>
      <c r="J36" s="375">
        <f>I36/'- 3 -'!E36</f>
        <v>0.009466013114075111</v>
      </c>
      <c r="K36" s="16">
        <f>I36/'- 7 -'!G36</f>
        <v>63.26108007448789</v>
      </c>
    </row>
    <row r="37" spans="1:11" ht="12.75">
      <c r="A37" s="13">
        <v>31</v>
      </c>
      <c r="B37" s="14" t="s">
        <v>161</v>
      </c>
      <c r="C37" s="14">
        <v>43232</v>
      </c>
      <c r="D37" s="374">
        <f>C37/'- 3 -'!E37</f>
        <v>0.004171772179088992</v>
      </c>
      <c r="E37" s="14">
        <f>C37/'- 7 -'!G37</f>
        <v>25.649362207060218</v>
      </c>
      <c r="F37" s="14">
        <v>18420</v>
      </c>
      <c r="G37" s="374">
        <f>F37/'- 3 -'!E37</f>
        <v>0.001777480651804664</v>
      </c>
      <c r="H37" s="14">
        <f>F37/'- 7 -'!G37</f>
        <v>10.928507861168793</v>
      </c>
      <c r="I37" s="14">
        <v>101679</v>
      </c>
      <c r="J37" s="374">
        <f>I37/'- 3 -'!E37</f>
        <v>0.009811751096354312</v>
      </c>
      <c r="K37" s="14">
        <f>I37/'- 7 -'!G37</f>
        <v>60.325719371106494</v>
      </c>
    </row>
    <row r="38" spans="1:11" ht="12.75">
      <c r="A38" s="15">
        <v>32</v>
      </c>
      <c r="B38" s="16" t="s">
        <v>162</v>
      </c>
      <c r="C38" s="16">
        <v>40500</v>
      </c>
      <c r="D38" s="375">
        <f>C38/'- 3 -'!E38</f>
        <v>0.006338537037480474</v>
      </c>
      <c r="E38" s="16">
        <f>C38/'- 7 -'!G38</f>
        <v>47.53521126760563</v>
      </c>
      <c r="F38" s="16">
        <v>47580</v>
      </c>
      <c r="G38" s="375">
        <f>F38/'- 3 -'!E38</f>
        <v>0.0074466072158844675</v>
      </c>
      <c r="H38" s="16">
        <f>F38/'- 7 -'!G38</f>
        <v>55.84507042253521</v>
      </c>
      <c r="I38" s="16">
        <v>125384</v>
      </c>
      <c r="J38" s="375">
        <f>I38/'- 3 -'!E38</f>
        <v>0.019623484639690165</v>
      </c>
      <c r="K38" s="16">
        <f>I38/'- 7 -'!G38</f>
        <v>147.1643192488263</v>
      </c>
    </row>
    <row r="39" spans="1:11" ht="12.75">
      <c r="A39" s="13">
        <v>33</v>
      </c>
      <c r="B39" s="14" t="s">
        <v>163</v>
      </c>
      <c r="C39" s="14">
        <v>126276</v>
      </c>
      <c r="D39" s="374">
        <f>C39/'- 3 -'!E39</f>
        <v>0.010304054302160541</v>
      </c>
      <c r="E39" s="14">
        <f>C39/'- 7 -'!G39</f>
        <v>68.29421308815576</v>
      </c>
      <c r="F39" s="14">
        <v>10600</v>
      </c>
      <c r="G39" s="374">
        <f>F39/'- 3 -'!E39</f>
        <v>0.000864954350810144</v>
      </c>
      <c r="H39" s="14">
        <f>F39/'- 7 -'!G39</f>
        <v>5.732828555976203</v>
      </c>
      <c r="I39" s="14">
        <v>172057</v>
      </c>
      <c r="J39" s="374">
        <f>I39/'- 3 -'!E39</f>
        <v>0.014039759503522731</v>
      </c>
      <c r="K39" s="14">
        <f>I39/'- 7 -'!G39</f>
        <v>93.05408328826393</v>
      </c>
    </row>
    <row r="40" spans="1:11" ht="12.75">
      <c r="A40" s="15">
        <v>34</v>
      </c>
      <c r="B40" s="16" t="s">
        <v>164</v>
      </c>
      <c r="C40" s="16">
        <v>32000</v>
      </c>
      <c r="D40" s="375">
        <f>C40/'- 3 -'!E40</f>
        <v>0.0059670688657553084</v>
      </c>
      <c r="E40" s="16">
        <f>C40/'- 7 -'!G40</f>
        <v>42.27212681638045</v>
      </c>
      <c r="F40" s="16">
        <v>3000</v>
      </c>
      <c r="G40" s="375">
        <f>F40/'- 3 -'!E40</f>
        <v>0.0005594127061645602</v>
      </c>
      <c r="H40" s="16">
        <f>F40/'- 7 -'!G40</f>
        <v>3.963011889035667</v>
      </c>
      <c r="I40" s="16">
        <v>10740</v>
      </c>
      <c r="J40" s="375">
        <f>I40/'- 3 -'!E40</f>
        <v>0.0020026974880691254</v>
      </c>
      <c r="K40" s="16">
        <f>I40/'- 7 -'!G40</f>
        <v>14.187582562747687</v>
      </c>
    </row>
    <row r="41" spans="1:11" ht="12.75">
      <c r="A41" s="13">
        <v>35</v>
      </c>
      <c r="B41" s="14" t="s">
        <v>165</v>
      </c>
      <c r="C41" s="14">
        <v>141713</v>
      </c>
      <c r="D41" s="374">
        <f>C41/'- 3 -'!E41</f>
        <v>0.010431597376395806</v>
      </c>
      <c r="E41" s="14">
        <f>C41/'- 7 -'!G41</f>
        <v>70.96294441662494</v>
      </c>
      <c r="F41" s="14">
        <v>57632</v>
      </c>
      <c r="G41" s="374">
        <f>F41/'- 3 -'!E41</f>
        <v>0.004242333589694969</v>
      </c>
      <c r="H41" s="14">
        <f>F41/'- 7 -'!G41</f>
        <v>28.8592889334001</v>
      </c>
      <c r="I41" s="14">
        <v>110114</v>
      </c>
      <c r="J41" s="374">
        <f>I41/'- 3 -'!E41</f>
        <v>0.008105571920038725</v>
      </c>
      <c r="K41" s="14">
        <f>I41/'- 7 -'!G41</f>
        <v>55.13970956434652</v>
      </c>
    </row>
    <row r="42" spans="1:11" ht="12.75">
      <c r="A42" s="15">
        <v>36</v>
      </c>
      <c r="B42" s="16" t="s">
        <v>166</v>
      </c>
      <c r="C42" s="16">
        <v>30600</v>
      </c>
      <c r="D42" s="375">
        <f>C42/'- 3 -'!E42</f>
        <v>0.0042457383401410835</v>
      </c>
      <c r="E42" s="16">
        <f>C42/'- 7 -'!G42</f>
        <v>29.465575349061147</v>
      </c>
      <c r="F42" s="16">
        <v>0</v>
      </c>
      <c r="G42" s="375">
        <f>F42/'- 3 -'!E42</f>
        <v>0</v>
      </c>
      <c r="H42" s="16">
        <f>F42/'- 7 -'!G42</f>
        <v>0</v>
      </c>
      <c r="I42" s="16">
        <v>151350</v>
      </c>
      <c r="J42" s="375">
        <f>I42/'- 3 -'!E42</f>
        <v>0.0209997548294233</v>
      </c>
      <c r="K42" s="16">
        <f>I42/'- 7 -'!G42</f>
        <v>145.739046701974</v>
      </c>
    </row>
    <row r="43" spans="1:11" ht="12.75">
      <c r="A43" s="13">
        <v>37</v>
      </c>
      <c r="B43" s="14" t="s">
        <v>167</v>
      </c>
      <c r="C43" s="14">
        <v>64768</v>
      </c>
      <c r="D43" s="374">
        <f>C43/'- 3 -'!E43</f>
        <v>0.00957668616317598</v>
      </c>
      <c r="E43" s="14">
        <f>C43/'- 7 -'!G43</f>
        <v>66.02242609582059</v>
      </c>
      <c r="F43" s="14">
        <v>27000</v>
      </c>
      <c r="G43" s="374">
        <f>F43/'- 3 -'!E43</f>
        <v>0.003992257386452437</v>
      </c>
      <c r="H43" s="14">
        <f>F43/'- 7 -'!G43</f>
        <v>27.522935779816514</v>
      </c>
      <c r="I43" s="14">
        <v>78000</v>
      </c>
      <c r="J43" s="374">
        <f>I43/'- 3 -'!E43</f>
        <v>0.011533188005307041</v>
      </c>
      <c r="K43" s="14">
        <f>I43/'- 7 -'!G43</f>
        <v>79.51070336391437</v>
      </c>
    </row>
    <row r="44" spans="1:11" ht="12.75">
      <c r="A44" s="15">
        <v>38</v>
      </c>
      <c r="B44" s="16" t="s">
        <v>168</v>
      </c>
      <c r="C44" s="16">
        <v>34887</v>
      </c>
      <c r="D44" s="375">
        <f>C44/'- 3 -'!E44</f>
        <v>0.003938931377864153</v>
      </c>
      <c r="E44" s="16">
        <f>C44/'- 7 -'!G44</f>
        <v>28.15738498789346</v>
      </c>
      <c r="F44" s="16">
        <v>9978</v>
      </c>
      <c r="G44" s="375">
        <f>F44/'- 3 -'!E44</f>
        <v>0.0011265702779926195</v>
      </c>
      <c r="H44" s="16">
        <f>F44/'- 7 -'!G44</f>
        <v>8.053268765133172</v>
      </c>
      <c r="I44" s="16">
        <v>22400</v>
      </c>
      <c r="J44" s="375">
        <f>I44/'- 3 -'!E44</f>
        <v>0.0025290814017874</v>
      </c>
      <c r="K44" s="16">
        <f>I44/'- 7 -'!G44</f>
        <v>18.07909604519774</v>
      </c>
    </row>
    <row r="45" spans="1:11" ht="12.75">
      <c r="A45" s="13">
        <v>39</v>
      </c>
      <c r="B45" s="14" t="s">
        <v>169</v>
      </c>
      <c r="C45" s="14">
        <v>130600</v>
      </c>
      <c r="D45" s="374">
        <f>C45/'- 3 -'!E45</f>
        <v>0.008884281216751971</v>
      </c>
      <c r="E45" s="14">
        <f>C45/'- 7 -'!G45</f>
        <v>60.12891344383057</v>
      </c>
      <c r="F45" s="14">
        <v>25500</v>
      </c>
      <c r="G45" s="374">
        <f>F45/'- 3 -'!E45</f>
        <v>0.0017346797169002703</v>
      </c>
      <c r="H45" s="14">
        <f>F45/'- 7 -'!G45</f>
        <v>11.740331491712707</v>
      </c>
      <c r="I45" s="14">
        <v>150000</v>
      </c>
      <c r="J45" s="374">
        <f>I45/'- 3 -'!E45</f>
        <v>0.010203998334707472</v>
      </c>
      <c r="K45" s="14">
        <f>I45/'- 7 -'!G45</f>
        <v>69.06077348066299</v>
      </c>
    </row>
    <row r="46" spans="1:11" ht="12.75">
      <c r="A46" s="15">
        <v>40</v>
      </c>
      <c r="B46" s="16" t="s">
        <v>170</v>
      </c>
      <c r="C46" s="16">
        <v>140900</v>
      </c>
      <c r="D46" s="375">
        <f>C46/'- 3 -'!E46</f>
        <v>0.003235064517610323</v>
      </c>
      <c r="E46" s="16">
        <f>C46/'- 7 -'!G46</f>
        <v>18.54435377730982</v>
      </c>
      <c r="F46" s="16">
        <v>104400</v>
      </c>
      <c r="G46" s="375">
        <f>F46/'- 3 -'!E46</f>
        <v>0.002397024383523901</v>
      </c>
      <c r="H46" s="16">
        <f>F46/'- 7 -'!G46</f>
        <v>13.740458015267176</v>
      </c>
      <c r="I46" s="16">
        <v>417300</v>
      </c>
      <c r="J46" s="375">
        <f>I46/'- 3 -'!E46</f>
        <v>0.009581209532993525</v>
      </c>
      <c r="K46" s="16">
        <f>I46/'- 7 -'!G46</f>
        <v>54.92234798631219</v>
      </c>
    </row>
    <row r="47" spans="1:11" ht="12.75">
      <c r="A47" s="13">
        <v>41</v>
      </c>
      <c r="B47" s="14" t="s">
        <v>171</v>
      </c>
      <c r="C47" s="14">
        <v>67720</v>
      </c>
      <c r="D47" s="374">
        <f>C47/'- 3 -'!E47</f>
        <v>0.005645720532165017</v>
      </c>
      <c r="E47" s="14">
        <f>C47/'- 7 -'!G47</f>
        <v>39.788484136310224</v>
      </c>
      <c r="F47" s="14">
        <v>37500</v>
      </c>
      <c r="G47" s="374">
        <f>F47/'- 3 -'!E47</f>
        <v>0.0031263219131155958</v>
      </c>
      <c r="H47" s="14">
        <f>F47/'- 7 -'!G47</f>
        <v>22.032902467685076</v>
      </c>
      <c r="I47" s="14">
        <v>49200</v>
      </c>
      <c r="J47" s="374">
        <f>I47/'- 3 -'!E47</f>
        <v>0.004101734350007662</v>
      </c>
      <c r="K47" s="14">
        <f>I47/'- 7 -'!G47</f>
        <v>28.90716803760282</v>
      </c>
    </row>
    <row r="48" spans="1:11" ht="12.75">
      <c r="A48" s="15">
        <v>42</v>
      </c>
      <c r="B48" s="16" t="s">
        <v>172</v>
      </c>
      <c r="C48" s="16">
        <v>88638</v>
      </c>
      <c r="D48" s="375">
        <f>C48/'- 3 -'!E48</f>
        <v>0.011433906684110304</v>
      </c>
      <c r="E48" s="16">
        <f>C48/'- 7 -'!G48</f>
        <v>79.71043165467626</v>
      </c>
      <c r="F48" s="16">
        <v>40373</v>
      </c>
      <c r="G48" s="375">
        <f>F48/'- 3 -'!E48</f>
        <v>0.005207936940788209</v>
      </c>
      <c r="H48" s="16">
        <f>F48/'- 7 -'!G48</f>
        <v>36.306654676258994</v>
      </c>
      <c r="I48" s="16">
        <v>125978</v>
      </c>
      <c r="J48" s="375">
        <f>I48/'- 3 -'!E48</f>
        <v>0.016250600151750352</v>
      </c>
      <c r="K48" s="16">
        <f>I48/'- 7 -'!G48</f>
        <v>113.28956834532374</v>
      </c>
    </row>
    <row r="49" spans="1:11" ht="12.75">
      <c r="A49" s="13">
        <v>43</v>
      </c>
      <c r="B49" s="14" t="s">
        <v>173</v>
      </c>
      <c r="C49" s="14">
        <v>56000</v>
      </c>
      <c r="D49" s="374">
        <f>C49/'- 3 -'!E49</f>
        <v>0.009189897414488005</v>
      </c>
      <c r="E49" s="14">
        <f>C49/'- 7 -'!G49</f>
        <v>66.62700773349196</v>
      </c>
      <c r="F49" s="14">
        <v>18900</v>
      </c>
      <c r="G49" s="374">
        <f>F49/'- 3 -'!E49</f>
        <v>0.0031015903773897015</v>
      </c>
      <c r="H49" s="14">
        <f>F49/'- 7 -'!G49</f>
        <v>22.48661511005354</v>
      </c>
      <c r="I49" s="14">
        <v>54000</v>
      </c>
      <c r="J49" s="374">
        <f>I49/'- 3 -'!E49</f>
        <v>0.008861686792542005</v>
      </c>
      <c r="K49" s="14">
        <f>I49/'- 7 -'!G49</f>
        <v>64.24747174301011</v>
      </c>
    </row>
    <row r="50" spans="1:11" ht="12.75">
      <c r="A50" s="15">
        <v>44</v>
      </c>
      <c r="B50" s="16" t="s">
        <v>174</v>
      </c>
      <c r="C50" s="16">
        <v>26524</v>
      </c>
      <c r="D50" s="375">
        <f>C50/'- 3 -'!E50</f>
        <v>0.002933931239996328</v>
      </c>
      <c r="E50" s="16">
        <f>C50/'- 7 -'!G50</f>
        <v>19.206372194062272</v>
      </c>
      <c r="F50" s="16">
        <v>13000</v>
      </c>
      <c r="G50" s="375">
        <f>F50/'- 3 -'!E50</f>
        <v>0.001437984697630533</v>
      </c>
      <c r="H50" s="16">
        <f>F50/'- 7 -'!G50</f>
        <v>9.41346850108617</v>
      </c>
      <c r="I50" s="16">
        <v>65000</v>
      </c>
      <c r="J50" s="375">
        <f>I50/'- 3 -'!E50</f>
        <v>0.007189923488152665</v>
      </c>
      <c r="K50" s="16">
        <f>I50/'- 7 -'!G50</f>
        <v>47.067342505430844</v>
      </c>
    </row>
    <row r="51" spans="1:11" ht="12.75">
      <c r="A51" s="13">
        <v>45</v>
      </c>
      <c r="B51" s="14" t="s">
        <v>175</v>
      </c>
      <c r="C51" s="14">
        <v>42000</v>
      </c>
      <c r="D51" s="374">
        <f>C51/'- 3 -'!E51</f>
        <v>0.00369917303225353</v>
      </c>
      <c r="E51" s="14">
        <f>C51/'- 7 -'!G51</f>
        <v>21.08433734939759</v>
      </c>
      <c r="F51" s="14">
        <v>24000</v>
      </c>
      <c r="G51" s="374">
        <f>F51/'- 3 -'!E51</f>
        <v>0.0021138131612877314</v>
      </c>
      <c r="H51" s="14">
        <f>F51/'- 7 -'!G51</f>
        <v>12.048192771084338</v>
      </c>
      <c r="I51" s="14">
        <v>43750</v>
      </c>
      <c r="J51" s="374">
        <f>I51/'- 3 -'!E51</f>
        <v>0.0038533052419307606</v>
      </c>
      <c r="K51" s="14">
        <f>I51/'- 7 -'!G51</f>
        <v>21.96285140562249</v>
      </c>
    </row>
    <row r="52" spans="1:11" ht="12.75">
      <c r="A52" s="15">
        <v>46</v>
      </c>
      <c r="B52" s="16" t="s">
        <v>176</v>
      </c>
      <c r="C52" s="16">
        <v>59112</v>
      </c>
      <c r="D52" s="375">
        <f>C52/'- 3 -'!E52</f>
        <v>0.005718566097992843</v>
      </c>
      <c r="E52" s="16">
        <f>C52/'- 7 -'!G52</f>
        <v>38.66056245912361</v>
      </c>
      <c r="F52" s="16">
        <v>16920</v>
      </c>
      <c r="G52" s="375">
        <f>F52/'- 3 -'!E52</f>
        <v>0.0016368611851745652</v>
      </c>
      <c r="H52" s="16">
        <f>F52/'- 7 -'!G52</f>
        <v>11.06605624591236</v>
      </c>
      <c r="I52" s="16">
        <v>97223</v>
      </c>
      <c r="J52" s="375">
        <f>I52/'- 3 -'!E52</f>
        <v>0.009405470154032314</v>
      </c>
      <c r="K52" s="16">
        <f>I52/'- 7 -'!G52</f>
        <v>63.58600392413342</v>
      </c>
    </row>
    <row r="53" spans="1:11" ht="12.75">
      <c r="A53" s="13">
        <v>47</v>
      </c>
      <c r="B53" s="14" t="s">
        <v>177</v>
      </c>
      <c r="C53" s="14">
        <v>87705</v>
      </c>
      <c r="D53" s="374">
        <f>C53/'- 3 -'!E53</f>
        <v>0.010068023587449001</v>
      </c>
      <c r="E53" s="14">
        <f>C53/'- 7 -'!G53</f>
        <v>59.37246141348497</v>
      </c>
      <c r="F53" s="14">
        <v>7465</v>
      </c>
      <c r="G53" s="374">
        <f>F53/'- 3 -'!E53</f>
        <v>0.0008569385563001743</v>
      </c>
      <c r="H53" s="14">
        <f>F53/'- 7 -'!G53</f>
        <v>5.053479555916599</v>
      </c>
      <c r="I53" s="14">
        <v>183009</v>
      </c>
      <c r="J53" s="374">
        <f>I53/'- 3 -'!E53</f>
        <v>0.02100836815136485</v>
      </c>
      <c r="K53" s="14">
        <f>I53/'- 7 -'!G53</f>
        <v>123.88911454102356</v>
      </c>
    </row>
    <row r="54" spans="1:11" ht="12.75">
      <c r="A54" s="15">
        <v>48</v>
      </c>
      <c r="B54" s="16" t="s">
        <v>178</v>
      </c>
      <c r="C54" s="16">
        <v>313351</v>
      </c>
      <c r="D54" s="375">
        <f>C54/'- 3 -'!E54</f>
        <v>0.0057832125180691364</v>
      </c>
      <c r="E54" s="16">
        <f>C54/'- 7 -'!G54</f>
        <v>57.574827744602665</v>
      </c>
      <c r="F54" s="16">
        <v>69600</v>
      </c>
      <c r="G54" s="375">
        <f>F54/'- 3 -'!E54</f>
        <v>0.0012845390353233654</v>
      </c>
      <c r="H54" s="16">
        <f>F54/'- 7 -'!G54</f>
        <v>12.788240698208543</v>
      </c>
      <c r="I54" s="16">
        <v>244025</v>
      </c>
      <c r="J54" s="375">
        <f>I54/'- 3 -'!E54</f>
        <v>0.004503730432396325</v>
      </c>
      <c r="K54" s="16">
        <f>I54/'- 7 -'!G54</f>
        <v>44.83693155718879</v>
      </c>
    </row>
    <row r="55" spans="1:11" ht="12.75">
      <c r="A55" s="13">
        <v>49</v>
      </c>
      <c r="B55" s="14" t="s">
        <v>179</v>
      </c>
      <c r="C55" s="14">
        <v>113781</v>
      </c>
      <c r="D55" s="374">
        <f>C55/'- 3 -'!E55</f>
        <v>0.0033152957538043035</v>
      </c>
      <c r="E55" s="14">
        <f>C55/'- 7 -'!G55</f>
        <v>26.25311490539917</v>
      </c>
      <c r="F55" s="14">
        <v>54600</v>
      </c>
      <c r="G55" s="374">
        <f>F55/'- 3 -'!E55</f>
        <v>0.001590908395581995</v>
      </c>
      <c r="H55" s="14">
        <f>F55/'- 7 -'!G55</f>
        <v>12.598061836640516</v>
      </c>
      <c r="I55" s="14">
        <v>344190</v>
      </c>
      <c r="J55" s="374">
        <f>I55/'- 3 -'!E55</f>
        <v>0.010028841770611115</v>
      </c>
      <c r="K55" s="14">
        <f>I55/'- 7 -'!G55</f>
        <v>79.41624365482234</v>
      </c>
    </row>
    <row r="56" spans="1:11" ht="12.75">
      <c r="A56" s="15">
        <v>50</v>
      </c>
      <c r="B56" s="16" t="s">
        <v>429</v>
      </c>
      <c r="C56" s="16">
        <v>111900</v>
      </c>
      <c r="D56" s="375">
        <f>C56/'- 3 -'!E56</f>
        <v>0.007879371678200546</v>
      </c>
      <c r="E56" s="16">
        <f>C56/'- 7 -'!G56</f>
        <v>60.71622354856213</v>
      </c>
      <c r="F56" s="16">
        <v>18000</v>
      </c>
      <c r="G56" s="375">
        <f>F56/'- 3 -'!E56</f>
        <v>0.0012674592511850743</v>
      </c>
      <c r="H56" s="16">
        <f>F56/'- 7 -'!G56</f>
        <v>9.766684753119913</v>
      </c>
      <c r="I56" s="16">
        <v>104500</v>
      </c>
      <c r="J56" s="375">
        <f>I56/'- 3 -'!E56</f>
        <v>0.007358305097157793</v>
      </c>
      <c r="K56" s="16">
        <f>I56/'- 7 -'!G56</f>
        <v>56.70103092783505</v>
      </c>
    </row>
    <row r="57" spans="1:11" ht="12.75">
      <c r="A57" s="13">
        <v>2264</v>
      </c>
      <c r="B57" s="14" t="s">
        <v>180</v>
      </c>
      <c r="C57" s="14">
        <v>25657</v>
      </c>
      <c r="D57" s="374">
        <f>C57/'- 3 -'!E57</f>
        <v>0.013302777266493666</v>
      </c>
      <c r="E57" s="14">
        <f>C57/'- 7 -'!G57</f>
        <v>126.70123456790124</v>
      </c>
      <c r="F57" s="14">
        <v>6600</v>
      </c>
      <c r="G57" s="374">
        <f>F57/'- 3 -'!E57</f>
        <v>0.003422002960551046</v>
      </c>
      <c r="H57" s="14">
        <f>F57/'- 7 -'!G57</f>
        <v>32.592592592592595</v>
      </c>
      <c r="I57" s="14">
        <v>4720</v>
      </c>
      <c r="J57" s="374">
        <f>I57/'- 3 -'!E57</f>
        <v>0.0024472506020910513</v>
      </c>
      <c r="K57" s="14">
        <f>I57/'- 7 -'!G57</f>
        <v>23.308641975308642</v>
      </c>
    </row>
    <row r="58" spans="1:11" ht="12.75">
      <c r="A58" s="15">
        <v>2309</v>
      </c>
      <c r="B58" s="16" t="s">
        <v>181</v>
      </c>
      <c r="C58" s="16">
        <v>15700</v>
      </c>
      <c r="D58" s="375">
        <f>C58/'- 3 -'!E58</f>
        <v>0.007979385739770377</v>
      </c>
      <c r="E58" s="16">
        <f>C58/'- 7 -'!G58</f>
        <v>59.9236641221374</v>
      </c>
      <c r="F58" s="16">
        <v>0</v>
      </c>
      <c r="G58" s="375">
        <f>F58/'- 3 -'!E58</f>
        <v>0</v>
      </c>
      <c r="H58" s="16">
        <f>F58/'- 7 -'!G58</f>
        <v>0</v>
      </c>
      <c r="I58" s="16">
        <v>9500</v>
      </c>
      <c r="J58" s="375">
        <f>I58/'- 3 -'!E58</f>
        <v>0.0048282907342559606</v>
      </c>
      <c r="K58" s="16">
        <f>I58/'- 7 -'!G58</f>
        <v>36.25954198473283</v>
      </c>
    </row>
    <row r="59" spans="1:11" ht="12.75">
      <c r="A59" s="13">
        <v>2312</v>
      </c>
      <c r="B59" s="14" t="s">
        <v>182</v>
      </c>
      <c r="C59" s="14">
        <v>17000</v>
      </c>
      <c r="D59" s="374">
        <f>C59/'- 3 -'!E59</f>
        <v>0.010138219716690431</v>
      </c>
      <c r="E59" s="14">
        <f>C59/'- 7 -'!G59</f>
        <v>77.09750566893425</v>
      </c>
      <c r="F59" s="14">
        <v>35300</v>
      </c>
      <c r="G59" s="374">
        <f>F59/'- 3 -'!E59</f>
        <v>0.021051715058774838</v>
      </c>
      <c r="H59" s="14">
        <f>F59/'- 7 -'!G59</f>
        <v>160.0907029478458</v>
      </c>
      <c r="I59" s="14">
        <v>15000</v>
      </c>
      <c r="J59" s="374">
        <f>I59/'- 3 -'!E59</f>
        <v>0.008945487985315087</v>
      </c>
      <c r="K59" s="14">
        <f>I59/'- 7 -'!G59</f>
        <v>68.02721088435374</v>
      </c>
    </row>
    <row r="60" spans="1:11" ht="12.75">
      <c r="A60" s="15">
        <v>2355</v>
      </c>
      <c r="B60" s="16" t="s">
        <v>183</v>
      </c>
      <c r="C60" s="16">
        <v>86309</v>
      </c>
      <c r="D60" s="375">
        <f>C60/'- 3 -'!E60</f>
        <v>0.003714608060194649</v>
      </c>
      <c r="E60" s="16">
        <f>C60/'- 7 -'!G60</f>
        <v>26.000602500376562</v>
      </c>
      <c r="F60" s="16">
        <v>9943</v>
      </c>
      <c r="G60" s="375">
        <f>F60/'- 3 -'!E60</f>
        <v>0.0004279315939533003</v>
      </c>
      <c r="H60" s="16">
        <f>F60/'- 7 -'!G60</f>
        <v>2.9953306220816387</v>
      </c>
      <c r="I60" s="16">
        <v>134071</v>
      </c>
      <c r="J60" s="375">
        <f>I60/'- 3 -'!E60</f>
        <v>0.005770211881013067</v>
      </c>
      <c r="K60" s="16">
        <f>I60/'- 7 -'!G60</f>
        <v>40.38891399307125</v>
      </c>
    </row>
    <row r="61" spans="1:11" ht="12.75">
      <c r="A61" s="13">
        <v>2439</v>
      </c>
      <c r="B61" s="14" t="s">
        <v>184</v>
      </c>
      <c r="C61" s="14">
        <v>0</v>
      </c>
      <c r="D61" s="374">
        <f>C61/'- 3 -'!E61</f>
        <v>0</v>
      </c>
      <c r="E61" s="14">
        <f>C61/'- 7 -'!G61</f>
        <v>0</v>
      </c>
      <c r="F61" s="14">
        <v>6920</v>
      </c>
      <c r="G61" s="374">
        <f>F61/'- 3 -'!E61</f>
        <v>0.005601832738340983</v>
      </c>
      <c r="H61" s="14">
        <f>F61/'- 7 -'!G61</f>
        <v>50.51094890510949</v>
      </c>
      <c r="I61" s="14">
        <v>5000</v>
      </c>
      <c r="J61" s="374">
        <f>I61/'- 3 -'!E61</f>
        <v>0.004047567007471809</v>
      </c>
      <c r="K61" s="14">
        <f>I61/'- 7 -'!G61</f>
        <v>36.496350364963504</v>
      </c>
    </row>
    <row r="62" spans="1:11" ht="12.75">
      <c r="A62" s="15">
        <v>2460</v>
      </c>
      <c r="B62" s="16" t="s">
        <v>185</v>
      </c>
      <c r="C62" s="16">
        <v>0</v>
      </c>
      <c r="D62" s="375">
        <f>C62/'- 3 -'!E62</f>
        <v>0</v>
      </c>
      <c r="E62" s="16">
        <f>C62/'- 7 -'!G62</f>
        <v>0</v>
      </c>
      <c r="F62" s="16">
        <v>13500</v>
      </c>
      <c r="G62" s="375">
        <f>F62/'- 3 -'!E62</f>
        <v>0.004704067136446171</v>
      </c>
      <c r="H62" s="16">
        <f>F62/'- 7 -'!G62</f>
        <v>43.54838709677419</v>
      </c>
      <c r="I62" s="16">
        <v>31000</v>
      </c>
      <c r="J62" s="375">
        <f>I62/'- 3 -'!E62</f>
        <v>0.010801931942950467</v>
      </c>
      <c r="K62" s="16">
        <f>I62/'- 7 -'!G62</f>
        <v>100</v>
      </c>
    </row>
    <row r="63" spans="1:11" ht="12.75">
      <c r="A63" s="13">
        <v>3000</v>
      </c>
      <c r="B63" s="14" t="s">
        <v>491</v>
      </c>
      <c r="C63" s="14">
        <v>52283</v>
      </c>
      <c r="D63" s="374">
        <f>C63/'- 3 -'!E63</f>
        <v>0.010038870549779035</v>
      </c>
      <c r="E63" s="14">
        <f>C63/'- 7 -'!G63</f>
        <v>77.57121661721068</v>
      </c>
      <c r="F63" s="14">
        <v>11371</v>
      </c>
      <c r="G63" s="374">
        <f>F63/'- 3 -'!E63</f>
        <v>0.0021833482589280915</v>
      </c>
      <c r="H63" s="14">
        <f>F63/'- 7 -'!G63</f>
        <v>16.87091988130564</v>
      </c>
      <c r="I63" s="14">
        <v>143160</v>
      </c>
      <c r="J63" s="374">
        <f>I63/'- 3 -'!E63</f>
        <v>0.02748818369080517</v>
      </c>
      <c r="K63" s="14">
        <f>I63/'- 7 -'!G63</f>
        <v>212.40356083086053</v>
      </c>
    </row>
    <row r="64" spans="1:11" ht="4.5" customHeight="1">
      <c r="A64" s="17"/>
      <c r="B64" s="17"/>
      <c r="C64" s="17"/>
      <c r="D64" s="198"/>
      <c r="E64" s="17"/>
      <c r="F64" s="17"/>
      <c r="G64" s="198"/>
      <c r="H64" s="17"/>
      <c r="I64" s="17"/>
      <c r="J64" s="198"/>
      <c r="K64" s="17"/>
    </row>
    <row r="65" spans="1:11" ht="12.75">
      <c r="A65" s="19"/>
      <c r="B65" s="20" t="s">
        <v>186</v>
      </c>
      <c r="C65" s="20">
        <f>SUM(C11:C63)</f>
        <v>4765329</v>
      </c>
      <c r="D65" s="103">
        <f>C65/'- 3 -'!E65</f>
        <v>0.0038395958233744558</v>
      </c>
      <c r="E65" s="20">
        <f>C65/'- 7 -'!G65</f>
        <v>25.550115249068273</v>
      </c>
      <c r="F65" s="20">
        <f>SUM(F11:F63)</f>
        <v>5033205</v>
      </c>
      <c r="G65" s="103">
        <f>F65/'- 3 -'!E65</f>
        <v>0.004055433086820958</v>
      </c>
      <c r="H65" s="20">
        <f>F65/'- 7 -'!G65</f>
        <v>26.986377608384792</v>
      </c>
      <c r="I65" s="20">
        <f>SUM(I11:I63)</f>
        <v>13340200</v>
      </c>
      <c r="J65" s="103">
        <f>I65/'- 3 -'!E65</f>
        <v>0.010748675737389784</v>
      </c>
      <c r="K65" s="20">
        <f>I65/'- 7 -'!G65</f>
        <v>71.52573252457923</v>
      </c>
    </row>
    <row r="66" spans="1:11" ht="4.5" customHeight="1">
      <c r="A66" s="17"/>
      <c r="B66" s="17"/>
      <c r="C66" s="17"/>
      <c r="D66" s="198"/>
      <c r="E66" s="17"/>
      <c r="F66" s="17"/>
      <c r="G66" s="198"/>
      <c r="H66" s="17"/>
      <c r="I66" s="17"/>
      <c r="J66" s="198"/>
      <c r="K66" s="17"/>
    </row>
    <row r="67" spans="1:11" ht="12.75">
      <c r="A67" s="15">
        <v>2155</v>
      </c>
      <c r="B67" s="16" t="s">
        <v>187</v>
      </c>
      <c r="C67" s="16">
        <v>0</v>
      </c>
      <c r="D67" s="375">
        <f>C67/'- 3 -'!E67</f>
        <v>0</v>
      </c>
      <c r="E67" s="16">
        <f>C67/'- 7 -'!G67</f>
        <v>0</v>
      </c>
      <c r="F67" s="16">
        <v>5300</v>
      </c>
      <c r="G67" s="375">
        <f>F67/'- 3 -'!E67</f>
        <v>0.004438050674165019</v>
      </c>
      <c r="H67" s="16">
        <f>F67/'- 7 -'!G67</f>
        <v>35.333333333333336</v>
      </c>
      <c r="I67" s="16">
        <v>22600</v>
      </c>
      <c r="J67" s="375">
        <f>I67/'- 3 -'!E67</f>
        <v>0.018924517969081022</v>
      </c>
      <c r="K67" s="16">
        <f>I67/'- 7 -'!G67</f>
        <v>150.66666666666666</v>
      </c>
    </row>
    <row r="68" spans="1:11" ht="12.75">
      <c r="A68" s="13">
        <v>2408</v>
      </c>
      <c r="B68" s="14" t="s">
        <v>189</v>
      </c>
      <c r="C68" s="14">
        <v>0</v>
      </c>
      <c r="D68" s="374">
        <f>C68/'- 3 -'!E68</f>
        <v>0</v>
      </c>
      <c r="E68" s="14">
        <f>C68/'- 7 -'!G68</f>
        <v>0</v>
      </c>
      <c r="F68" s="14">
        <v>21000</v>
      </c>
      <c r="G68" s="374">
        <f>F68/'- 3 -'!E68</f>
        <v>0.008882215478317877</v>
      </c>
      <c r="H68" s="14">
        <f>F68/'- 7 -'!G68</f>
        <v>78.50467289719626</v>
      </c>
      <c r="I68" s="14">
        <v>27325</v>
      </c>
      <c r="J68" s="374">
        <f>I68/'- 3 -'!E68</f>
        <v>0.011557454187858857</v>
      </c>
      <c r="K68" s="14">
        <f>I68/'- 7 -'!G68</f>
        <v>102.14953271028037</v>
      </c>
    </row>
    <row r="69" ht="6.75" customHeight="1"/>
    <row r="70" spans="1:2" ht="12" customHeight="1">
      <c r="A70" s="54" t="s">
        <v>297</v>
      </c>
      <c r="B70" s="6" t="s">
        <v>383</v>
      </c>
    </row>
    <row r="71" spans="1:2" ht="12" customHeight="1">
      <c r="A71" s="54"/>
      <c r="B71" s="6"/>
    </row>
    <row r="72" spans="1:2" ht="12" customHeight="1">
      <c r="A72" s="6"/>
      <c r="B72" s="6"/>
    </row>
    <row r="73" spans="1:2" ht="12" customHeight="1">
      <c r="A73" s="6"/>
      <c r="B73" s="6"/>
    </row>
    <row r="74" spans="1:2" ht="12" customHeight="1">
      <c r="A74" s="6"/>
      <c r="B74" s="6"/>
    </row>
    <row r="75" ht="12" customHeight="1"/>
  </sheetData>
  <printOptions horizontalCentered="1"/>
  <pageMargins left="0.6" right="0.6" top="0.6" bottom="0" header="0.3" footer="0"/>
  <pageSetup fitToHeight="1" fitToWidth="1" orientation="portrait" scale="81" r:id="rId1"/>
  <headerFooter alignWithMargins="0">
    <oddHeader>&amp;C&amp;"Times New Roman,Bold"&amp;12&amp;A</oddHeader>
  </headerFooter>
</worksheet>
</file>

<file path=xl/worksheets/sheet34.xml><?xml version="1.0" encoding="utf-8"?>
<worksheet xmlns="http://schemas.openxmlformats.org/spreadsheetml/2006/main" xmlns:r="http://schemas.openxmlformats.org/officeDocument/2006/relationships">
  <sheetPr codeName="Sheet53">
    <pageSetUpPr fitToPage="1"/>
  </sheetPr>
  <dimension ref="A1:F74"/>
  <sheetViews>
    <sheetView showGridLines="0" workbookViewId="0" topLeftCell="A1">
      <selection activeCell="A1" sqref="A1"/>
    </sheetView>
  </sheetViews>
  <sheetFormatPr defaultColWidth="15.83203125" defaultRowHeight="12"/>
  <cols>
    <col min="1" max="1" width="6.83203125" style="82" customWidth="1"/>
    <col min="2" max="3" width="35.83203125" style="82" customWidth="1"/>
    <col min="4" max="5" width="15.83203125" style="82" customWidth="1"/>
    <col min="6" max="6" width="30.83203125" style="82" customWidth="1"/>
    <col min="7" max="16384" width="15.83203125" style="82" customWidth="1"/>
  </cols>
  <sheetData>
    <row r="1" spans="1:5" ht="6.75" customHeight="1">
      <c r="A1" s="17"/>
      <c r="B1" s="80"/>
      <c r="C1" s="142"/>
      <c r="D1" s="142"/>
      <c r="E1" s="142"/>
    </row>
    <row r="2" spans="1:6" ht="12.75">
      <c r="A2" s="8"/>
      <c r="B2" s="83"/>
      <c r="C2" s="200" t="s">
        <v>382</v>
      </c>
      <c r="D2" s="201"/>
      <c r="E2" s="200"/>
      <c r="F2" s="8"/>
    </row>
    <row r="3" spans="1:6" ht="12.75">
      <c r="A3" s="9"/>
      <c r="B3" s="86"/>
      <c r="C3" s="203" t="str">
        <f>YEAR</f>
        <v>OPERATING FUND BUDGET 2000/2001</v>
      </c>
      <c r="D3" s="203"/>
      <c r="E3" s="203"/>
      <c r="F3" s="9"/>
    </row>
    <row r="4" spans="1:5" ht="12.75">
      <c r="A4" s="10"/>
      <c r="C4" s="142"/>
      <c r="D4" s="142"/>
      <c r="E4" s="142"/>
    </row>
    <row r="5" ht="12.75">
      <c r="A5" s="10"/>
    </row>
    <row r="6" spans="1:5" ht="15.75">
      <c r="A6" s="10"/>
      <c r="C6" s="384" t="s">
        <v>435</v>
      </c>
      <c r="D6" s="359"/>
      <c r="E6" s="360"/>
    </row>
    <row r="7" spans="3:5" ht="12.75">
      <c r="C7" s="68" t="s">
        <v>73</v>
      </c>
      <c r="D7" s="69"/>
      <c r="E7" s="70"/>
    </row>
    <row r="8" spans="1:5" ht="12.75">
      <c r="A8" s="94"/>
      <c r="B8" s="45"/>
      <c r="C8" s="73"/>
      <c r="D8" s="74"/>
      <c r="E8" s="230" t="s">
        <v>83</v>
      </c>
    </row>
    <row r="9" spans="1:5" ht="12.75">
      <c r="A9" s="51" t="s">
        <v>112</v>
      </c>
      <c r="B9" s="52" t="s">
        <v>113</v>
      </c>
      <c r="C9" s="76" t="s">
        <v>114</v>
      </c>
      <c r="D9" s="76" t="s">
        <v>115</v>
      </c>
      <c r="E9" s="76" t="s">
        <v>116</v>
      </c>
    </row>
    <row r="10" spans="1:2" ht="4.5" customHeight="1">
      <c r="A10" s="77"/>
      <c r="B10" s="77"/>
    </row>
    <row r="11" spans="1:5" ht="12.75">
      <c r="A11" s="13">
        <v>1</v>
      </c>
      <c r="B11" s="14" t="s">
        <v>135</v>
      </c>
      <c r="C11" s="14">
        <f>SUM('- 37 -'!C11,'- 37 -'!F11,'- 37 -'!I11)</f>
        <v>2832800</v>
      </c>
      <c r="D11" s="374">
        <f>C11/'- 3 -'!E11</f>
        <v>0.012425929345730604</v>
      </c>
      <c r="E11" s="14">
        <f>C11/'- 7 -'!G11</f>
        <v>93.64937683890376</v>
      </c>
    </row>
    <row r="12" spans="1:5" ht="12.75">
      <c r="A12" s="15">
        <v>2</v>
      </c>
      <c r="B12" s="16" t="s">
        <v>136</v>
      </c>
      <c r="C12" s="16">
        <f>SUM('- 37 -'!C12,'- 37 -'!F12,'- 37 -'!I12)</f>
        <v>1419482</v>
      </c>
      <c r="D12" s="375">
        <f>C12/'- 3 -'!E12</f>
        <v>0.02479788549880579</v>
      </c>
      <c r="E12" s="16">
        <f>C12/'- 7 -'!G12</f>
        <v>153.63356927939043</v>
      </c>
    </row>
    <row r="13" spans="1:5" ht="12.75">
      <c r="A13" s="13">
        <v>3</v>
      </c>
      <c r="B13" s="14" t="s">
        <v>137</v>
      </c>
      <c r="C13" s="14">
        <f>SUM('- 37 -'!C13,'- 37 -'!F13,'- 37 -'!I13)</f>
        <v>1699497</v>
      </c>
      <c r="D13" s="374">
        <f>C13/'- 3 -'!E13</f>
        <v>0.042116333771505886</v>
      </c>
      <c r="E13" s="14">
        <f>C13/'- 7 -'!G13</f>
        <v>288.34356973193076</v>
      </c>
    </row>
    <row r="14" spans="1:5" ht="12.75">
      <c r="A14" s="15">
        <v>4</v>
      </c>
      <c r="B14" s="16" t="s">
        <v>138</v>
      </c>
      <c r="C14" s="16">
        <f>SUM('- 37 -'!C14,'- 37 -'!F14,'- 37 -'!I14)</f>
        <v>946730</v>
      </c>
      <c r="D14" s="375">
        <f>C14/'- 3 -'!E14</f>
        <v>0.024409156379303742</v>
      </c>
      <c r="E14" s="16">
        <f>C14/'- 7 -'!G14</f>
        <v>161.3927719058984</v>
      </c>
    </row>
    <row r="15" spans="1:5" ht="12.75">
      <c r="A15" s="13">
        <v>5</v>
      </c>
      <c r="B15" s="14" t="s">
        <v>139</v>
      </c>
      <c r="C15" s="14">
        <f>SUM('- 37 -'!C15,'- 37 -'!F15,'- 37 -'!I15)</f>
        <v>1130282</v>
      </c>
      <c r="D15" s="374">
        <f>C15/'- 3 -'!E15</f>
        <v>0.024408011008246574</v>
      </c>
      <c r="E15" s="14">
        <f>C15/'- 7 -'!G15</f>
        <v>159.74588368313192</v>
      </c>
    </row>
    <row r="16" spans="1:5" ht="12.75">
      <c r="A16" s="15">
        <v>6</v>
      </c>
      <c r="B16" s="16" t="s">
        <v>140</v>
      </c>
      <c r="C16" s="16">
        <f>SUM('- 37 -'!C16,'- 37 -'!F16,'- 37 -'!I16)</f>
        <v>929555</v>
      </c>
      <c r="D16" s="375">
        <f>C16/'- 3 -'!E16</f>
        <v>0.016632336656365248</v>
      </c>
      <c r="E16" s="16">
        <f>C16/'- 7 -'!G16</f>
        <v>103.54274575327207</v>
      </c>
    </row>
    <row r="17" spans="1:5" ht="12.75">
      <c r="A17" s="13">
        <v>9</v>
      </c>
      <c r="B17" s="14" t="s">
        <v>141</v>
      </c>
      <c r="C17" s="14">
        <f>SUM('- 37 -'!C17,'- 37 -'!F17,'- 37 -'!I17)</f>
        <v>1278250</v>
      </c>
      <c r="D17" s="374">
        <f>C17/'- 3 -'!E17</f>
        <v>0.016439301449872438</v>
      </c>
      <c r="E17" s="14">
        <f>C17/'- 7 -'!G17</f>
        <v>99.22375315350281</v>
      </c>
    </row>
    <row r="18" spans="1:5" ht="12.75">
      <c r="A18" s="15">
        <v>10</v>
      </c>
      <c r="B18" s="16" t="s">
        <v>142</v>
      </c>
      <c r="C18" s="16">
        <f>SUM('- 37 -'!C18,'- 37 -'!F18,'- 37 -'!I18)</f>
        <v>872127</v>
      </c>
      <c r="D18" s="375">
        <f>C18/'- 3 -'!E18</f>
        <v>0.01506915267331555</v>
      </c>
      <c r="E18" s="16">
        <f>C18/'- 7 -'!G18</f>
        <v>99.87711864406779</v>
      </c>
    </row>
    <row r="19" spans="1:5" ht="12.75">
      <c r="A19" s="13">
        <v>11</v>
      </c>
      <c r="B19" s="14" t="s">
        <v>143</v>
      </c>
      <c r="C19" s="14">
        <f>SUM('- 37 -'!C19,'- 37 -'!F19,'- 37 -'!I19)</f>
        <v>572500</v>
      </c>
      <c r="D19" s="374">
        <f>C19/'- 3 -'!E19</f>
        <v>0.01865792091968135</v>
      </c>
      <c r="E19" s="14">
        <f>C19/'- 7 -'!G19</f>
        <v>120.33631108775617</v>
      </c>
    </row>
    <row r="20" spans="1:5" ht="12.75">
      <c r="A20" s="15">
        <v>12</v>
      </c>
      <c r="B20" s="16" t="s">
        <v>144</v>
      </c>
      <c r="C20" s="16">
        <f>SUM('- 37 -'!C20,'- 37 -'!F20,'- 37 -'!I20)</f>
        <v>391480</v>
      </c>
      <c r="D20" s="375">
        <f>C20/'- 3 -'!E20</f>
        <v>0.0077635308001842715</v>
      </c>
      <c r="E20" s="16">
        <f>C20/'- 7 -'!G20</f>
        <v>49.18090452261306</v>
      </c>
    </row>
    <row r="21" spans="1:5" ht="12.75">
      <c r="A21" s="13">
        <v>13</v>
      </c>
      <c r="B21" s="14" t="s">
        <v>145</v>
      </c>
      <c r="C21" s="14">
        <f>SUM('- 37 -'!C21,'- 37 -'!F21,'- 37 -'!I21)</f>
        <v>426234</v>
      </c>
      <c r="D21" s="374">
        <f>C21/'- 3 -'!E21</f>
        <v>0.022101981775668054</v>
      </c>
      <c r="E21" s="14">
        <f>C21/'- 7 -'!G21</f>
        <v>135.19649823960415</v>
      </c>
    </row>
    <row r="22" spans="1:5" ht="12.75">
      <c r="A22" s="15">
        <v>14</v>
      </c>
      <c r="B22" s="16" t="s">
        <v>146</v>
      </c>
      <c r="C22" s="16">
        <f>SUM('- 37 -'!C22,'- 37 -'!F22,'- 37 -'!I22)</f>
        <v>178876</v>
      </c>
      <c r="D22" s="375">
        <f>C22/'- 3 -'!E22</f>
        <v>0.00819050642848708</v>
      </c>
      <c r="E22" s="16">
        <f>C22/'- 7 -'!G22</f>
        <v>51.788071800810656</v>
      </c>
    </row>
    <row r="23" spans="1:5" ht="12.75">
      <c r="A23" s="13">
        <v>15</v>
      </c>
      <c r="B23" s="14" t="s">
        <v>147</v>
      </c>
      <c r="C23" s="14">
        <f>SUM('- 37 -'!C23,'- 37 -'!F23,'- 37 -'!I23)</f>
        <v>863662</v>
      </c>
      <c r="D23" s="374">
        <f>C23/'- 3 -'!E23</f>
        <v>0.028003456667664465</v>
      </c>
      <c r="E23" s="14">
        <f>C23/'- 7 -'!G23</f>
        <v>148.67653640902049</v>
      </c>
    </row>
    <row r="24" spans="1:5" ht="12.75">
      <c r="A24" s="15">
        <v>16</v>
      </c>
      <c r="B24" s="16" t="s">
        <v>148</v>
      </c>
      <c r="C24" s="16">
        <f>SUM('- 37 -'!C24,'- 37 -'!F24,'- 37 -'!I24)</f>
        <v>49196</v>
      </c>
      <c r="D24" s="375">
        <f>C24/'- 3 -'!E24</f>
        <v>0.00847842616586115</v>
      </c>
      <c r="E24" s="16">
        <f>C24/'- 7 -'!G24</f>
        <v>64.01561483409239</v>
      </c>
    </row>
    <row r="25" spans="1:5" ht="12.75">
      <c r="A25" s="13">
        <v>17</v>
      </c>
      <c r="B25" s="14" t="s">
        <v>149</v>
      </c>
      <c r="C25" s="14">
        <f>SUM('- 37 -'!C25,'- 37 -'!F25,'- 37 -'!I25)</f>
        <v>37770</v>
      </c>
      <c r="D25" s="374">
        <f>C25/'- 3 -'!E25</f>
        <v>0.009779223099369024</v>
      </c>
      <c r="E25" s="14">
        <f>C25/'- 7 -'!G25</f>
        <v>71.06302916274694</v>
      </c>
    </row>
    <row r="26" spans="1:5" ht="12.75">
      <c r="A26" s="15">
        <v>18</v>
      </c>
      <c r="B26" s="16" t="s">
        <v>150</v>
      </c>
      <c r="C26" s="16">
        <f>SUM('- 37 -'!C26,'- 37 -'!F26,'- 37 -'!I26)</f>
        <v>119005</v>
      </c>
      <c r="D26" s="375">
        <f>C26/'- 3 -'!E26</f>
        <v>0.013428297376758158</v>
      </c>
      <c r="E26" s="16">
        <f>C26/'- 7 -'!G26</f>
        <v>76.77741935483871</v>
      </c>
    </row>
    <row r="27" spans="1:5" ht="12.75">
      <c r="A27" s="13">
        <v>19</v>
      </c>
      <c r="B27" s="14" t="s">
        <v>151</v>
      </c>
      <c r="C27" s="14">
        <f>SUM('- 37 -'!C27,'- 37 -'!F27,'- 37 -'!I27)</f>
        <v>1850000</v>
      </c>
      <c r="D27" s="374">
        <f>C27/'- 3 -'!E27</f>
        <v>0.09396815850853739</v>
      </c>
      <c r="E27" s="14">
        <f>C27/'- 7 -'!G27</f>
        <v>389.81015192060516</v>
      </c>
    </row>
    <row r="28" spans="1:5" ht="12.75">
      <c r="A28" s="15">
        <v>20</v>
      </c>
      <c r="B28" s="16" t="s">
        <v>152</v>
      </c>
      <c r="C28" s="16">
        <f>SUM('- 37 -'!C28,'- 37 -'!F28,'- 37 -'!I28)</f>
        <v>251104</v>
      </c>
      <c r="D28" s="375">
        <f>C28/'- 3 -'!E28</f>
        <v>0.03372909427205553</v>
      </c>
      <c r="E28" s="16">
        <f>C28/'- 7 -'!G28</f>
        <v>258.6035015447992</v>
      </c>
    </row>
    <row r="29" spans="1:5" ht="12.75">
      <c r="A29" s="13">
        <v>21</v>
      </c>
      <c r="B29" s="14" t="s">
        <v>153</v>
      </c>
      <c r="C29" s="14">
        <f>SUM('- 37 -'!C29,'- 37 -'!F29,'- 37 -'!I29)</f>
        <v>312625</v>
      </c>
      <c r="D29" s="374">
        <f>C29/'- 3 -'!E29</f>
        <v>0.014557625145518045</v>
      </c>
      <c r="E29" s="14">
        <f>C29/'- 7 -'!G29</f>
        <v>90.34099118624476</v>
      </c>
    </row>
    <row r="30" spans="1:5" ht="12.75">
      <c r="A30" s="15">
        <v>22</v>
      </c>
      <c r="B30" s="16" t="s">
        <v>154</v>
      </c>
      <c r="C30" s="16">
        <f>SUM('- 37 -'!C30,'- 37 -'!F30,'- 37 -'!I30)</f>
        <v>173218</v>
      </c>
      <c r="D30" s="375">
        <f>C30/'- 3 -'!E30</f>
        <v>0.014642833563872006</v>
      </c>
      <c r="E30" s="16">
        <f>C30/'- 7 -'!G30</f>
        <v>99.92385347562734</v>
      </c>
    </row>
    <row r="31" spans="1:5" ht="12.75">
      <c r="A31" s="13">
        <v>23</v>
      </c>
      <c r="B31" s="14" t="s">
        <v>155</v>
      </c>
      <c r="C31" s="14">
        <f>SUM('- 37 -'!C31,'- 37 -'!F31,'- 37 -'!I31)</f>
        <v>169950</v>
      </c>
      <c r="D31" s="374">
        <f>C31/'- 3 -'!E31</f>
        <v>0.017799434774995036</v>
      </c>
      <c r="E31" s="14">
        <f>C31/'- 7 -'!G31</f>
        <v>120.403825717322</v>
      </c>
    </row>
    <row r="32" spans="1:5" ht="12.75">
      <c r="A32" s="15">
        <v>24</v>
      </c>
      <c r="B32" s="16" t="s">
        <v>156</v>
      </c>
      <c r="C32" s="16">
        <f>SUM('- 37 -'!C32,'- 37 -'!F32,'- 37 -'!I32)</f>
        <v>286579</v>
      </c>
      <c r="D32" s="375">
        <f>C32/'- 3 -'!E32</f>
        <v>0.012838133322271243</v>
      </c>
      <c r="E32" s="16">
        <f>C32/'- 7 -'!G32</f>
        <v>76.21781914893617</v>
      </c>
    </row>
    <row r="33" spans="1:5" ht="12.75">
      <c r="A33" s="13">
        <v>25</v>
      </c>
      <c r="B33" s="14" t="s">
        <v>157</v>
      </c>
      <c r="C33" s="14">
        <f>SUM('- 37 -'!C33,'- 37 -'!F33,'- 37 -'!I33)</f>
        <v>124050</v>
      </c>
      <c r="D33" s="374">
        <f>C33/'- 3 -'!E33</f>
        <v>0.012365557580983936</v>
      </c>
      <c r="E33" s="14">
        <f>C33/'- 7 -'!G33</f>
        <v>79.57534158701648</v>
      </c>
    </row>
    <row r="34" spans="1:5" ht="12.75">
      <c r="A34" s="15">
        <v>26</v>
      </c>
      <c r="B34" s="16" t="s">
        <v>158</v>
      </c>
      <c r="C34" s="16">
        <f>SUM('- 37 -'!C34,'- 37 -'!F34,'- 37 -'!I34)</f>
        <v>307000</v>
      </c>
      <c r="D34" s="375">
        <f>C34/'- 3 -'!E34</f>
        <v>0.020627353752397846</v>
      </c>
      <c r="E34" s="16">
        <f>C34/'- 7 -'!G34</f>
        <v>112.02335340266374</v>
      </c>
    </row>
    <row r="35" spans="1:5" ht="12.75">
      <c r="A35" s="13">
        <v>28</v>
      </c>
      <c r="B35" s="14" t="s">
        <v>159</v>
      </c>
      <c r="C35" s="14">
        <f>SUM('- 37 -'!C35,'- 37 -'!F35,'- 37 -'!I35)</f>
        <v>109854</v>
      </c>
      <c r="D35" s="374">
        <f>C35/'- 3 -'!E35</f>
        <v>0.018378024798137674</v>
      </c>
      <c r="E35" s="14">
        <f>C35/'- 7 -'!G35</f>
        <v>117.11513859275053</v>
      </c>
    </row>
    <row r="36" spans="1:5" ht="12.75">
      <c r="A36" s="15">
        <v>30</v>
      </c>
      <c r="B36" s="16" t="s">
        <v>160</v>
      </c>
      <c r="C36" s="16">
        <f>SUM('- 37 -'!C36,'- 37 -'!F36,'- 37 -'!I36)</f>
        <v>177300</v>
      </c>
      <c r="D36" s="375">
        <f>C36/'- 3 -'!E36</f>
        <v>0.019761729054322687</v>
      </c>
      <c r="E36" s="16">
        <f>C36/'- 7 -'!G36</f>
        <v>132.06703910614524</v>
      </c>
    </row>
    <row r="37" spans="1:5" ht="12.75">
      <c r="A37" s="13">
        <v>31</v>
      </c>
      <c r="B37" s="14" t="s">
        <v>161</v>
      </c>
      <c r="C37" s="14">
        <f>SUM('- 37 -'!C37,'- 37 -'!F37,'- 37 -'!I37)</f>
        <v>163331</v>
      </c>
      <c r="D37" s="374">
        <f>C37/'- 3 -'!E37</f>
        <v>0.01576100392724797</v>
      </c>
      <c r="E37" s="14">
        <f>C37/'- 7 -'!G37</f>
        <v>96.9035894393355</v>
      </c>
    </row>
    <row r="38" spans="1:5" ht="12.75">
      <c r="A38" s="15">
        <v>32</v>
      </c>
      <c r="B38" s="16" t="s">
        <v>162</v>
      </c>
      <c r="C38" s="16">
        <f>SUM('- 37 -'!C38,'- 37 -'!F38,'- 37 -'!I38)</f>
        <v>213464</v>
      </c>
      <c r="D38" s="375">
        <f>C38/'- 3 -'!E38</f>
        <v>0.033408628893055105</v>
      </c>
      <c r="E38" s="16">
        <f>C38/'- 7 -'!G38</f>
        <v>250.54460093896714</v>
      </c>
    </row>
    <row r="39" spans="1:5" ht="12.75">
      <c r="A39" s="13">
        <v>33</v>
      </c>
      <c r="B39" s="14" t="s">
        <v>163</v>
      </c>
      <c r="C39" s="14">
        <f>SUM('- 37 -'!C39,'- 37 -'!F39,'- 37 -'!I39)</f>
        <v>308933</v>
      </c>
      <c r="D39" s="374">
        <f>C39/'- 3 -'!E39</f>
        <v>0.025208768156493415</v>
      </c>
      <c r="E39" s="14">
        <f>C39/'- 7 -'!G39</f>
        <v>167.08112493239588</v>
      </c>
    </row>
    <row r="40" spans="1:5" ht="12.75">
      <c r="A40" s="15">
        <v>34</v>
      </c>
      <c r="B40" s="16" t="s">
        <v>164</v>
      </c>
      <c r="C40" s="16">
        <f>SUM('- 37 -'!C40,'- 37 -'!F40,'- 37 -'!I40)</f>
        <v>45740</v>
      </c>
      <c r="D40" s="375">
        <f>C40/'- 3 -'!E40</f>
        <v>0.008529179059988994</v>
      </c>
      <c r="E40" s="16">
        <f>C40/'- 7 -'!G40</f>
        <v>60.422721268163805</v>
      </c>
    </row>
    <row r="41" spans="1:5" ht="12.75">
      <c r="A41" s="13">
        <v>35</v>
      </c>
      <c r="B41" s="14" t="s">
        <v>165</v>
      </c>
      <c r="C41" s="14">
        <f>SUM('- 37 -'!C41,'- 37 -'!F41,'- 37 -'!I41)</f>
        <v>309459</v>
      </c>
      <c r="D41" s="374">
        <f>C41/'- 3 -'!E41</f>
        <v>0.0227795028861295</v>
      </c>
      <c r="E41" s="14">
        <f>C41/'- 7 -'!G41</f>
        <v>154.96194291437155</v>
      </c>
    </row>
    <row r="42" spans="1:5" ht="12.75">
      <c r="A42" s="15">
        <v>36</v>
      </c>
      <c r="B42" s="16" t="s">
        <v>166</v>
      </c>
      <c r="C42" s="16">
        <f>SUM('- 37 -'!C42,'- 37 -'!F42,'- 37 -'!I42)</f>
        <v>181950</v>
      </c>
      <c r="D42" s="375">
        <f>C42/'- 3 -'!E42</f>
        <v>0.025245493169564384</v>
      </c>
      <c r="E42" s="16">
        <f>C42/'- 7 -'!G42</f>
        <v>175.20462205103516</v>
      </c>
    </row>
    <row r="43" spans="1:5" ht="12.75">
      <c r="A43" s="13">
        <v>37</v>
      </c>
      <c r="B43" s="14" t="s">
        <v>167</v>
      </c>
      <c r="C43" s="14">
        <f>SUM('- 37 -'!C43,'- 37 -'!F43,'- 37 -'!I43)</f>
        <v>169768</v>
      </c>
      <c r="D43" s="374">
        <f>C43/'- 3 -'!E43</f>
        <v>0.02510213155493546</v>
      </c>
      <c r="E43" s="14">
        <f>C43/'- 7 -'!G43</f>
        <v>173.0560652395515</v>
      </c>
    </row>
    <row r="44" spans="1:5" ht="12.75">
      <c r="A44" s="15">
        <v>38</v>
      </c>
      <c r="B44" s="16" t="s">
        <v>168</v>
      </c>
      <c r="C44" s="16">
        <f>SUM('- 37 -'!C44,'- 37 -'!F44,'- 37 -'!I44)</f>
        <v>67265</v>
      </c>
      <c r="D44" s="375">
        <f>C44/'- 3 -'!E44</f>
        <v>0.007594583057644173</v>
      </c>
      <c r="E44" s="16">
        <f>C44/'- 7 -'!G44</f>
        <v>54.28974979822438</v>
      </c>
    </row>
    <row r="45" spans="1:5" ht="12.75">
      <c r="A45" s="13">
        <v>39</v>
      </c>
      <c r="B45" s="14" t="s">
        <v>169</v>
      </c>
      <c r="C45" s="14">
        <f>SUM('- 37 -'!C45,'- 37 -'!F45,'- 37 -'!I45)</f>
        <v>306100</v>
      </c>
      <c r="D45" s="374">
        <f>C45/'- 3 -'!E45</f>
        <v>0.020822959268359715</v>
      </c>
      <c r="E45" s="14">
        <f>C45/'- 7 -'!G45</f>
        <v>140.93001841620625</v>
      </c>
    </row>
    <row r="46" spans="1:5" ht="12.75">
      <c r="A46" s="15">
        <v>40</v>
      </c>
      <c r="B46" s="16" t="s">
        <v>170</v>
      </c>
      <c r="C46" s="16">
        <f>SUM('- 37 -'!C46,'- 37 -'!F46,'- 37 -'!I46)</f>
        <v>662600</v>
      </c>
      <c r="D46" s="375">
        <f>C46/'- 3 -'!E46</f>
        <v>0.01521329843412775</v>
      </c>
      <c r="E46" s="16">
        <f>C46/'- 7 -'!G46</f>
        <v>87.20715977888918</v>
      </c>
    </row>
    <row r="47" spans="1:5" ht="12.75">
      <c r="A47" s="13">
        <v>41</v>
      </c>
      <c r="B47" s="14" t="s">
        <v>171</v>
      </c>
      <c r="C47" s="14">
        <f>SUM('- 37 -'!C47,'- 37 -'!F47,'- 37 -'!I47)</f>
        <v>154420</v>
      </c>
      <c r="D47" s="374">
        <f>C47/'- 3 -'!E47</f>
        <v>0.012873776795288274</v>
      </c>
      <c r="E47" s="14">
        <f>C47/'- 7 -'!G47</f>
        <v>90.72855464159812</v>
      </c>
    </row>
    <row r="48" spans="1:5" ht="12.75">
      <c r="A48" s="15">
        <v>42</v>
      </c>
      <c r="B48" s="16" t="s">
        <v>172</v>
      </c>
      <c r="C48" s="16">
        <f>SUM('- 37 -'!C48,'- 37 -'!F48,'- 37 -'!I48)</f>
        <v>254989</v>
      </c>
      <c r="D48" s="375">
        <f>C48/'- 3 -'!E48</f>
        <v>0.032892443776648864</v>
      </c>
      <c r="E48" s="16">
        <f>C48/'- 7 -'!G48</f>
        <v>229.306654676259</v>
      </c>
    </row>
    <row r="49" spans="1:5" ht="12.75">
      <c r="A49" s="13">
        <v>43</v>
      </c>
      <c r="B49" s="14" t="s">
        <v>173</v>
      </c>
      <c r="C49" s="14">
        <f>SUM('- 37 -'!C49,'- 37 -'!F49,'- 37 -'!I49)</f>
        <v>128900</v>
      </c>
      <c r="D49" s="374">
        <f>C49/'- 3 -'!E49</f>
        <v>0.02115317458441971</v>
      </c>
      <c r="E49" s="14">
        <f>C49/'- 7 -'!G49</f>
        <v>153.36109458655562</v>
      </c>
    </row>
    <row r="50" spans="1:5" ht="12.75">
      <c r="A50" s="15">
        <v>44</v>
      </c>
      <c r="B50" s="16" t="s">
        <v>174</v>
      </c>
      <c r="C50" s="16">
        <f>SUM('- 37 -'!C50,'- 37 -'!F50,'- 37 -'!I50)</f>
        <v>104524</v>
      </c>
      <c r="D50" s="375">
        <f>C50/'- 3 -'!E50</f>
        <v>0.011561839425779525</v>
      </c>
      <c r="E50" s="16">
        <f>C50/'- 7 -'!G50</f>
        <v>75.68718320057928</v>
      </c>
    </row>
    <row r="51" spans="1:5" ht="12.75">
      <c r="A51" s="13">
        <v>45</v>
      </c>
      <c r="B51" s="14" t="s">
        <v>175</v>
      </c>
      <c r="C51" s="14">
        <f>SUM('- 37 -'!C51,'- 37 -'!F51,'- 37 -'!I51)</f>
        <v>109750</v>
      </c>
      <c r="D51" s="374">
        <f>C51/'- 3 -'!E51</f>
        <v>0.009666291435472022</v>
      </c>
      <c r="E51" s="14">
        <f>C51/'- 7 -'!G51</f>
        <v>55.09538152610442</v>
      </c>
    </row>
    <row r="52" spans="1:5" ht="12.75">
      <c r="A52" s="15">
        <v>46</v>
      </c>
      <c r="B52" s="16" t="s">
        <v>176</v>
      </c>
      <c r="C52" s="16">
        <f>SUM('- 37 -'!C52,'- 37 -'!F52,'- 37 -'!I52)</f>
        <v>173255</v>
      </c>
      <c r="D52" s="375">
        <f>C52/'- 3 -'!E52</f>
        <v>0.01676089743719972</v>
      </c>
      <c r="E52" s="16">
        <f>C52/'- 7 -'!G52</f>
        <v>113.3126226291694</v>
      </c>
    </row>
    <row r="53" spans="1:5" ht="12.75">
      <c r="A53" s="13">
        <v>47</v>
      </c>
      <c r="B53" s="14" t="s">
        <v>177</v>
      </c>
      <c r="C53" s="14">
        <f>SUM('- 37 -'!C53,'- 37 -'!F53,'- 37 -'!I53)</f>
        <v>278179</v>
      </c>
      <c r="D53" s="374">
        <f>C53/'- 3 -'!E53</f>
        <v>0.031933330295114026</v>
      </c>
      <c r="E53" s="14">
        <f>C53/'- 7 -'!G53</f>
        <v>188.3150555104251</v>
      </c>
    </row>
    <row r="54" spans="1:5" ht="12.75">
      <c r="A54" s="15">
        <v>48</v>
      </c>
      <c r="B54" s="16" t="s">
        <v>178</v>
      </c>
      <c r="C54" s="16">
        <f>SUM('- 37 -'!C54,'- 37 -'!F54,'- 37 -'!I54)</f>
        <v>626976</v>
      </c>
      <c r="D54" s="375">
        <f>C54/'- 3 -'!E54</f>
        <v>0.011571481985788827</v>
      </c>
      <c r="E54" s="16">
        <f>C54/'- 7 -'!G54</f>
        <v>115.2</v>
      </c>
    </row>
    <row r="55" spans="1:5" ht="12.75">
      <c r="A55" s="13">
        <v>49</v>
      </c>
      <c r="B55" s="14" t="s">
        <v>179</v>
      </c>
      <c r="C55" s="14">
        <f>SUM('- 37 -'!C55,'- 37 -'!F55,'- 37 -'!I55)</f>
        <v>512571</v>
      </c>
      <c r="D55" s="374">
        <f>C55/'- 3 -'!E55</f>
        <v>0.014935045919997413</v>
      </c>
      <c r="E55" s="14">
        <f>C55/'- 7 -'!G55</f>
        <v>118.26742039686202</v>
      </c>
    </row>
    <row r="56" spans="1:5" ht="12.75">
      <c r="A56" s="15">
        <v>50</v>
      </c>
      <c r="B56" s="16" t="s">
        <v>429</v>
      </c>
      <c r="C56" s="16">
        <f>SUM('- 37 -'!C56,'- 37 -'!F56,'- 37 -'!I56)</f>
        <v>234400</v>
      </c>
      <c r="D56" s="375">
        <f>C56/'- 3 -'!E56</f>
        <v>0.016505136026543413</v>
      </c>
      <c r="E56" s="16">
        <f>C56/'- 7 -'!G56</f>
        <v>127.1839392295171</v>
      </c>
    </row>
    <row r="57" spans="1:5" ht="12.75">
      <c r="A57" s="13">
        <v>2264</v>
      </c>
      <c r="B57" s="14" t="s">
        <v>180</v>
      </c>
      <c r="C57" s="14">
        <f>SUM('- 37 -'!C57,'- 37 -'!F57,'- 37 -'!I57)</f>
        <v>36977</v>
      </c>
      <c r="D57" s="374">
        <f>C57/'- 3 -'!E57</f>
        <v>0.019172030829135763</v>
      </c>
      <c r="E57" s="14">
        <f>C57/'- 7 -'!G57</f>
        <v>182.60246913580247</v>
      </c>
    </row>
    <row r="58" spans="1:5" ht="12.75">
      <c r="A58" s="15">
        <v>2309</v>
      </c>
      <c r="B58" s="16" t="s">
        <v>181</v>
      </c>
      <c r="C58" s="16">
        <f>SUM('- 37 -'!C58,'- 37 -'!F58,'- 37 -'!I58)</f>
        <v>25200</v>
      </c>
      <c r="D58" s="375">
        <f>C58/'- 3 -'!E58</f>
        <v>0.012807676474026338</v>
      </c>
      <c r="E58" s="16">
        <f>C58/'- 7 -'!G58</f>
        <v>96.18320610687023</v>
      </c>
    </row>
    <row r="59" spans="1:5" ht="12.75">
      <c r="A59" s="13">
        <v>2312</v>
      </c>
      <c r="B59" s="14" t="s">
        <v>182</v>
      </c>
      <c r="C59" s="14">
        <f>SUM('- 37 -'!C59,'- 37 -'!F59,'- 37 -'!I59)</f>
        <v>67300</v>
      </c>
      <c r="D59" s="374">
        <f>C59/'- 3 -'!E59</f>
        <v>0.04013542276078036</v>
      </c>
      <c r="E59" s="14">
        <f>C59/'- 7 -'!G59</f>
        <v>305.2154195011338</v>
      </c>
    </row>
    <row r="60" spans="1:5" ht="12.75">
      <c r="A60" s="15">
        <v>2355</v>
      </c>
      <c r="B60" s="16" t="s">
        <v>183</v>
      </c>
      <c r="C60" s="16">
        <f>SUM('- 37 -'!C60,'- 37 -'!F60,'- 37 -'!I60)</f>
        <v>230323</v>
      </c>
      <c r="D60" s="375">
        <f>C60/'- 3 -'!E60</f>
        <v>0.009912751535161017</v>
      </c>
      <c r="E60" s="16">
        <f>C60/'- 7 -'!G60</f>
        <v>69.38484711552945</v>
      </c>
    </row>
    <row r="61" spans="1:5" ht="12.75">
      <c r="A61" s="13">
        <v>2439</v>
      </c>
      <c r="B61" s="14" t="s">
        <v>184</v>
      </c>
      <c r="C61" s="14">
        <f>SUM('- 37 -'!C61,'- 37 -'!F61,'- 37 -'!I61)</f>
        <v>11920</v>
      </c>
      <c r="D61" s="374">
        <f>C61/'- 3 -'!E61</f>
        <v>0.009649399745812791</v>
      </c>
      <c r="E61" s="14">
        <f>C61/'- 7 -'!G61</f>
        <v>87.00729927007299</v>
      </c>
    </row>
    <row r="62" spans="1:5" ht="12.75">
      <c r="A62" s="15">
        <v>2460</v>
      </c>
      <c r="B62" s="16" t="s">
        <v>185</v>
      </c>
      <c r="C62" s="16">
        <f>SUM('- 37 -'!C62,'- 37 -'!F62,'- 37 -'!I62)</f>
        <v>44500</v>
      </c>
      <c r="D62" s="375">
        <f>C62/'- 3 -'!E62</f>
        <v>0.01550599907939664</v>
      </c>
      <c r="E62" s="16">
        <f>C62/'- 7 -'!G62</f>
        <v>143.5483870967742</v>
      </c>
    </row>
    <row r="63" spans="1:5" ht="12.75">
      <c r="A63" s="13">
        <v>3000</v>
      </c>
      <c r="B63" s="14" t="s">
        <v>491</v>
      </c>
      <c r="C63" s="14">
        <f>SUM('- 37 -'!C63,'- 37 -'!F63,'- 37 -'!I63)</f>
        <v>206814</v>
      </c>
      <c r="D63" s="374">
        <f>C63/'- 3 -'!E63</f>
        <v>0.03971040249951229</v>
      </c>
      <c r="E63" s="14">
        <f>C63/'- 7 -'!G63</f>
        <v>306.84569732937683</v>
      </c>
    </row>
    <row r="64" spans="1:5" ht="4.5" customHeight="1">
      <c r="A64" s="17"/>
      <c r="B64" s="17"/>
      <c r="C64" s="17"/>
      <c r="D64" s="198"/>
      <c r="E64" s="17"/>
    </row>
    <row r="65" spans="1:5" ht="12.75">
      <c r="A65" s="19"/>
      <c r="B65" s="20" t="s">
        <v>186</v>
      </c>
      <c r="C65" s="20">
        <f>SUM(C11:C63)</f>
        <v>23138734</v>
      </c>
      <c r="D65" s="103">
        <f>C65/'- 3 -'!E65</f>
        <v>0.018643704647585198</v>
      </c>
      <c r="E65" s="20">
        <f>C65/'- 7 -'!G65</f>
        <v>124.0622253820323</v>
      </c>
    </row>
    <row r="66" spans="1:5" ht="4.5" customHeight="1">
      <c r="A66" s="17"/>
      <c r="B66" s="17"/>
      <c r="C66" s="17"/>
      <c r="D66" s="198"/>
      <c r="E66" s="17"/>
    </row>
    <row r="67" spans="1:5" ht="12.75">
      <c r="A67" s="15">
        <v>2155</v>
      </c>
      <c r="B67" s="16" t="s">
        <v>187</v>
      </c>
      <c r="C67" s="16">
        <f>SUM('- 37 -'!C67,'- 37 -'!F67,'- 37 -'!I67)</f>
        <v>27900</v>
      </c>
      <c r="D67" s="375">
        <f>C67/'- 3 -'!E67</f>
        <v>0.02336256864324604</v>
      </c>
      <c r="E67" s="16">
        <f>C67/'- 7 -'!G67</f>
        <v>186</v>
      </c>
    </row>
    <row r="68" spans="1:5" ht="12.75">
      <c r="A68" s="13">
        <v>2408</v>
      </c>
      <c r="B68" s="14" t="s">
        <v>189</v>
      </c>
      <c r="C68" s="14">
        <f>SUM('- 37 -'!C68,'- 37 -'!F68,'- 37 -'!I68)</f>
        <v>48325</v>
      </c>
      <c r="D68" s="374">
        <f>C68/'- 3 -'!E68</f>
        <v>0.020439669666176736</v>
      </c>
      <c r="E68" s="14">
        <f>C68/'- 7 -'!G68</f>
        <v>180.65420560747663</v>
      </c>
    </row>
    <row r="69" ht="6.75" customHeight="1"/>
    <row r="70" spans="1:2" ht="12" customHeight="1">
      <c r="A70" s="54" t="s">
        <v>297</v>
      </c>
      <c r="B70" s="6" t="s">
        <v>383</v>
      </c>
    </row>
    <row r="71" spans="1:2" ht="12" customHeight="1">
      <c r="A71" s="54"/>
      <c r="B71" s="6"/>
    </row>
    <row r="72" spans="1:2" ht="12" customHeight="1">
      <c r="A72" s="6"/>
      <c r="B72" s="6"/>
    </row>
    <row r="73" spans="1:2" ht="12" customHeight="1">
      <c r="A73" s="6"/>
      <c r="B73" s="6"/>
    </row>
    <row r="74" spans="1:2" ht="12" customHeight="1">
      <c r="A74" s="6"/>
      <c r="B74" s="6"/>
    </row>
    <row r="75" ht="12" customHeight="1"/>
  </sheetData>
  <printOptions horizontalCentered="1"/>
  <pageMargins left="0.6" right="0.6" top="0.6" bottom="0" header="0.3" footer="0"/>
  <pageSetup fitToHeight="1" fitToWidth="1" orientation="portrait" scale="81" r:id="rId1"/>
  <headerFooter alignWithMargins="0">
    <oddHeader>&amp;C&amp;"Times New Roman,Bold"&amp;12&amp;A</oddHeader>
  </headerFooter>
</worksheet>
</file>

<file path=xl/worksheets/sheet35.xml><?xml version="1.0" encoding="utf-8"?>
<worksheet xmlns="http://schemas.openxmlformats.org/spreadsheetml/2006/main" xmlns:r="http://schemas.openxmlformats.org/officeDocument/2006/relationships">
  <sheetPr codeName="Sheet35">
    <pageSetUpPr fitToPage="1"/>
  </sheetPr>
  <dimension ref="A1:M74"/>
  <sheetViews>
    <sheetView showGridLines="0" showZeros="0" workbookViewId="0" topLeftCell="A1">
      <selection activeCell="A1" sqref="A1"/>
    </sheetView>
  </sheetViews>
  <sheetFormatPr defaultColWidth="14.83203125" defaultRowHeight="12"/>
  <cols>
    <col min="1" max="1" width="6.83203125" style="82" customWidth="1"/>
    <col min="2" max="2" width="32.83203125" style="82" customWidth="1"/>
    <col min="3" max="3" width="15.83203125" style="82" customWidth="1"/>
    <col min="4" max="6" width="14.83203125" style="82" customWidth="1"/>
    <col min="7" max="7" width="12.83203125" style="82" customWidth="1"/>
    <col min="8" max="8" width="16.83203125" style="82" customWidth="1"/>
    <col min="9" max="9" width="11.83203125" style="82" customWidth="1"/>
    <col min="10" max="11" width="14.83203125" style="82" customWidth="1"/>
    <col min="12" max="12" width="19.5" style="82" customWidth="1"/>
    <col min="13" max="16384" width="14.83203125" style="82" customWidth="1"/>
  </cols>
  <sheetData>
    <row r="1" spans="1:2" ht="6.75" customHeight="1">
      <c r="A1" s="17"/>
      <c r="B1" s="80"/>
    </row>
    <row r="2" spans="1:9" ht="12.75">
      <c r="A2" s="11"/>
      <c r="B2" s="107" t="str">
        <f>"  SUMMARY"&amp;REPLACE(REVYEAR,1,8,"")</f>
        <v>  SUMMARY OF OPERATING FUND REVENUE: 2000/2001 BUDGET</v>
      </c>
      <c r="C2" s="107"/>
      <c r="D2" s="107"/>
      <c r="E2" s="107"/>
      <c r="F2" s="107"/>
      <c r="G2" s="107"/>
      <c r="H2" s="107"/>
      <c r="I2" s="107"/>
    </row>
    <row r="3" spans="1:2" ht="12.75">
      <c r="A3" s="12"/>
      <c r="B3" s="109"/>
    </row>
    <row r="4" spans="1:9" ht="12.75">
      <c r="A4" s="10"/>
      <c r="C4" s="142"/>
      <c r="D4" s="182"/>
      <c r="E4" s="182"/>
      <c r="F4" s="142"/>
      <c r="G4" s="142"/>
      <c r="H4" s="142"/>
      <c r="I4" s="142"/>
    </row>
    <row r="5" spans="1:9" ht="12.75">
      <c r="A5" s="10"/>
      <c r="C5" s="56"/>
      <c r="D5" s="142"/>
      <c r="E5" s="142"/>
      <c r="F5" s="142"/>
      <c r="G5" s="142"/>
      <c r="H5" s="142"/>
      <c r="I5" s="142"/>
    </row>
    <row r="6" spans="1:9" ht="12.75">
      <c r="A6" s="10"/>
      <c r="C6" s="154" t="s">
        <v>203</v>
      </c>
      <c r="D6" s="127"/>
      <c r="E6" s="127"/>
      <c r="F6" s="127"/>
      <c r="G6" s="127"/>
      <c r="H6" s="127"/>
      <c r="I6" s="128"/>
    </row>
    <row r="7" spans="1:9" ht="12.75">
      <c r="A7" s="17"/>
      <c r="C7" s="67" t="s">
        <v>220</v>
      </c>
      <c r="D7" s="65"/>
      <c r="E7" s="65"/>
      <c r="F7" s="143" t="s">
        <v>61</v>
      </c>
      <c r="G7" s="143" t="s">
        <v>3</v>
      </c>
      <c r="H7" s="143" t="s">
        <v>202</v>
      </c>
      <c r="I7" s="143" t="s">
        <v>3</v>
      </c>
    </row>
    <row r="8" spans="1:9" ht="12.75">
      <c r="A8" s="94"/>
      <c r="B8" s="45"/>
      <c r="C8" s="178"/>
      <c r="D8" s="131"/>
      <c r="E8" s="131"/>
      <c r="F8" s="145" t="s">
        <v>245</v>
      </c>
      <c r="G8" s="145" t="s">
        <v>246</v>
      </c>
      <c r="H8" s="145" t="s">
        <v>247</v>
      </c>
      <c r="I8" s="145" t="s">
        <v>3</v>
      </c>
    </row>
    <row r="9" spans="1:11" ht="12.75">
      <c r="A9" s="51" t="s">
        <v>112</v>
      </c>
      <c r="B9" s="52" t="s">
        <v>113</v>
      </c>
      <c r="C9" s="147" t="s">
        <v>238</v>
      </c>
      <c r="D9" s="147" t="s">
        <v>214</v>
      </c>
      <c r="E9" s="147" t="s">
        <v>215</v>
      </c>
      <c r="F9" s="147" t="s">
        <v>241</v>
      </c>
      <c r="G9" s="147" t="s">
        <v>272</v>
      </c>
      <c r="H9" s="147" t="s">
        <v>273</v>
      </c>
      <c r="I9" s="147" t="s">
        <v>61</v>
      </c>
      <c r="K9" s="104" t="s">
        <v>361</v>
      </c>
    </row>
    <row r="10" spans="1:9" ht="4.5" customHeight="1">
      <c r="A10" s="77"/>
      <c r="B10" s="77"/>
      <c r="C10" s="148"/>
      <c r="D10" s="148"/>
      <c r="E10" s="148"/>
      <c r="F10" s="148"/>
      <c r="G10" s="148"/>
      <c r="H10" s="148"/>
      <c r="I10" s="148"/>
    </row>
    <row r="11" spans="1:13" ht="12.75">
      <c r="A11" s="13">
        <v>1</v>
      </c>
      <c r="B11" s="14" t="s">
        <v>135</v>
      </c>
      <c r="C11" s="374">
        <f>'- 41 -'!H11</f>
        <v>0.554521436343852</v>
      </c>
      <c r="D11" s="374">
        <f>'- 42 -'!D11</f>
        <v>6.528835690968444E-05</v>
      </c>
      <c r="E11" s="374">
        <f>'- 42 -'!F11</f>
        <v>0.42450184983677913</v>
      </c>
      <c r="F11" s="374">
        <f>'- 42 -'!H11</f>
        <v>0.008461371055495104</v>
      </c>
      <c r="G11" s="374">
        <f>'- 42 -'!J11</f>
        <v>0.00544069640914037</v>
      </c>
      <c r="H11" s="374">
        <f>'- 43 -'!D11</f>
        <v>0.0032443960826985855</v>
      </c>
      <c r="I11" s="374">
        <f>'- 43 -'!F11</f>
        <v>0.003764961915125136</v>
      </c>
      <c r="K11" s="198">
        <f>SUM(C11:I11)</f>
        <v>0.9999999999999999</v>
      </c>
      <c r="L11" s="82" t="s">
        <v>238</v>
      </c>
      <c r="M11" s="101">
        <f>C65</f>
        <v>0.6070842172837138</v>
      </c>
    </row>
    <row r="12" spans="1:13" ht="12.75">
      <c r="A12" s="15">
        <v>2</v>
      </c>
      <c r="B12" s="16" t="s">
        <v>136</v>
      </c>
      <c r="C12" s="375">
        <f>'- 41 -'!H12</f>
        <v>0.5607066369257686</v>
      </c>
      <c r="D12" s="375">
        <f>'- 42 -'!D12</f>
        <v>0.000283328617877467</v>
      </c>
      <c r="E12" s="375">
        <f>'- 42 -'!F12</f>
        <v>0.4020813592432237</v>
      </c>
      <c r="F12" s="375">
        <f>'- 42 -'!H12</f>
        <v>0.013084757599020953</v>
      </c>
      <c r="G12" s="375">
        <f>'- 42 -'!J12</f>
        <v>0.0021807929331701587</v>
      </c>
      <c r="H12" s="375">
        <f>'- 43 -'!D12</f>
        <v>0.011955979176812079</v>
      </c>
      <c r="I12" s="375">
        <f>'- 43 -'!F12</f>
        <v>0.009707145504127011</v>
      </c>
      <c r="K12" s="198">
        <f aca="true" t="shared" si="0" ref="K12:K63">SUM(C12:I12)</f>
        <v>1.0000000000000002</v>
      </c>
      <c r="L12" s="82" t="s">
        <v>214</v>
      </c>
      <c r="M12" s="101">
        <f>D65</f>
        <v>0.006904318916882873</v>
      </c>
    </row>
    <row r="13" spans="1:13" ht="12.75">
      <c r="A13" s="13">
        <v>3</v>
      </c>
      <c r="B13" s="14" t="s">
        <v>137</v>
      </c>
      <c r="C13" s="374">
        <f>'- 41 -'!H13</f>
        <v>0.5055577480920997</v>
      </c>
      <c r="D13" s="374">
        <f>'- 42 -'!D13</f>
        <v>0.0012620027940349852</v>
      </c>
      <c r="E13" s="374">
        <f>'- 42 -'!F13</f>
        <v>0.47970641788523266</v>
      </c>
      <c r="F13" s="374">
        <f>'- 42 -'!H13</f>
        <v>0.008061266547045148</v>
      </c>
      <c r="G13" s="374">
        <f>'- 42 -'!J13</f>
        <v>0</v>
      </c>
      <c r="H13" s="374">
        <f>'- 43 -'!D13</f>
        <v>0.0037542469919095976</v>
      </c>
      <c r="I13" s="374">
        <f>'- 43 -'!F13</f>
        <v>0.0016583176896778592</v>
      </c>
      <c r="K13" s="198">
        <f t="shared" si="0"/>
        <v>1</v>
      </c>
      <c r="L13" s="82" t="s">
        <v>215</v>
      </c>
      <c r="M13" s="101">
        <f>E65</f>
        <v>0.3467337904756059</v>
      </c>
    </row>
    <row r="14" spans="1:13" ht="12.75">
      <c r="A14" s="15">
        <v>4</v>
      </c>
      <c r="B14" s="16" t="s">
        <v>138</v>
      </c>
      <c r="C14" s="375">
        <f>'- 41 -'!H14</f>
        <v>0.5624137794598905</v>
      </c>
      <c r="D14" s="375">
        <f>'- 42 -'!D14</f>
        <v>0.000501258170730823</v>
      </c>
      <c r="E14" s="375">
        <f>'- 42 -'!F14</f>
        <v>0.41111877134243424</v>
      </c>
      <c r="F14" s="375">
        <f>'- 42 -'!H14</f>
        <v>0.008880157440865849</v>
      </c>
      <c r="G14" s="375">
        <f>'- 42 -'!J14</f>
        <v>0.0003053349263334962</v>
      </c>
      <c r="H14" s="375">
        <f>'- 43 -'!D14</f>
        <v>0.015063189699119147</v>
      </c>
      <c r="I14" s="375">
        <f>'- 43 -'!F14</f>
        <v>0.0017175089606259162</v>
      </c>
      <c r="K14" s="198">
        <f t="shared" si="0"/>
        <v>1</v>
      </c>
      <c r="L14" s="82" t="s">
        <v>282</v>
      </c>
      <c r="M14" s="101">
        <f>F65</f>
        <v>0.009074077199704413</v>
      </c>
    </row>
    <row r="15" spans="1:13" ht="12.75">
      <c r="A15" s="13">
        <v>5</v>
      </c>
      <c r="B15" s="14" t="s">
        <v>139</v>
      </c>
      <c r="C15" s="374">
        <f>'- 41 -'!H15</f>
        <v>0.5001945920729608</v>
      </c>
      <c r="D15" s="374">
        <f>'- 42 -'!D15</f>
        <v>0</v>
      </c>
      <c r="E15" s="374">
        <f>'- 42 -'!F15</f>
        <v>0.47129740881846166</v>
      </c>
      <c r="F15" s="374">
        <f>'- 42 -'!H15</f>
        <v>0.008078329352169645</v>
      </c>
      <c r="G15" s="374">
        <f>'- 42 -'!J15</f>
        <v>0.0005952453206861843</v>
      </c>
      <c r="H15" s="374">
        <f>'- 43 -'!D15</f>
        <v>0.017580995721695518</v>
      </c>
      <c r="I15" s="374">
        <f>'- 43 -'!F15</f>
        <v>0.002253428714026269</v>
      </c>
      <c r="K15" s="198">
        <f t="shared" si="0"/>
        <v>1.0000000000000002</v>
      </c>
      <c r="L15" s="82" t="s">
        <v>242</v>
      </c>
      <c r="M15" s="101">
        <f>G65</f>
        <v>0.017455763131627125</v>
      </c>
    </row>
    <row r="16" spans="1:13" ht="12.75">
      <c r="A16" s="15">
        <v>6</v>
      </c>
      <c r="B16" s="16" t="s">
        <v>140</v>
      </c>
      <c r="C16" s="375">
        <f>'- 41 -'!H16</f>
        <v>0.625683516727973</v>
      </c>
      <c r="D16" s="375">
        <f>'- 42 -'!D16</f>
        <v>0.00026332316929306366</v>
      </c>
      <c r="E16" s="375">
        <f>'- 42 -'!F16</f>
        <v>0.3572081487496433</v>
      </c>
      <c r="F16" s="375">
        <f>'- 42 -'!H16</f>
        <v>0.005832836413254747</v>
      </c>
      <c r="G16" s="375">
        <f>'- 42 -'!J16</f>
        <v>0</v>
      </c>
      <c r="H16" s="375">
        <f>'- 43 -'!D16</f>
        <v>0.003586461565771527</v>
      </c>
      <c r="I16" s="375">
        <f>'- 43 -'!F16</f>
        <v>0.007425713374064395</v>
      </c>
      <c r="K16" s="198">
        <f t="shared" si="0"/>
        <v>1</v>
      </c>
      <c r="L16" s="82" t="s">
        <v>202</v>
      </c>
      <c r="M16" s="101">
        <f>H65</f>
        <v>0.009523352428223048</v>
      </c>
    </row>
    <row r="17" spans="1:13" ht="12.75">
      <c r="A17" s="13">
        <v>9</v>
      </c>
      <c r="B17" s="14" t="s">
        <v>141</v>
      </c>
      <c r="C17" s="374">
        <f>'- 41 -'!H17</f>
        <v>0.6593778704098556</v>
      </c>
      <c r="D17" s="374">
        <f>'- 42 -'!D17</f>
        <v>0.00015365834198269738</v>
      </c>
      <c r="E17" s="374">
        <f>'- 42 -'!F17</f>
        <v>0.3290081199086189</v>
      </c>
      <c r="F17" s="374">
        <f>'- 42 -'!H17</f>
        <v>0.005121944732756579</v>
      </c>
      <c r="G17" s="374">
        <f>'- 42 -'!J17</f>
        <v>0</v>
      </c>
      <c r="H17" s="374">
        <f>'- 43 -'!D17</f>
        <v>0.004801823186959293</v>
      </c>
      <c r="I17" s="374">
        <f>'- 43 -'!F17</f>
        <v>0.0015365834198269738</v>
      </c>
      <c r="K17" s="198">
        <f t="shared" si="0"/>
        <v>1</v>
      </c>
      <c r="L17" s="389" t="s">
        <v>61</v>
      </c>
      <c r="M17" s="101">
        <f>I65</f>
        <v>0.0032244805642428565</v>
      </c>
    </row>
    <row r="18" spans="1:11" ht="12.75">
      <c r="A18" s="15">
        <v>10</v>
      </c>
      <c r="B18" s="16" t="s">
        <v>142</v>
      </c>
      <c r="C18" s="375">
        <f>'- 41 -'!H18</f>
        <v>0.5983331301889943</v>
      </c>
      <c r="D18" s="375">
        <f>'- 42 -'!D18</f>
        <v>6.116417235207471E-05</v>
      </c>
      <c r="E18" s="375">
        <f>'- 42 -'!F18</f>
        <v>0.3814979839779091</v>
      </c>
      <c r="F18" s="375">
        <f>'- 42 -'!H18</f>
        <v>0.01016854365353242</v>
      </c>
      <c r="G18" s="375">
        <f>'- 42 -'!J18</f>
        <v>0.00022936564632028013</v>
      </c>
      <c r="H18" s="375">
        <f>'- 43 -'!D18</f>
        <v>0.008316628435094602</v>
      </c>
      <c r="I18" s="375">
        <f>'- 43 -'!F18</f>
        <v>0.001393183925797257</v>
      </c>
      <c r="K18" s="198">
        <f t="shared" si="0"/>
        <v>0.9999999999999999</v>
      </c>
    </row>
    <row r="19" spans="1:13" ht="12.75">
      <c r="A19" s="13">
        <v>11</v>
      </c>
      <c r="B19" s="14" t="s">
        <v>143</v>
      </c>
      <c r="C19" s="374">
        <f>'- 41 -'!H19</f>
        <v>0.6054960657826475</v>
      </c>
      <c r="D19" s="374">
        <f>'- 42 -'!D19</f>
        <v>0.0001452173059820058</v>
      </c>
      <c r="E19" s="374">
        <f>'- 42 -'!F19</f>
        <v>0.36121616721429545</v>
      </c>
      <c r="F19" s="374">
        <f>'- 42 -'!H19</f>
        <v>0.007911042782701543</v>
      </c>
      <c r="G19" s="374">
        <f>'- 42 -'!J19</f>
        <v>0.010709776316172927</v>
      </c>
      <c r="H19" s="374">
        <f>'- 43 -'!D19</f>
        <v>0.011749400211271377</v>
      </c>
      <c r="I19" s="374">
        <f>'- 43 -'!F19</f>
        <v>0.0027723303869292017</v>
      </c>
      <c r="K19" s="198">
        <f t="shared" si="0"/>
        <v>1</v>
      </c>
      <c r="M19" s="101">
        <f>SUM(M11:M17)</f>
        <v>1</v>
      </c>
    </row>
    <row r="20" spans="1:11" ht="12.75">
      <c r="A20" s="15">
        <v>12</v>
      </c>
      <c r="B20" s="16" t="s">
        <v>144</v>
      </c>
      <c r="C20" s="375">
        <f>'- 41 -'!H20</f>
        <v>0.620099296988955</v>
      </c>
      <c r="D20" s="375">
        <f>'- 42 -'!D20</f>
        <v>0.00015768059414678596</v>
      </c>
      <c r="E20" s="375">
        <f>'- 42 -'!F20</f>
        <v>0.36721853166411605</v>
      </c>
      <c r="F20" s="375">
        <f>'- 42 -'!H20</f>
        <v>0.002562309654885272</v>
      </c>
      <c r="G20" s="375">
        <f>'- 42 -'!J20</f>
        <v>0</v>
      </c>
      <c r="H20" s="375">
        <f>'- 43 -'!D20</f>
        <v>0.006548041453282118</v>
      </c>
      <c r="I20" s="375">
        <f>'- 43 -'!F20</f>
        <v>0.0034141396446147466</v>
      </c>
      <c r="K20" s="198">
        <f t="shared" si="0"/>
        <v>1</v>
      </c>
    </row>
    <row r="21" spans="1:11" ht="12.75">
      <c r="A21" s="13">
        <v>13</v>
      </c>
      <c r="B21" s="14" t="s">
        <v>145</v>
      </c>
      <c r="C21" s="374">
        <f>'- 41 -'!H21</f>
        <v>0.6176204789216865</v>
      </c>
      <c r="D21" s="374">
        <f>'- 42 -'!D21</f>
        <v>0.004187588309216336</v>
      </c>
      <c r="E21" s="374">
        <f>'- 42 -'!F21</f>
        <v>0.34392261577528205</v>
      </c>
      <c r="F21" s="374">
        <f>'- 42 -'!H21</f>
        <v>0.01309987954790897</v>
      </c>
      <c r="G21" s="374">
        <f>'- 42 -'!J21</f>
        <v>0.0104285994126945</v>
      </c>
      <c r="H21" s="374">
        <f>'- 43 -'!D21</f>
        <v>0.006742669137694824</v>
      </c>
      <c r="I21" s="374">
        <f>'- 43 -'!F21</f>
        <v>0.003998168895516813</v>
      </c>
      <c r="K21" s="198">
        <f t="shared" si="0"/>
        <v>0.9999999999999999</v>
      </c>
    </row>
    <row r="22" spans="1:11" ht="12.75">
      <c r="A22" s="15">
        <v>14</v>
      </c>
      <c r="B22" s="16" t="s">
        <v>146</v>
      </c>
      <c r="C22" s="375">
        <f>'- 41 -'!H22</f>
        <v>0.693234220080846</v>
      </c>
      <c r="D22" s="375">
        <f>'- 42 -'!D22</f>
        <v>0</v>
      </c>
      <c r="E22" s="375">
        <f>'- 42 -'!F22</f>
        <v>0.29660092161203233</v>
      </c>
      <c r="F22" s="375">
        <f>'- 42 -'!H22</f>
        <v>0.008043939573032156</v>
      </c>
      <c r="G22" s="375">
        <f>'- 42 -'!J22</f>
        <v>0</v>
      </c>
      <c r="H22" s="375">
        <f>'- 43 -'!D22</f>
        <v>0.0010054924466290195</v>
      </c>
      <c r="I22" s="375">
        <f>'- 43 -'!F22</f>
        <v>0.001115426287460459</v>
      </c>
      <c r="K22" s="198">
        <f t="shared" si="0"/>
        <v>1</v>
      </c>
    </row>
    <row r="23" spans="1:11" ht="12.75">
      <c r="A23" s="13">
        <v>15</v>
      </c>
      <c r="B23" s="14" t="s">
        <v>147</v>
      </c>
      <c r="C23" s="374">
        <f>'- 41 -'!H23</f>
        <v>0.746683514479377</v>
      </c>
      <c r="D23" s="374">
        <f>'- 42 -'!D23</f>
        <v>0</v>
      </c>
      <c r="E23" s="374">
        <f>'- 42 -'!F23</f>
        <v>0.23158115478731067</v>
      </c>
      <c r="F23" s="374">
        <f>'- 42 -'!H23</f>
        <v>0.00971393400256422</v>
      </c>
      <c r="G23" s="374">
        <f>'- 42 -'!J23</f>
        <v>0</v>
      </c>
      <c r="H23" s="374">
        <f>'- 43 -'!D23</f>
        <v>0.010585283564256028</v>
      </c>
      <c r="I23" s="374">
        <f>'- 43 -'!F23</f>
        <v>0.0014361131664920525</v>
      </c>
      <c r="K23" s="198">
        <f t="shared" si="0"/>
        <v>1</v>
      </c>
    </row>
    <row r="24" spans="1:11" ht="12.75">
      <c r="A24" s="15">
        <v>16</v>
      </c>
      <c r="B24" s="16" t="s">
        <v>148</v>
      </c>
      <c r="C24" s="375">
        <f>'- 41 -'!H24</f>
        <v>0.6077028579021803</v>
      </c>
      <c r="D24" s="375">
        <f>'- 42 -'!D24</f>
        <v>0</v>
      </c>
      <c r="E24" s="375">
        <f>'- 42 -'!F24</f>
        <v>0.34883945605349975</v>
      </c>
      <c r="F24" s="375">
        <f>'- 42 -'!H24</f>
        <v>0.01745765079003497</v>
      </c>
      <c r="G24" s="375">
        <f>'- 42 -'!J24</f>
        <v>0.020339010629166956</v>
      </c>
      <c r="H24" s="375">
        <f>'- 43 -'!D24</f>
        <v>0.0023728845734028114</v>
      </c>
      <c r="I24" s="375">
        <f>'- 43 -'!F24</f>
        <v>0.0032881400517153245</v>
      </c>
      <c r="K24" s="198">
        <f t="shared" si="0"/>
        <v>1</v>
      </c>
    </row>
    <row r="25" spans="1:11" ht="12.75">
      <c r="A25" s="13">
        <v>17</v>
      </c>
      <c r="B25" s="14" t="s">
        <v>149</v>
      </c>
      <c r="C25" s="374">
        <f>'- 41 -'!H25</f>
        <v>0.6646802409739674</v>
      </c>
      <c r="D25" s="374">
        <f>'- 42 -'!D25</f>
        <v>0.004309367143206976</v>
      </c>
      <c r="E25" s="374">
        <f>'- 42 -'!F25</f>
        <v>0.30471594829715587</v>
      </c>
      <c r="F25" s="374">
        <f>'- 42 -'!H25</f>
        <v>0.026294443585669687</v>
      </c>
      <c r="G25" s="374">
        <f>'- 42 -'!J25</f>
        <v>0</v>
      </c>
      <c r="H25" s="374">
        <f>'- 43 -'!D25</f>
        <v>0</v>
      </c>
      <c r="I25" s="374">
        <f>'- 43 -'!F25</f>
        <v>0</v>
      </c>
      <c r="K25" s="198">
        <f t="shared" si="0"/>
        <v>0.9999999999999999</v>
      </c>
    </row>
    <row r="26" spans="1:11" ht="12.75">
      <c r="A26" s="15">
        <v>18</v>
      </c>
      <c r="B26" s="16" t="s">
        <v>150</v>
      </c>
      <c r="C26" s="375">
        <f>'- 41 -'!H26</f>
        <v>0.6756312280577326</v>
      </c>
      <c r="D26" s="375">
        <f>'- 42 -'!D26</f>
        <v>0.0022163906521507856</v>
      </c>
      <c r="E26" s="375">
        <f>'- 42 -'!F26</f>
        <v>0.29755044505124295</v>
      </c>
      <c r="F26" s="375">
        <f>'- 42 -'!H26</f>
        <v>0.011303592325969006</v>
      </c>
      <c r="G26" s="375">
        <f>'- 42 -'!J26</f>
        <v>0.0017731125217206284</v>
      </c>
      <c r="H26" s="375">
        <f>'- 43 -'!D26</f>
        <v>0.011525231391184084</v>
      </c>
      <c r="I26" s="375">
        <f>'- 43 -'!F26</f>
        <v>0</v>
      </c>
      <c r="K26" s="198">
        <f t="shared" si="0"/>
        <v>1</v>
      </c>
    </row>
    <row r="27" spans="1:11" ht="12.75">
      <c r="A27" s="13">
        <v>19</v>
      </c>
      <c r="B27" s="14" t="s">
        <v>151</v>
      </c>
      <c r="C27" s="374">
        <f>'- 41 -'!H27</f>
        <v>0.8016572183171713</v>
      </c>
      <c r="D27" s="374">
        <f>'- 42 -'!D27</f>
        <v>0</v>
      </c>
      <c r="E27" s="374">
        <f>'- 42 -'!F27</f>
        <v>0.18179461761831536</v>
      </c>
      <c r="F27" s="374">
        <f>'- 42 -'!H27</f>
        <v>0.015222109187858941</v>
      </c>
      <c r="G27" s="374">
        <f>'- 42 -'!J27</f>
        <v>0</v>
      </c>
      <c r="H27" s="374">
        <f>'- 43 -'!D27</f>
        <v>0.0013260548766543786</v>
      </c>
      <c r="I27" s="374">
        <f>'- 43 -'!F27</f>
        <v>0</v>
      </c>
      <c r="K27" s="198">
        <f t="shared" si="0"/>
        <v>1</v>
      </c>
    </row>
    <row r="28" spans="1:11" ht="12.75">
      <c r="A28" s="15">
        <v>20</v>
      </c>
      <c r="B28" s="16" t="s">
        <v>152</v>
      </c>
      <c r="C28" s="375">
        <f>'- 41 -'!H28</f>
        <v>0.5934674649832523</v>
      </c>
      <c r="D28" s="375">
        <f>'- 42 -'!D28</f>
        <v>0</v>
      </c>
      <c r="E28" s="375">
        <f>'- 42 -'!F28</f>
        <v>0.40236544943671587</v>
      </c>
      <c r="F28" s="375">
        <f>'- 42 -'!H28</f>
        <v>0.003373354993359121</v>
      </c>
      <c r="G28" s="375">
        <f>'- 42 -'!J28</f>
        <v>0</v>
      </c>
      <c r="H28" s="375">
        <f>'- 43 -'!D28</f>
        <v>0</v>
      </c>
      <c r="I28" s="375">
        <f>'- 43 -'!F28</f>
        <v>0.0007937305866727342</v>
      </c>
      <c r="K28" s="198">
        <f t="shared" si="0"/>
        <v>1</v>
      </c>
    </row>
    <row r="29" spans="1:11" ht="12.75">
      <c r="A29" s="13">
        <v>21</v>
      </c>
      <c r="B29" s="14" t="s">
        <v>153</v>
      </c>
      <c r="C29" s="374">
        <f>'- 41 -'!H29</f>
        <v>0.6566019756489777</v>
      </c>
      <c r="D29" s="374">
        <f>'- 42 -'!D29</f>
        <v>0</v>
      </c>
      <c r="E29" s="374">
        <f>'- 42 -'!F29</f>
        <v>0.33714679531357683</v>
      </c>
      <c r="F29" s="374">
        <f>'- 42 -'!H29</f>
        <v>0.0011486331265793705</v>
      </c>
      <c r="G29" s="374">
        <f>'- 42 -'!J29</f>
        <v>0</v>
      </c>
      <c r="H29" s="374">
        <f>'- 43 -'!D29</f>
        <v>0.003170227429359063</v>
      </c>
      <c r="I29" s="374">
        <f>'- 43 -'!F29</f>
        <v>0.0019323684815070066</v>
      </c>
      <c r="K29" s="198">
        <f t="shared" si="0"/>
        <v>1</v>
      </c>
    </row>
    <row r="30" spans="1:11" ht="12.75">
      <c r="A30" s="15">
        <v>22</v>
      </c>
      <c r="B30" s="16" t="s">
        <v>154</v>
      </c>
      <c r="C30" s="375">
        <f>'- 41 -'!H30</f>
        <v>0.5812611821221451</v>
      </c>
      <c r="D30" s="375">
        <f>'- 42 -'!D30</f>
        <v>0.005052401402176119</v>
      </c>
      <c r="E30" s="375">
        <f>'- 42 -'!F30</f>
        <v>0.39722400857358836</v>
      </c>
      <c r="F30" s="375">
        <f>'- 42 -'!H30</f>
        <v>0.0025262007010880597</v>
      </c>
      <c r="G30" s="375">
        <f>'- 42 -'!J30</f>
        <v>0.005052401402176119</v>
      </c>
      <c r="H30" s="375">
        <f>'- 43 -'!D30</f>
        <v>0.008210152278536194</v>
      </c>
      <c r="I30" s="375">
        <f>'- 43 -'!F30</f>
        <v>0.0006736535202901493</v>
      </c>
      <c r="K30" s="198">
        <f t="shared" si="0"/>
        <v>1</v>
      </c>
    </row>
    <row r="31" spans="1:11" ht="12.75">
      <c r="A31" s="13">
        <v>23</v>
      </c>
      <c r="B31" s="14" t="s">
        <v>155</v>
      </c>
      <c r="C31" s="374">
        <f>'- 41 -'!H31</f>
        <v>0.7103460644057231</v>
      </c>
      <c r="D31" s="374">
        <f>'- 42 -'!D31</f>
        <v>0</v>
      </c>
      <c r="E31" s="374">
        <f>'- 42 -'!F31</f>
        <v>0.25821480467630437</v>
      </c>
      <c r="F31" s="374">
        <f>'- 42 -'!H31</f>
        <v>0.003133468197804567</v>
      </c>
      <c r="G31" s="374">
        <f>'- 42 -'!J31</f>
        <v>0.02642558180148518</v>
      </c>
      <c r="H31" s="374">
        <f>'- 43 -'!D31</f>
        <v>0.00031334681978045667</v>
      </c>
      <c r="I31" s="374">
        <f>'- 43 -'!F31</f>
        <v>0.0015667340989022835</v>
      </c>
      <c r="K31" s="198">
        <f t="shared" si="0"/>
        <v>1</v>
      </c>
    </row>
    <row r="32" spans="1:11" ht="12.75">
      <c r="A32" s="15">
        <v>24</v>
      </c>
      <c r="B32" s="16" t="s">
        <v>156</v>
      </c>
      <c r="C32" s="375">
        <f>'- 41 -'!H32</f>
        <v>0.6527578488665647</v>
      </c>
      <c r="D32" s="375">
        <f>'- 42 -'!D32</f>
        <v>0.0006684646285506947</v>
      </c>
      <c r="E32" s="375">
        <f>'- 42 -'!F32</f>
        <v>0.33079792127108815</v>
      </c>
      <c r="F32" s="375">
        <f>'- 42 -'!H32</f>
        <v>0.0013369292571013894</v>
      </c>
      <c r="G32" s="375">
        <f>'- 42 -'!J32</f>
        <v>0.010249790971110652</v>
      </c>
      <c r="H32" s="375">
        <f>'- 43 -'!D32</f>
        <v>0.002985808674193103</v>
      </c>
      <c r="I32" s="375">
        <f>'- 43 -'!F32</f>
        <v>0.0012032363313912505</v>
      </c>
      <c r="K32" s="198">
        <f t="shared" si="0"/>
        <v>1</v>
      </c>
    </row>
    <row r="33" spans="1:11" ht="12.75">
      <c r="A33" s="13">
        <v>25</v>
      </c>
      <c r="B33" s="14" t="s">
        <v>157</v>
      </c>
      <c r="C33" s="374">
        <f>'- 41 -'!H33</f>
        <v>0.6452549824978474</v>
      </c>
      <c r="D33" s="374">
        <f>'- 42 -'!D33</f>
        <v>0</v>
      </c>
      <c r="E33" s="374">
        <f>'- 42 -'!F33</f>
        <v>0.34873235115130075</v>
      </c>
      <c r="F33" s="374">
        <f>'- 42 -'!H33</f>
        <v>0.002996345357567375</v>
      </c>
      <c r="G33" s="374">
        <f>'- 42 -'!J33</f>
        <v>0</v>
      </c>
      <c r="H33" s="374">
        <f>'- 43 -'!D33</f>
        <v>0.0010986599644413708</v>
      </c>
      <c r="I33" s="374">
        <f>'- 43 -'!F33</f>
        <v>0.0019176610288431201</v>
      </c>
      <c r="K33" s="198">
        <f t="shared" si="0"/>
        <v>1</v>
      </c>
    </row>
    <row r="34" spans="1:11" ht="12.75">
      <c r="A34" s="15">
        <v>26</v>
      </c>
      <c r="B34" s="16" t="s">
        <v>158</v>
      </c>
      <c r="C34" s="375">
        <f>'- 41 -'!H34</f>
        <v>0.7338337196464567</v>
      </c>
      <c r="D34" s="375">
        <f>'- 42 -'!D34</f>
        <v>0</v>
      </c>
      <c r="E34" s="375">
        <f>'- 42 -'!F34</f>
        <v>0.26117608406619536</v>
      </c>
      <c r="F34" s="375">
        <f>'- 42 -'!H34</f>
        <v>0.0009440911894982533</v>
      </c>
      <c r="G34" s="375">
        <f>'- 42 -'!J34</f>
        <v>0</v>
      </c>
      <c r="H34" s="375">
        <f>'- 43 -'!D34</f>
        <v>0</v>
      </c>
      <c r="I34" s="375">
        <f>'- 43 -'!F34</f>
        <v>0.004046105097849657</v>
      </c>
      <c r="K34" s="198">
        <f t="shared" si="0"/>
        <v>0.9999999999999999</v>
      </c>
    </row>
    <row r="35" spans="1:11" ht="12.75">
      <c r="A35" s="13">
        <v>28</v>
      </c>
      <c r="B35" s="14" t="s">
        <v>159</v>
      </c>
      <c r="C35" s="374">
        <f>'- 41 -'!H35</f>
        <v>0.6986265639821728</v>
      </c>
      <c r="D35" s="374">
        <f>'- 42 -'!D35</f>
        <v>0</v>
      </c>
      <c r="E35" s="374">
        <f>'- 42 -'!F35</f>
        <v>0.2820174177667315</v>
      </c>
      <c r="F35" s="374">
        <f>'- 42 -'!H35</f>
        <v>0.005382191933270094</v>
      </c>
      <c r="G35" s="374">
        <f>'- 42 -'!J35</f>
        <v>0.011986555450156597</v>
      </c>
      <c r="H35" s="374">
        <f>'- 43 -'!D35</f>
        <v>0</v>
      </c>
      <c r="I35" s="374">
        <f>'- 43 -'!F35</f>
        <v>0.0019872708676689577</v>
      </c>
      <c r="K35" s="198">
        <f t="shared" si="0"/>
        <v>0.9999999999999999</v>
      </c>
    </row>
    <row r="36" spans="1:11" ht="12.75">
      <c r="A36" s="15">
        <v>30</v>
      </c>
      <c r="B36" s="16" t="s">
        <v>160</v>
      </c>
      <c r="C36" s="375">
        <f>'- 41 -'!H36</f>
        <v>0.6605551257727533</v>
      </c>
      <c r="D36" s="375">
        <f>'- 42 -'!D36</f>
        <v>0</v>
      </c>
      <c r="E36" s="375">
        <f>'- 42 -'!F36</f>
        <v>0.33378580150247555</v>
      </c>
      <c r="F36" s="375">
        <f>'- 42 -'!H36</f>
        <v>0.0033954436348627146</v>
      </c>
      <c r="G36" s="375">
        <f>'- 42 -'!J36</f>
        <v>0</v>
      </c>
      <c r="H36" s="375">
        <f>'- 43 -'!D36</f>
        <v>0.0006073151216827619</v>
      </c>
      <c r="I36" s="375">
        <f>'- 43 -'!F36</f>
        <v>0.0016563139682257144</v>
      </c>
      <c r="K36" s="198">
        <f t="shared" si="0"/>
        <v>1</v>
      </c>
    </row>
    <row r="37" spans="1:11" ht="12.75">
      <c r="A37" s="13">
        <v>31</v>
      </c>
      <c r="B37" s="14" t="s">
        <v>161</v>
      </c>
      <c r="C37" s="374">
        <f>'- 41 -'!H37</f>
        <v>0.6566155329766988</v>
      </c>
      <c r="D37" s="374">
        <f>'- 42 -'!D37</f>
        <v>0</v>
      </c>
      <c r="E37" s="374">
        <f>'- 42 -'!F37</f>
        <v>0.3299640139449571</v>
      </c>
      <c r="F37" s="374">
        <f>'- 42 -'!H37</f>
        <v>0.0039443625534918095</v>
      </c>
      <c r="G37" s="374">
        <f>'- 42 -'!J37</f>
        <v>0</v>
      </c>
      <c r="H37" s="374">
        <f>'- 43 -'!D37</f>
        <v>0.004136770482930434</v>
      </c>
      <c r="I37" s="374">
        <f>'- 43 -'!F37</f>
        <v>0.00533932004192184</v>
      </c>
      <c r="K37" s="198">
        <f t="shared" si="0"/>
        <v>1.0000000000000002</v>
      </c>
    </row>
    <row r="38" spans="1:11" ht="12.75">
      <c r="A38" s="15">
        <v>32</v>
      </c>
      <c r="B38" s="16" t="s">
        <v>162</v>
      </c>
      <c r="C38" s="375">
        <f>'- 41 -'!H38</f>
        <v>0.720647249050589</v>
      </c>
      <c r="D38" s="375">
        <f>'- 42 -'!D38</f>
        <v>0.0022322137312121623</v>
      </c>
      <c r="E38" s="375">
        <f>'- 42 -'!F38</f>
        <v>0.26099460517371137</v>
      </c>
      <c r="F38" s="375">
        <f>'- 42 -'!H38</f>
        <v>0.006134870502330179</v>
      </c>
      <c r="G38" s="375">
        <f>'- 42 -'!J38</f>
        <v>0.0011161068656060811</v>
      </c>
      <c r="H38" s="375">
        <f>'- 43 -'!D38</f>
        <v>0.005777239257161647</v>
      </c>
      <c r="I38" s="375">
        <f>'- 43 -'!F38</f>
        <v>0.003097715419389623</v>
      </c>
      <c r="K38" s="198">
        <f t="shared" si="0"/>
        <v>1</v>
      </c>
    </row>
    <row r="39" spans="1:11" ht="12.75">
      <c r="A39" s="13">
        <v>33</v>
      </c>
      <c r="B39" s="14" t="s">
        <v>163</v>
      </c>
      <c r="C39" s="374">
        <f>'- 41 -'!H39</f>
        <v>0.6543965548052213</v>
      </c>
      <c r="D39" s="374">
        <f>'- 42 -'!D39</f>
        <v>0.001387190939978533</v>
      </c>
      <c r="E39" s="374">
        <f>'- 42 -'!F39</f>
        <v>0.3055252957531884</v>
      </c>
      <c r="F39" s="374">
        <f>'- 42 -'!H39</f>
        <v>0.009198299924063536</v>
      </c>
      <c r="G39" s="374">
        <f>'- 42 -'!J39</f>
        <v>0.007056069115401393</v>
      </c>
      <c r="H39" s="374">
        <f>'- 43 -'!D39</f>
        <v>0.01868301397749911</v>
      </c>
      <c r="I39" s="374">
        <f>'- 43 -'!F39</f>
        <v>0.003753575484647795</v>
      </c>
      <c r="K39" s="198">
        <f t="shared" si="0"/>
        <v>1</v>
      </c>
    </row>
    <row r="40" spans="1:11" ht="12.75">
      <c r="A40" s="15">
        <v>34</v>
      </c>
      <c r="B40" s="16" t="s">
        <v>164</v>
      </c>
      <c r="C40" s="375">
        <f>'- 41 -'!H40</f>
        <v>0.7682310310676369</v>
      </c>
      <c r="D40" s="375">
        <f>'- 42 -'!D40</f>
        <v>0</v>
      </c>
      <c r="E40" s="375">
        <f>'- 42 -'!F40</f>
        <v>0.1939708455440202</v>
      </c>
      <c r="F40" s="375">
        <f>'- 42 -'!H40</f>
        <v>0.0048411389561424465</v>
      </c>
      <c r="G40" s="375">
        <f>'- 42 -'!J40</f>
        <v>0.028488240780376702</v>
      </c>
      <c r="H40" s="375">
        <f>'- 43 -'!D40</f>
        <v>0</v>
      </c>
      <c r="I40" s="375">
        <f>'- 43 -'!F40</f>
        <v>0.004468743651823797</v>
      </c>
      <c r="K40" s="198">
        <f t="shared" si="0"/>
        <v>1</v>
      </c>
    </row>
    <row r="41" spans="1:11" ht="12.75">
      <c r="A41" s="13">
        <v>35</v>
      </c>
      <c r="B41" s="14" t="s">
        <v>165</v>
      </c>
      <c r="C41" s="374">
        <f>'- 41 -'!H41</f>
        <v>0.6579331143952886</v>
      </c>
      <c r="D41" s="374">
        <f>'- 42 -'!D41</f>
        <v>0.0014137829276362635</v>
      </c>
      <c r="E41" s="374">
        <f>'- 42 -'!F41</f>
        <v>0.2766090316710286</v>
      </c>
      <c r="F41" s="374">
        <f>'- 42 -'!H41</f>
        <v>0.005247181801472802</v>
      </c>
      <c r="G41" s="374">
        <f>'- 42 -'!J41</f>
        <v>0.03201002610805514</v>
      </c>
      <c r="H41" s="374">
        <f>'- 43 -'!D41</f>
        <v>0.014795648504741642</v>
      </c>
      <c r="I41" s="374">
        <f>'- 43 -'!F41</f>
        <v>0.011991214591777016</v>
      </c>
      <c r="K41" s="198">
        <f t="shared" si="0"/>
        <v>1</v>
      </c>
    </row>
    <row r="42" spans="1:11" ht="12.75">
      <c r="A42" s="15">
        <v>36</v>
      </c>
      <c r="B42" s="16" t="s">
        <v>166</v>
      </c>
      <c r="C42" s="375">
        <f>'- 41 -'!H42</f>
        <v>0.651370302937008</v>
      </c>
      <c r="D42" s="375">
        <f>'- 42 -'!D42</f>
        <v>0</v>
      </c>
      <c r="E42" s="375">
        <f>'- 42 -'!F42</f>
        <v>0.3395499401993244</v>
      </c>
      <c r="F42" s="375">
        <f>'- 42 -'!H42</f>
        <v>0.0011175085370667803</v>
      </c>
      <c r="G42" s="375">
        <f>'- 42 -'!J42</f>
        <v>0</v>
      </c>
      <c r="H42" s="375">
        <f>'- 43 -'!D42</f>
        <v>0.0006984428356667377</v>
      </c>
      <c r="I42" s="375">
        <f>'- 43 -'!F42</f>
        <v>0.007263805490934072</v>
      </c>
      <c r="K42" s="198">
        <f t="shared" si="0"/>
        <v>1</v>
      </c>
    </row>
    <row r="43" spans="1:11" ht="12.75">
      <c r="A43" s="13">
        <v>37</v>
      </c>
      <c r="B43" s="14" t="s">
        <v>167</v>
      </c>
      <c r="C43" s="374">
        <f>'- 41 -'!H43</f>
        <v>0.6116874874529583</v>
      </c>
      <c r="D43" s="374">
        <f>'- 42 -'!D43</f>
        <v>0.0001325586214728176</v>
      </c>
      <c r="E43" s="374">
        <f>'- 42 -'!F43</f>
        <v>0.34383938961762583</v>
      </c>
      <c r="F43" s="374">
        <f>'- 42 -'!H43</f>
        <v>0.0006521884176462626</v>
      </c>
      <c r="G43" s="374">
        <f>'- 42 -'!J43</f>
        <v>0.03975580345326992</v>
      </c>
      <c r="H43" s="374">
        <f>'- 43 -'!D43</f>
        <v>0.00128140000757057</v>
      </c>
      <c r="I43" s="374">
        <f>'- 43 -'!F43</f>
        <v>0.0026511724294563522</v>
      </c>
      <c r="K43" s="198">
        <f t="shared" si="0"/>
        <v>1</v>
      </c>
    </row>
    <row r="44" spans="1:11" ht="12.75">
      <c r="A44" s="15">
        <v>38</v>
      </c>
      <c r="B44" s="16" t="s">
        <v>168</v>
      </c>
      <c r="C44" s="375">
        <f>'- 41 -'!H44</f>
        <v>0.596614210311094</v>
      </c>
      <c r="D44" s="375">
        <f>'- 42 -'!D44</f>
        <v>0.03893497450336369</v>
      </c>
      <c r="E44" s="375">
        <f>'- 42 -'!F44</f>
        <v>0.34530577927876754</v>
      </c>
      <c r="F44" s="375">
        <f>'- 42 -'!H44</f>
        <v>0.00218147689795401</v>
      </c>
      <c r="G44" s="375">
        <f>'- 42 -'!J44</f>
        <v>0.011131454181961896</v>
      </c>
      <c r="H44" s="375">
        <f>'- 43 -'!D44</f>
        <v>0.004146525397130942</v>
      </c>
      <c r="I44" s="375">
        <f>'- 43 -'!F44</f>
        <v>0.001685579429728025</v>
      </c>
      <c r="K44" s="198">
        <f t="shared" si="0"/>
        <v>1</v>
      </c>
    </row>
    <row r="45" spans="1:11" ht="12.75">
      <c r="A45" s="13">
        <v>39</v>
      </c>
      <c r="B45" s="14" t="s">
        <v>169</v>
      </c>
      <c r="C45" s="374">
        <f>'- 41 -'!H45</f>
        <v>0.650024134471597</v>
      </c>
      <c r="D45" s="374">
        <f>'- 42 -'!D45</f>
        <v>0.000338017809482346</v>
      </c>
      <c r="E45" s="374">
        <f>'- 42 -'!F45</f>
        <v>0.3002872475344981</v>
      </c>
      <c r="F45" s="374">
        <f>'- 42 -'!H45</f>
        <v>0.005746302761199882</v>
      </c>
      <c r="G45" s="374">
        <f>'- 42 -'!J45</f>
        <v>0.039886101518916826</v>
      </c>
      <c r="H45" s="374">
        <f>'- 43 -'!D45</f>
        <v>0</v>
      </c>
      <c r="I45" s="374">
        <f>'- 43 -'!F45</f>
        <v>0.003718195904305806</v>
      </c>
      <c r="K45" s="198">
        <f t="shared" si="0"/>
        <v>1</v>
      </c>
    </row>
    <row r="46" spans="1:11" ht="12.75">
      <c r="A46" s="15">
        <v>40</v>
      </c>
      <c r="B46" s="16" t="s">
        <v>170</v>
      </c>
      <c r="C46" s="375">
        <f>'- 41 -'!H46</f>
        <v>0.6255812621036588</v>
      </c>
      <c r="D46" s="375">
        <f>'- 42 -'!D46</f>
        <v>0.00034606437714141655</v>
      </c>
      <c r="E46" s="375">
        <f>'- 42 -'!F46</f>
        <v>0.3519543470040221</v>
      </c>
      <c r="F46" s="375">
        <f>'- 42 -'!H46</f>
        <v>0.003093953040668294</v>
      </c>
      <c r="G46" s="375">
        <f>'- 42 -'!J46</f>
        <v>0.008216164185774692</v>
      </c>
      <c r="H46" s="375">
        <f>'- 43 -'!D46</f>
        <v>0.009598129877273195</v>
      </c>
      <c r="I46" s="375">
        <f>'- 43 -'!F46</f>
        <v>0.001210079411461377</v>
      </c>
      <c r="K46" s="198">
        <f t="shared" si="0"/>
        <v>0.9999999999999998</v>
      </c>
    </row>
    <row r="47" spans="1:11" ht="12.75">
      <c r="A47" s="13">
        <v>41</v>
      </c>
      <c r="B47" s="14" t="s">
        <v>171</v>
      </c>
      <c r="C47" s="374">
        <f>'- 41 -'!H47</f>
        <v>0.5652092139101721</v>
      </c>
      <c r="D47" s="374">
        <f>'- 42 -'!D47</f>
        <v>0</v>
      </c>
      <c r="E47" s="374">
        <f>'- 42 -'!F47</f>
        <v>0.3739313708233498</v>
      </c>
      <c r="F47" s="374">
        <f>'- 42 -'!H47</f>
        <v>0.002112885306263557</v>
      </c>
      <c r="G47" s="374">
        <f>'- 42 -'!J47</f>
        <v>0.05433775353375908</v>
      </c>
      <c r="H47" s="374">
        <f>'- 43 -'!D47</f>
        <v>0.002121203752351209</v>
      </c>
      <c r="I47" s="374">
        <f>'- 43 -'!F47</f>
        <v>0.002287572674104245</v>
      </c>
      <c r="K47" s="198">
        <f t="shared" si="0"/>
        <v>1</v>
      </c>
    </row>
    <row r="48" spans="1:11" ht="12.75">
      <c r="A48" s="15">
        <v>42</v>
      </c>
      <c r="B48" s="16" t="s">
        <v>172</v>
      </c>
      <c r="C48" s="375">
        <f>'- 41 -'!H48</f>
        <v>0.5966642099532982</v>
      </c>
      <c r="D48" s="375">
        <f>'- 42 -'!D48</f>
        <v>0</v>
      </c>
      <c r="E48" s="375">
        <f>'- 42 -'!F48</f>
        <v>0.3947267722697127</v>
      </c>
      <c r="F48" s="375">
        <f>'- 42 -'!H48</f>
        <v>0.0025149770024215454</v>
      </c>
      <c r="G48" s="375">
        <f>'- 42 -'!J48</f>
        <v>0</v>
      </c>
      <c r="H48" s="375">
        <f>'- 43 -'!D48</f>
        <v>0</v>
      </c>
      <c r="I48" s="375">
        <f>'- 43 -'!F48</f>
        <v>0.006094040774567647</v>
      </c>
      <c r="K48" s="198">
        <f t="shared" si="0"/>
        <v>1</v>
      </c>
    </row>
    <row r="49" spans="1:11" ht="12.75">
      <c r="A49" s="13">
        <v>43</v>
      </c>
      <c r="B49" s="14" t="s">
        <v>173</v>
      </c>
      <c r="C49" s="374">
        <f>'- 41 -'!H49</f>
        <v>0.5693037885772055</v>
      </c>
      <c r="D49" s="374">
        <f>'- 42 -'!D49</f>
        <v>0</v>
      </c>
      <c r="E49" s="374">
        <f>'- 42 -'!F49</f>
        <v>0.4256027789767426</v>
      </c>
      <c r="F49" s="374">
        <f>'- 42 -'!H49</f>
        <v>0.0009858256347197274</v>
      </c>
      <c r="G49" s="374">
        <f>'- 42 -'!J49</f>
        <v>0</v>
      </c>
      <c r="H49" s="374">
        <f>'- 43 -'!D49</f>
        <v>0</v>
      </c>
      <c r="I49" s="374">
        <f>'- 43 -'!F49</f>
        <v>0.004107606811332197</v>
      </c>
      <c r="K49" s="198">
        <f t="shared" si="0"/>
        <v>1</v>
      </c>
    </row>
    <row r="50" spans="1:11" ht="12.75">
      <c r="A50" s="15">
        <v>44</v>
      </c>
      <c r="B50" s="16" t="s">
        <v>174</v>
      </c>
      <c r="C50" s="375">
        <f>'- 41 -'!H50</f>
        <v>0.6295559240593828</v>
      </c>
      <c r="D50" s="375">
        <f>'- 42 -'!D50</f>
        <v>0</v>
      </c>
      <c r="E50" s="375">
        <f>'- 42 -'!F50</f>
        <v>0.3657846250444729</v>
      </c>
      <c r="F50" s="375">
        <f>'- 42 -'!H50</f>
        <v>0.0024864819167359367</v>
      </c>
      <c r="G50" s="375">
        <f>'- 42 -'!J50</f>
        <v>0</v>
      </c>
      <c r="H50" s="375">
        <f>'- 43 -'!D50</f>
        <v>0</v>
      </c>
      <c r="I50" s="375">
        <f>'- 43 -'!F50</f>
        <v>0.002172968979408362</v>
      </c>
      <c r="K50" s="198">
        <f t="shared" si="0"/>
        <v>0.9999999999999999</v>
      </c>
    </row>
    <row r="51" spans="1:11" ht="12.75">
      <c r="A51" s="13">
        <v>45</v>
      </c>
      <c r="B51" s="14" t="s">
        <v>175</v>
      </c>
      <c r="C51" s="374">
        <f>'- 41 -'!H51</f>
        <v>0.7473453744692619</v>
      </c>
      <c r="D51" s="374">
        <f>'- 42 -'!D51</f>
        <v>0</v>
      </c>
      <c r="E51" s="374">
        <f>'- 42 -'!F51</f>
        <v>0.23570866282716552</v>
      </c>
      <c r="F51" s="374">
        <f>'- 42 -'!H51</f>
        <v>0.0006158968791537295</v>
      </c>
      <c r="G51" s="374">
        <f>'- 42 -'!J51</f>
        <v>0.0035194107380213118</v>
      </c>
      <c r="H51" s="374">
        <f>'- 43 -'!D51</f>
        <v>0</v>
      </c>
      <c r="I51" s="374">
        <f>'- 43 -'!F51</f>
        <v>0.012810655086397574</v>
      </c>
      <c r="K51" s="198">
        <f t="shared" si="0"/>
        <v>1</v>
      </c>
    </row>
    <row r="52" spans="1:11" ht="12.75">
      <c r="A52" s="15">
        <v>46</v>
      </c>
      <c r="B52" s="16" t="s">
        <v>176</v>
      </c>
      <c r="C52" s="375">
        <f>'- 41 -'!H52</f>
        <v>0.6010151744153747</v>
      </c>
      <c r="D52" s="375">
        <f>'- 42 -'!D52</f>
        <v>0.0028925756929411494</v>
      </c>
      <c r="E52" s="375">
        <f>'- 42 -'!F52</f>
        <v>0.27910926062</v>
      </c>
      <c r="F52" s="375">
        <f>'- 42 -'!H52</f>
        <v>0.015440223341512392</v>
      </c>
      <c r="G52" s="375">
        <f>'- 42 -'!J52</f>
        <v>0</v>
      </c>
      <c r="H52" s="375">
        <f>'- 43 -'!D52</f>
        <v>0.09738240009674311</v>
      </c>
      <c r="I52" s="375">
        <f>'- 43 -'!F52</f>
        <v>0.004160365833428709</v>
      </c>
      <c r="K52" s="198">
        <f t="shared" si="0"/>
        <v>1</v>
      </c>
    </row>
    <row r="53" spans="1:11" ht="12.75">
      <c r="A53" s="13">
        <v>47</v>
      </c>
      <c r="B53" s="14" t="s">
        <v>177</v>
      </c>
      <c r="C53" s="374">
        <f>'- 41 -'!H53</f>
        <v>0.6562428708868657</v>
      </c>
      <c r="D53" s="374">
        <f>'- 42 -'!D53</f>
        <v>0</v>
      </c>
      <c r="E53" s="374">
        <f>'- 42 -'!F53</f>
        <v>0.32828574044924347</v>
      </c>
      <c r="F53" s="374">
        <f>'- 42 -'!H53</f>
        <v>0.0030828597337642333</v>
      </c>
      <c r="G53" s="374">
        <f>'- 42 -'!J53</f>
        <v>0</v>
      </c>
      <c r="H53" s="374">
        <f>'- 43 -'!D53</f>
        <v>0.009933659142129196</v>
      </c>
      <c r="I53" s="374">
        <f>'- 43 -'!F53</f>
        <v>0.0024548697879974452</v>
      </c>
      <c r="K53" s="198">
        <f t="shared" si="0"/>
        <v>1</v>
      </c>
    </row>
    <row r="54" spans="1:11" ht="12.75">
      <c r="A54" s="15">
        <v>48</v>
      </c>
      <c r="B54" s="16" t="s">
        <v>178</v>
      </c>
      <c r="C54" s="375">
        <f>'- 41 -'!H54</f>
        <v>0.51251026767277</v>
      </c>
      <c r="D54" s="375">
        <f>'- 42 -'!D54</f>
        <v>0.1372007296899286</v>
      </c>
      <c r="E54" s="375">
        <f>'- 42 -'!F54</f>
        <v>0.02197229643257774</v>
      </c>
      <c r="F54" s="375">
        <f>'- 42 -'!H54</f>
        <v>0.0013038033059981657</v>
      </c>
      <c r="G54" s="375">
        <f>'- 42 -'!J54</f>
        <v>0.284164249841069</v>
      </c>
      <c r="H54" s="375">
        <f>'- 43 -'!D54</f>
        <v>0.04240518254541218</v>
      </c>
      <c r="I54" s="375">
        <f>'- 43 -'!F54</f>
        <v>0.0004434705122442741</v>
      </c>
      <c r="K54" s="198">
        <f t="shared" si="0"/>
        <v>0.9999999999999999</v>
      </c>
    </row>
    <row r="55" spans="1:11" ht="12.75">
      <c r="A55" s="13">
        <v>49</v>
      </c>
      <c r="B55" s="14" t="s">
        <v>179</v>
      </c>
      <c r="C55" s="374">
        <f>'- 41 -'!H55</f>
        <v>0.6850266176699923</v>
      </c>
      <c r="D55" s="374">
        <f>'- 42 -'!D55</f>
        <v>0.00317984492505207</v>
      </c>
      <c r="E55" s="374">
        <f>'- 42 -'!F55</f>
        <v>0.30455431597983706</v>
      </c>
      <c r="F55" s="374">
        <f>'- 42 -'!H55</f>
        <v>0.005919924062596939</v>
      </c>
      <c r="G55" s="374">
        <f>'- 42 -'!J55</f>
        <v>0</v>
      </c>
      <c r="H55" s="374">
        <f>'- 43 -'!D55</f>
        <v>0.0010825004000177259</v>
      </c>
      <c r="I55" s="374">
        <f>'- 43 -'!F55</f>
        <v>0.00023679696250387754</v>
      </c>
      <c r="K55" s="198">
        <f t="shared" si="0"/>
        <v>0.9999999999999999</v>
      </c>
    </row>
    <row r="56" spans="1:11" ht="12.75">
      <c r="A56" s="15">
        <v>50</v>
      </c>
      <c r="B56" s="16" t="s">
        <v>429</v>
      </c>
      <c r="C56" s="375">
        <f>'- 41 -'!H56</f>
        <v>0.623182052676734</v>
      </c>
      <c r="D56" s="375">
        <f>'- 42 -'!D56</f>
        <v>0</v>
      </c>
      <c r="E56" s="375">
        <f>'- 42 -'!F56</f>
        <v>0.36812031424357805</v>
      </c>
      <c r="F56" s="375">
        <f>'- 42 -'!H56</f>
        <v>0.0015480870057701043</v>
      </c>
      <c r="G56" s="375">
        <f>'- 42 -'!J56</f>
        <v>0.0024532756135992777</v>
      </c>
      <c r="H56" s="375">
        <f>'- 43 -'!D56</f>
        <v>0.0024532756135992777</v>
      </c>
      <c r="I56" s="375">
        <f>'- 43 -'!F56</f>
        <v>0.0022429948467193395</v>
      </c>
      <c r="K56" s="198">
        <f t="shared" si="0"/>
        <v>1.0000000000000002</v>
      </c>
    </row>
    <row r="57" spans="1:11" ht="12.75">
      <c r="A57" s="13">
        <v>2264</v>
      </c>
      <c r="B57" s="14" t="s">
        <v>180</v>
      </c>
      <c r="C57" s="374">
        <f>'- 41 -'!H57</f>
        <v>0.7147561547692172</v>
      </c>
      <c r="D57" s="374">
        <f>'- 42 -'!D57</f>
        <v>0</v>
      </c>
      <c r="E57" s="374">
        <f>'- 42 -'!F57</f>
        <v>0.24350882103675367</v>
      </c>
      <c r="F57" s="374">
        <f>'- 42 -'!H57</f>
        <v>0</v>
      </c>
      <c r="G57" s="374">
        <f>'- 42 -'!J57</f>
        <v>0</v>
      </c>
      <c r="H57" s="374">
        <f>'- 43 -'!D57</f>
        <v>0.041735024194029115</v>
      </c>
      <c r="I57" s="374">
        <f>'- 43 -'!F57</f>
        <v>0</v>
      </c>
      <c r="K57" s="198">
        <f t="shared" si="0"/>
        <v>0.9999999999999999</v>
      </c>
    </row>
    <row r="58" spans="1:11" ht="12.75">
      <c r="A58" s="15">
        <v>2309</v>
      </c>
      <c r="B58" s="16" t="s">
        <v>181</v>
      </c>
      <c r="C58" s="375">
        <f>'- 41 -'!H58</f>
        <v>0.704058677713322</v>
      </c>
      <c r="D58" s="375">
        <f>'- 42 -'!D58</f>
        <v>0</v>
      </c>
      <c r="E58" s="375">
        <f>'- 42 -'!F58</f>
        <v>0.2894193117750314</v>
      </c>
      <c r="F58" s="375">
        <f>'- 42 -'!H58</f>
        <v>0</v>
      </c>
      <c r="G58" s="375">
        <f>'- 42 -'!J58</f>
        <v>0</v>
      </c>
      <c r="H58" s="375">
        <f>'- 43 -'!D58</f>
        <v>0</v>
      </c>
      <c r="I58" s="375">
        <f>'- 43 -'!F58</f>
        <v>0.0065220105116466295</v>
      </c>
      <c r="K58" s="198">
        <f t="shared" si="0"/>
        <v>1</v>
      </c>
    </row>
    <row r="59" spans="1:11" ht="12.75">
      <c r="A59" s="13">
        <v>2312</v>
      </c>
      <c r="B59" s="14" t="s">
        <v>182</v>
      </c>
      <c r="C59" s="374">
        <f>'- 41 -'!H59</f>
        <v>0.8879312166635395</v>
      </c>
      <c r="D59" s="374">
        <f>'- 42 -'!D59</f>
        <v>0</v>
      </c>
      <c r="E59" s="374">
        <f>'- 42 -'!F59</f>
        <v>0.06403930476369177</v>
      </c>
      <c r="F59" s="374">
        <f>'- 42 -'!H59</f>
        <v>0</v>
      </c>
      <c r="G59" s="374">
        <f>'- 42 -'!J59</f>
        <v>0</v>
      </c>
      <c r="H59" s="374">
        <f>'- 43 -'!D59</f>
        <v>0</v>
      </c>
      <c r="I59" s="374">
        <f>'- 43 -'!F59</f>
        <v>0.048029478572768826</v>
      </c>
      <c r="K59" s="198">
        <f t="shared" si="0"/>
        <v>1</v>
      </c>
    </row>
    <row r="60" spans="1:11" ht="12.75">
      <c r="A60" s="15">
        <v>2355</v>
      </c>
      <c r="B60" s="16" t="s">
        <v>183</v>
      </c>
      <c r="C60" s="375">
        <f>'- 41 -'!H60</f>
        <v>0.6554353352589201</v>
      </c>
      <c r="D60" s="375">
        <f>'- 42 -'!D60</f>
        <v>0.0005594799969116704</v>
      </c>
      <c r="E60" s="375">
        <f>'- 42 -'!F60</f>
        <v>0.31973038056431907</v>
      </c>
      <c r="F60" s="375">
        <f>'- 42 -'!H60</f>
        <v>0.0031006381428844774</v>
      </c>
      <c r="G60" s="375">
        <f>'- 42 -'!J60</f>
        <v>0.01291107685180778</v>
      </c>
      <c r="H60" s="375">
        <f>'- 43 -'!D60</f>
        <v>0.006231746427139221</v>
      </c>
      <c r="I60" s="375">
        <f>'- 43 -'!F60</f>
        <v>0.0020313427580177573</v>
      </c>
      <c r="K60" s="198">
        <f t="shared" si="0"/>
        <v>1</v>
      </c>
    </row>
    <row r="61" spans="1:11" ht="12.75">
      <c r="A61" s="13">
        <v>2439</v>
      </c>
      <c r="B61" s="14" t="s">
        <v>184</v>
      </c>
      <c r="C61" s="374">
        <f>'- 41 -'!H61</f>
        <v>0.7394621592960472</v>
      </c>
      <c r="D61" s="374">
        <f>'- 42 -'!D61</f>
        <v>0</v>
      </c>
      <c r="E61" s="374">
        <f>'- 42 -'!F61</f>
        <v>0.17194064647740243</v>
      </c>
      <c r="F61" s="374">
        <f>'- 42 -'!H61</f>
        <v>0.033797184512389604</v>
      </c>
      <c r="G61" s="374">
        <f>'- 42 -'!J61</f>
        <v>0.05480000971416082</v>
      </c>
      <c r="H61" s="374">
        <f>'- 43 -'!D61</f>
        <v>0</v>
      </c>
      <c r="I61" s="374">
        <f>'- 43 -'!F61</f>
        <v>0</v>
      </c>
      <c r="K61" s="198">
        <f t="shared" si="0"/>
        <v>0.9999999999999999</v>
      </c>
    </row>
    <row r="62" spans="1:11" ht="12.75">
      <c r="A62" s="15">
        <v>2460</v>
      </c>
      <c r="B62" s="16" t="s">
        <v>185</v>
      </c>
      <c r="C62" s="375">
        <f>'- 41 -'!H62</f>
        <v>0.6782043957562424</v>
      </c>
      <c r="D62" s="375">
        <f>'- 42 -'!D62</f>
        <v>0</v>
      </c>
      <c r="E62" s="375">
        <f>'- 42 -'!F62</f>
        <v>0.30916996599144053</v>
      </c>
      <c r="F62" s="375">
        <f>'- 42 -'!H62</f>
        <v>0.003507121736754741</v>
      </c>
      <c r="G62" s="375">
        <f>'- 42 -'!J62</f>
        <v>0</v>
      </c>
      <c r="H62" s="375">
        <f>'- 43 -'!D62</f>
        <v>0</v>
      </c>
      <c r="I62" s="375">
        <f>'- 43 -'!F62</f>
        <v>0.009118516515562327</v>
      </c>
      <c r="K62" s="198">
        <f t="shared" si="0"/>
        <v>0.9999999999999999</v>
      </c>
    </row>
    <row r="63" spans="1:11" ht="12.75">
      <c r="A63" s="13">
        <v>3000</v>
      </c>
      <c r="B63" s="14" t="s">
        <v>491</v>
      </c>
      <c r="C63" s="374">
        <f>'- 41 -'!H63</f>
        <v>0.16304074712465388</v>
      </c>
      <c r="D63" s="374">
        <f>'- 42 -'!D63</f>
        <v>0</v>
      </c>
      <c r="E63" s="374">
        <f>'- 42 -'!F63</f>
        <v>0</v>
      </c>
      <c r="F63" s="374">
        <f>'- 42 -'!H63</f>
        <v>0.5572085798583086</v>
      </c>
      <c r="G63" s="374">
        <f>'- 42 -'!J63</f>
        <v>0</v>
      </c>
      <c r="H63" s="374">
        <f>'- 43 -'!D63</f>
        <v>0.2700456938611086</v>
      </c>
      <c r="I63" s="374">
        <f>'- 43 -'!F63</f>
        <v>0.009704979155928963</v>
      </c>
      <c r="K63" s="198">
        <f t="shared" si="0"/>
        <v>1</v>
      </c>
    </row>
    <row r="64" spans="1:9" ht="4.5" customHeight="1">
      <c r="A64" s="17"/>
      <c r="B64" s="17"/>
      <c r="C64" s="198"/>
      <c r="D64" s="198"/>
      <c r="E64" s="198"/>
      <c r="F64" s="198"/>
      <c r="G64" s="198"/>
      <c r="H64" s="198"/>
      <c r="I64" s="198"/>
    </row>
    <row r="65" spans="1:11" ht="12.75">
      <c r="A65" s="19"/>
      <c r="B65" s="20" t="s">
        <v>186</v>
      </c>
      <c r="C65" s="103">
        <f>'- 41 -'!H65</f>
        <v>0.6070842172837138</v>
      </c>
      <c r="D65" s="103">
        <f>'- 42 -'!D65</f>
        <v>0.006904318916882873</v>
      </c>
      <c r="E65" s="103">
        <f>'- 42 -'!F65</f>
        <v>0.3467337904756059</v>
      </c>
      <c r="F65" s="103">
        <f>'- 42 -'!H65</f>
        <v>0.009074077199704413</v>
      </c>
      <c r="G65" s="103">
        <f>'- 42 -'!J65</f>
        <v>0.017455763131627125</v>
      </c>
      <c r="H65" s="103">
        <f>'- 43 -'!D65</f>
        <v>0.009523352428223048</v>
      </c>
      <c r="I65" s="103">
        <f>'- 43 -'!F65</f>
        <v>0.0032244805642428565</v>
      </c>
      <c r="K65" s="198">
        <f>SUM(C65:I65)</f>
        <v>1</v>
      </c>
    </row>
    <row r="66" spans="1:9" ht="4.5" customHeight="1">
      <c r="A66" s="17"/>
      <c r="B66" s="17"/>
      <c r="C66" s="198"/>
      <c r="D66" s="198"/>
      <c r="E66" s="198"/>
      <c r="F66" s="198"/>
      <c r="G66" s="198"/>
      <c r="H66" s="198"/>
      <c r="I66" s="198"/>
    </row>
    <row r="67" spans="1:11" ht="12.75">
      <c r="A67" s="15">
        <v>2460</v>
      </c>
      <c r="B67" s="16" t="s">
        <v>185</v>
      </c>
      <c r="C67" s="375">
        <f>'- 41 -'!H67</f>
        <v>0.5294151238621698</v>
      </c>
      <c r="D67" s="375">
        <f>'- 42 -'!D67</f>
        <v>0</v>
      </c>
      <c r="E67" s="375">
        <f>'- 42 -'!F67</f>
        <v>0</v>
      </c>
      <c r="F67" s="375">
        <f>'- 42 -'!H67</f>
        <v>0.33760407505967543</v>
      </c>
      <c r="G67" s="375">
        <f>'- 42 -'!J67</f>
        <v>0.1092248478134244</v>
      </c>
      <c r="H67" s="375">
        <f>'- 43 -'!D67</f>
        <v>0</v>
      </c>
      <c r="I67" s="375">
        <f>'- 43 -'!F67</f>
        <v>0.023755953264730404</v>
      </c>
      <c r="K67" s="198">
        <f>SUM(C67:I67)</f>
        <v>1</v>
      </c>
    </row>
    <row r="68" spans="1:11" ht="12.75">
      <c r="A68" s="13">
        <v>2408</v>
      </c>
      <c r="B68" s="14" t="s">
        <v>189</v>
      </c>
      <c r="C68" s="374">
        <f>'- 41 -'!H68</f>
        <v>0.173633989788963</v>
      </c>
      <c r="D68" s="374">
        <f>'- 42 -'!D68</f>
        <v>0</v>
      </c>
      <c r="E68" s="374">
        <f>'- 42 -'!F68</f>
        <v>0.8050133819382259</v>
      </c>
      <c r="F68" s="374">
        <f>'- 42 -'!H68</f>
        <v>0.006682615843145641</v>
      </c>
      <c r="G68" s="374">
        <f>'- 42 -'!J68</f>
        <v>0</v>
      </c>
      <c r="H68" s="374">
        <f>'- 43 -'!D68</f>
        <v>0</v>
      </c>
      <c r="I68" s="374">
        <f>'- 43 -'!F68</f>
        <v>0.014670012429665468</v>
      </c>
      <c r="K68" s="198">
        <f>SUM(C68:I68)</f>
        <v>1</v>
      </c>
    </row>
    <row r="69" ht="6.75" customHeight="1"/>
    <row r="70" spans="1:9" ht="12" customHeight="1">
      <c r="A70" s="6"/>
      <c r="B70" s="6"/>
      <c r="C70" s="17"/>
      <c r="D70" s="17"/>
      <c r="E70" s="17"/>
      <c r="F70" s="17"/>
      <c r="G70" s="17"/>
      <c r="H70" s="17"/>
      <c r="I70" s="17"/>
    </row>
    <row r="71" spans="1:9" ht="12" customHeight="1">
      <c r="A71" s="6"/>
      <c r="B71" s="6"/>
      <c r="C71" s="17"/>
      <c r="D71" s="17"/>
      <c r="E71" s="17"/>
      <c r="F71" s="17"/>
      <c r="G71" s="17"/>
      <c r="H71" s="17"/>
      <c r="I71" s="17"/>
    </row>
    <row r="72" spans="1:9" ht="12" customHeight="1">
      <c r="A72" s="6"/>
      <c r="B72" s="6"/>
      <c r="C72" s="17"/>
      <c r="D72" s="17"/>
      <c r="E72" s="17"/>
      <c r="F72" s="17"/>
      <c r="G72" s="17"/>
      <c r="H72" s="17"/>
      <c r="I72" s="17"/>
    </row>
    <row r="73" spans="1:9" ht="12" customHeight="1">
      <c r="A73" s="6"/>
      <c r="B73" s="6"/>
      <c r="C73" s="17"/>
      <c r="D73" s="17"/>
      <c r="E73" s="17"/>
      <c r="F73" s="17"/>
      <c r="G73" s="17"/>
      <c r="H73" s="17"/>
      <c r="I73" s="17"/>
    </row>
    <row r="74" spans="1:9" ht="12" customHeight="1">
      <c r="A74" s="6"/>
      <c r="B74" s="6"/>
      <c r="C74" s="17"/>
      <c r="D74" s="17"/>
      <c r="E74" s="17"/>
      <c r="F74" s="17"/>
      <c r="G74" s="17"/>
      <c r="H74" s="17"/>
      <c r="I74" s="17"/>
    </row>
    <row r="75" ht="12" customHeight="1"/>
  </sheetData>
  <printOptions horizontalCentered="1"/>
  <pageMargins left="0.6" right="0.6" top="0.6" bottom="0" header="0.3" footer="0"/>
  <pageSetup fitToHeight="1" fitToWidth="1" orientation="portrait" scale="81" r:id="rId1"/>
  <headerFooter alignWithMargins="0">
    <oddHeader>&amp;C&amp;"Times New Roman,Bold"&amp;12&amp;A</oddHeader>
  </headerFooter>
</worksheet>
</file>

<file path=xl/worksheets/sheet36.xml><?xml version="1.0" encoding="utf-8"?>
<worksheet xmlns="http://schemas.openxmlformats.org/spreadsheetml/2006/main" xmlns:r="http://schemas.openxmlformats.org/officeDocument/2006/relationships">
  <sheetPr codeName="Sheet36">
    <pageSetUpPr fitToPage="1"/>
  </sheetPr>
  <dimension ref="A1:H76"/>
  <sheetViews>
    <sheetView showGridLines="0" showZeros="0" workbookViewId="0" topLeftCell="A1">
      <selection activeCell="A1" sqref="A1"/>
    </sheetView>
  </sheetViews>
  <sheetFormatPr defaultColWidth="15.83203125" defaultRowHeight="12"/>
  <cols>
    <col min="1" max="1" width="6.83203125" style="82" customWidth="1"/>
    <col min="2" max="2" width="33.83203125" style="82" customWidth="1"/>
    <col min="3" max="3" width="16.83203125" style="82" customWidth="1"/>
    <col min="4" max="4" width="15.83203125" style="82" customWidth="1"/>
    <col min="5" max="5" width="17.83203125" style="82" customWidth="1"/>
    <col min="6" max="6" width="15.83203125" style="82" customWidth="1"/>
    <col min="7" max="8" width="16.83203125" style="82" customWidth="1"/>
    <col min="9" max="16384" width="15.83203125" style="82" customWidth="1"/>
  </cols>
  <sheetData>
    <row r="1" spans="1:2" ht="6.75" customHeight="1">
      <c r="A1" s="17"/>
      <c r="B1" s="80"/>
    </row>
    <row r="2" spans="1:8" ht="12.75">
      <c r="A2" s="11"/>
      <c r="B2" s="106"/>
      <c r="C2" s="412" t="str">
        <f>"ANALYSIS OF OPERATING FUND REVENUE: "&amp;REPLACE(REPLACE(YEAR,1,22,""),5,0,"")&amp;" BUDGET"</f>
        <v>ANALYSIS OF OPERATING FUND REVENUE: 2000/2001 BUDGET</v>
      </c>
      <c r="D2" s="107"/>
      <c r="E2" s="107"/>
      <c r="F2" s="107"/>
      <c r="G2" s="107"/>
      <c r="H2" s="108" t="s">
        <v>2</v>
      </c>
    </row>
    <row r="3" spans="1:2" ht="12.75">
      <c r="A3" s="12"/>
      <c r="B3" s="109"/>
    </row>
    <row r="4" spans="1:8" ht="12.75">
      <c r="A4" s="10"/>
      <c r="C4" s="190" t="s">
        <v>196</v>
      </c>
      <c r="D4" s="191"/>
      <c r="E4" s="191"/>
      <c r="F4" s="191"/>
      <c r="G4" s="191"/>
      <c r="H4" s="192"/>
    </row>
    <row r="5" spans="1:3" ht="12.75">
      <c r="A5" s="10"/>
      <c r="C5" s="17"/>
    </row>
    <row r="6" spans="1:5" ht="12.75">
      <c r="A6" s="10"/>
      <c r="C6" s="190" t="s">
        <v>201</v>
      </c>
      <c r="D6" s="193"/>
      <c r="E6" s="194"/>
    </row>
    <row r="7" spans="1:8" ht="12.75">
      <c r="A7" s="17"/>
      <c r="C7" s="118" t="s">
        <v>212</v>
      </c>
      <c r="D7" s="117"/>
      <c r="E7" s="121" t="s">
        <v>73</v>
      </c>
      <c r="F7" s="195" t="s">
        <v>61</v>
      </c>
      <c r="G7" s="118" t="s">
        <v>73</v>
      </c>
      <c r="H7" s="118" t="s">
        <v>213</v>
      </c>
    </row>
    <row r="8" spans="1:8" ht="12.75">
      <c r="A8" s="94"/>
      <c r="B8" s="45"/>
      <c r="C8" s="121" t="s">
        <v>237</v>
      </c>
      <c r="D8" s="121" t="s">
        <v>61</v>
      </c>
      <c r="E8" s="120" t="s">
        <v>109</v>
      </c>
      <c r="F8" s="196" t="s">
        <v>238</v>
      </c>
      <c r="G8" s="120" t="s">
        <v>238</v>
      </c>
      <c r="H8" s="121" t="s">
        <v>239</v>
      </c>
    </row>
    <row r="9" spans="1:8" ht="12.75">
      <c r="A9" s="51" t="s">
        <v>112</v>
      </c>
      <c r="B9" s="52" t="s">
        <v>113</v>
      </c>
      <c r="C9" s="75" t="s">
        <v>268</v>
      </c>
      <c r="D9" s="75" t="s">
        <v>269</v>
      </c>
      <c r="E9" s="75" t="s">
        <v>270</v>
      </c>
      <c r="F9" s="197" t="s">
        <v>271</v>
      </c>
      <c r="G9" s="75" t="s">
        <v>244</v>
      </c>
      <c r="H9" s="75" t="s">
        <v>244</v>
      </c>
    </row>
    <row r="10" spans="1:8" ht="4.5" customHeight="1">
      <c r="A10" s="77"/>
      <c r="B10" s="77"/>
      <c r="C10" s="148"/>
      <c r="D10" s="148"/>
      <c r="E10" s="148"/>
      <c r="F10" s="148"/>
      <c r="G10" s="148"/>
      <c r="H10" s="148"/>
    </row>
    <row r="11" spans="1:8" ht="12.75">
      <c r="A11" s="13">
        <v>1</v>
      </c>
      <c r="B11" s="14" t="s">
        <v>135</v>
      </c>
      <c r="C11" s="14">
        <f>'- 58 -'!E11</f>
        <v>119730100</v>
      </c>
      <c r="D11" s="14">
        <v>5825000</v>
      </c>
      <c r="E11" s="14">
        <f>SUM(C11,D11)</f>
        <v>125555100</v>
      </c>
      <c r="F11" s="14">
        <v>1846200</v>
      </c>
      <c r="G11" s="14">
        <f>SUM(E11,F11)</f>
        <v>127401300</v>
      </c>
      <c r="H11" s="374">
        <f>G11/'- 43 -'!J11</f>
        <v>0.554521436343852</v>
      </c>
    </row>
    <row r="12" spans="1:8" ht="12.75">
      <c r="A12" s="15">
        <v>2</v>
      </c>
      <c r="B12" s="16" t="s">
        <v>136</v>
      </c>
      <c r="C12" s="16">
        <f>'- 58 -'!E12</f>
        <v>31007602</v>
      </c>
      <c r="D12" s="16">
        <v>1116318</v>
      </c>
      <c r="E12" s="16">
        <f aca="true" t="shared" si="0" ref="E12:E63">SUM(C12,D12)</f>
        <v>32123920</v>
      </c>
      <c r="F12" s="16">
        <v>15000</v>
      </c>
      <c r="G12" s="16">
        <f aca="true" t="shared" si="1" ref="G12:G63">SUM(E12,F12)</f>
        <v>32138920</v>
      </c>
      <c r="H12" s="375">
        <f>G12/'- 43 -'!J12</f>
        <v>0.5607066369257686</v>
      </c>
    </row>
    <row r="13" spans="1:8" ht="12.75">
      <c r="A13" s="13">
        <v>3</v>
      </c>
      <c r="B13" s="14" t="s">
        <v>137</v>
      </c>
      <c r="C13" s="14">
        <f>'- 58 -'!E13</f>
        <v>21251551</v>
      </c>
      <c r="D13" s="14">
        <v>698500</v>
      </c>
      <c r="E13" s="14">
        <f t="shared" si="0"/>
        <v>21950051</v>
      </c>
      <c r="F13" s="14">
        <v>0</v>
      </c>
      <c r="G13" s="14">
        <f t="shared" si="1"/>
        <v>21950051</v>
      </c>
      <c r="H13" s="374">
        <f>G13/'- 43 -'!J13</f>
        <v>0.5055577480920997</v>
      </c>
    </row>
    <row r="14" spans="1:8" ht="12.75">
      <c r="A14" s="15">
        <v>4</v>
      </c>
      <c r="B14" s="16" t="s">
        <v>138</v>
      </c>
      <c r="C14" s="16">
        <f>'- 58 -'!E14</f>
        <v>21281483</v>
      </c>
      <c r="D14" s="16">
        <v>822000</v>
      </c>
      <c r="E14" s="16">
        <f t="shared" si="0"/>
        <v>22103483</v>
      </c>
      <c r="F14" s="16">
        <v>0</v>
      </c>
      <c r="G14" s="16">
        <f t="shared" si="1"/>
        <v>22103483</v>
      </c>
      <c r="H14" s="375">
        <f>G14/'- 43 -'!J14</f>
        <v>0.5624137794598905</v>
      </c>
    </row>
    <row r="15" spans="1:8" ht="12.75">
      <c r="A15" s="13">
        <v>5</v>
      </c>
      <c r="B15" s="14" t="s">
        <v>139</v>
      </c>
      <c r="C15" s="14">
        <f>'- 58 -'!E15</f>
        <v>22598538</v>
      </c>
      <c r="D15" s="14">
        <v>930330</v>
      </c>
      <c r="E15" s="14">
        <f t="shared" si="0"/>
        <v>23528868</v>
      </c>
      <c r="F15" s="14">
        <v>0</v>
      </c>
      <c r="G15" s="14">
        <f t="shared" si="1"/>
        <v>23528868</v>
      </c>
      <c r="H15" s="374">
        <f>G15/'- 43 -'!J15</f>
        <v>0.5001945920729608</v>
      </c>
    </row>
    <row r="16" spans="1:8" ht="12.75">
      <c r="A16" s="15">
        <v>6</v>
      </c>
      <c r="B16" s="16" t="s">
        <v>140</v>
      </c>
      <c r="C16" s="16">
        <f>'- 58 -'!E16</f>
        <v>34553289</v>
      </c>
      <c r="D16" s="16">
        <v>1046987</v>
      </c>
      <c r="E16" s="16">
        <f t="shared" si="0"/>
        <v>35600276</v>
      </c>
      <c r="F16" s="16">
        <v>41300</v>
      </c>
      <c r="G16" s="16">
        <f t="shared" si="1"/>
        <v>35641576</v>
      </c>
      <c r="H16" s="375">
        <f>G16/'- 43 -'!J16</f>
        <v>0.625683516727973</v>
      </c>
    </row>
    <row r="17" spans="1:8" ht="12.75">
      <c r="A17" s="13">
        <v>9</v>
      </c>
      <c r="B17" s="14" t="s">
        <v>141</v>
      </c>
      <c r="C17" s="14">
        <f>'- 58 -'!E17</f>
        <v>50104337</v>
      </c>
      <c r="D17" s="14">
        <v>1390000</v>
      </c>
      <c r="E17" s="14">
        <f t="shared" si="0"/>
        <v>51494337</v>
      </c>
      <c r="F17" s="14">
        <v>0</v>
      </c>
      <c r="G17" s="14">
        <f t="shared" si="1"/>
        <v>51494337</v>
      </c>
      <c r="H17" s="374">
        <f>G17/'- 43 -'!J17</f>
        <v>0.6593778704098556</v>
      </c>
    </row>
    <row r="18" spans="1:8" ht="12.75">
      <c r="A18" s="15">
        <v>10</v>
      </c>
      <c r="B18" s="16" t="s">
        <v>142</v>
      </c>
      <c r="C18" s="16">
        <f>'- 58 -'!E18</f>
        <v>34284483</v>
      </c>
      <c r="D18" s="16">
        <v>931000</v>
      </c>
      <c r="E18" s="16">
        <f t="shared" si="0"/>
        <v>35215483</v>
      </c>
      <c r="F18" s="16">
        <v>1200</v>
      </c>
      <c r="G18" s="16">
        <f t="shared" si="1"/>
        <v>35216683</v>
      </c>
      <c r="H18" s="375">
        <f>G18/'- 43 -'!J18</f>
        <v>0.5983331301889943</v>
      </c>
    </row>
    <row r="19" spans="1:8" ht="12.75">
      <c r="A19" s="13">
        <v>11</v>
      </c>
      <c r="B19" s="14" t="s">
        <v>143</v>
      </c>
      <c r="C19" s="14">
        <f>'- 58 -'!E19</f>
        <v>17857179</v>
      </c>
      <c r="D19" s="14">
        <v>489000</v>
      </c>
      <c r="E19" s="14">
        <f t="shared" si="0"/>
        <v>18346179</v>
      </c>
      <c r="F19" s="14">
        <v>0</v>
      </c>
      <c r="G19" s="14">
        <f t="shared" si="1"/>
        <v>18346179</v>
      </c>
      <c r="H19" s="374">
        <f>G19/'- 43 -'!J19</f>
        <v>0.6054960657826475</v>
      </c>
    </row>
    <row r="20" spans="1:8" ht="12.75">
      <c r="A20" s="15">
        <v>12</v>
      </c>
      <c r="B20" s="16" t="s">
        <v>144</v>
      </c>
      <c r="C20" s="16">
        <f>'- 58 -'!E20</f>
        <v>30575517</v>
      </c>
      <c r="D20" s="16">
        <v>885516</v>
      </c>
      <c r="E20" s="16">
        <f t="shared" si="0"/>
        <v>31461033</v>
      </c>
      <c r="F20" s="16">
        <v>0</v>
      </c>
      <c r="G20" s="16">
        <f t="shared" si="1"/>
        <v>31461033</v>
      </c>
      <c r="H20" s="375">
        <f>G20/'- 43 -'!J20</f>
        <v>0.620099296988955</v>
      </c>
    </row>
    <row r="21" spans="1:8" ht="12.75">
      <c r="A21" s="13">
        <v>13</v>
      </c>
      <c r="B21" s="14" t="s">
        <v>145</v>
      </c>
      <c r="C21" s="14">
        <f>'- 58 -'!E21</f>
        <v>11595277</v>
      </c>
      <c r="D21" s="14">
        <v>720000</v>
      </c>
      <c r="E21" s="14">
        <f t="shared" si="0"/>
        <v>12315277</v>
      </c>
      <c r="F21" s="14">
        <v>0</v>
      </c>
      <c r="G21" s="14">
        <f t="shared" si="1"/>
        <v>12315277</v>
      </c>
      <c r="H21" s="374">
        <f>G21/'- 43 -'!J21</f>
        <v>0.6176204789216865</v>
      </c>
    </row>
    <row r="22" spans="1:8" ht="12.75">
      <c r="A22" s="15">
        <v>14</v>
      </c>
      <c r="B22" s="16" t="s">
        <v>146</v>
      </c>
      <c r="C22" s="16">
        <f>'- 58 -'!E22</f>
        <v>15147568</v>
      </c>
      <c r="D22" s="16">
        <v>365000</v>
      </c>
      <c r="E22" s="16">
        <f t="shared" si="0"/>
        <v>15512568</v>
      </c>
      <c r="F22" s="16">
        <v>0</v>
      </c>
      <c r="G22" s="16">
        <f t="shared" si="1"/>
        <v>15512568</v>
      </c>
      <c r="H22" s="375">
        <f>G22/'- 43 -'!J22</f>
        <v>0.693234220080846</v>
      </c>
    </row>
    <row r="23" spans="1:8" ht="12.75">
      <c r="A23" s="13">
        <v>15</v>
      </c>
      <c r="B23" s="14" t="s">
        <v>147</v>
      </c>
      <c r="C23" s="14">
        <f>'- 58 -'!E23</f>
        <v>22549546</v>
      </c>
      <c r="D23" s="14">
        <v>507000</v>
      </c>
      <c r="E23" s="14">
        <f t="shared" si="0"/>
        <v>23056546</v>
      </c>
      <c r="F23" s="14">
        <v>80500</v>
      </c>
      <c r="G23" s="14">
        <f t="shared" si="1"/>
        <v>23137046</v>
      </c>
      <c r="H23" s="374">
        <f>G23/'- 43 -'!J23</f>
        <v>0.746683514479377</v>
      </c>
    </row>
    <row r="24" spans="1:8" ht="12.75">
      <c r="A24" s="15">
        <v>16</v>
      </c>
      <c r="B24" s="16" t="s">
        <v>148</v>
      </c>
      <c r="C24" s="16">
        <f>'- 58 -'!E24</f>
        <v>3493442</v>
      </c>
      <c r="D24" s="16">
        <v>87000</v>
      </c>
      <c r="E24" s="16">
        <f t="shared" si="0"/>
        <v>3580442</v>
      </c>
      <c r="F24" s="16">
        <v>5000</v>
      </c>
      <c r="G24" s="16">
        <f t="shared" si="1"/>
        <v>3585442</v>
      </c>
      <c r="H24" s="375">
        <f>G24/'- 43 -'!J24</f>
        <v>0.6077028579021803</v>
      </c>
    </row>
    <row r="25" spans="1:8" ht="12.75">
      <c r="A25" s="13">
        <v>17</v>
      </c>
      <c r="B25" s="14" t="s">
        <v>149</v>
      </c>
      <c r="C25" s="14">
        <f>'- 58 -'!E25</f>
        <v>2380177</v>
      </c>
      <c r="D25" s="14">
        <v>122380</v>
      </c>
      <c r="E25" s="14">
        <f t="shared" si="0"/>
        <v>2502557</v>
      </c>
      <c r="F25" s="14">
        <v>0</v>
      </c>
      <c r="G25" s="14">
        <f t="shared" si="1"/>
        <v>2502557</v>
      </c>
      <c r="H25" s="374">
        <f>G25/'- 43 -'!J25</f>
        <v>0.6646802409739674</v>
      </c>
    </row>
    <row r="26" spans="1:8" ht="12.75">
      <c r="A26" s="15">
        <v>18</v>
      </c>
      <c r="B26" s="16" t="s">
        <v>150</v>
      </c>
      <c r="C26" s="16">
        <f>'- 58 -'!E26</f>
        <v>5953856</v>
      </c>
      <c r="D26" s="16">
        <v>138824</v>
      </c>
      <c r="E26" s="16">
        <f t="shared" si="0"/>
        <v>6092680</v>
      </c>
      <c r="F26" s="16">
        <v>4000</v>
      </c>
      <c r="G26" s="16">
        <f t="shared" si="1"/>
        <v>6096680</v>
      </c>
      <c r="H26" s="375">
        <f>G26/'- 43 -'!J26</f>
        <v>0.6756312280577326</v>
      </c>
    </row>
    <row r="27" spans="1:8" ht="12.75">
      <c r="A27" s="13">
        <v>19</v>
      </c>
      <c r="B27" s="14" t="s">
        <v>151</v>
      </c>
      <c r="C27" s="14">
        <f>'- 58 -'!E27</f>
        <v>15536990</v>
      </c>
      <c r="D27" s="14">
        <v>483400</v>
      </c>
      <c r="E27" s="14">
        <f t="shared" si="0"/>
        <v>16020390</v>
      </c>
      <c r="F27" s="14">
        <v>0</v>
      </c>
      <c r="G27" s="14">
        <f t="shared" si="1"/>
        <v>16020390</v>
      </c>
      <c r="H27" s="374">
        <f>G27/'- 43 -'!J27</f>
        <v>0.8016572183171713</v>
      </c>
    </row>
    <row r="28" spans="1:8" ht="12.75">
      <c r="A28" s="15">
        <v>20</v>
      </c>
      <c r="B28" s="16" t="s">
        <v>152</v>
      </c>
      <c r="C28" s="16">
        <f>'- 58 -'!E28</f>
        <v>4362383</v>
      </c>
      <c r="D28" s="16">
        <v>123780</v>
      </c>
      <c r="E28" s="16">
        <f t="shared" si="0"/>
        <v>4486163</v>
      </c>
      <c r="F28" s="16">
        <v>0</v>
      </c>
      <c r="G28" s="16">
        <f t="shared" si="1"/>
        <v>4486163</v>
      </c>
      <c r="H28" s="375">
        <f>G28/'- 43 -'!J28</f>
        <v>0.5934674649832523</v>
      </c>
    </row>
    <row r="29" spans="1:8" ht="12.75">
      <c r="A29" s="13">
        <v>21</v>
      </c>
      <c r="B29" s="14" t="s">
        <v>153</v>
      </c>
      <c r="C29" s="14">
        <f>'- 58 -'!E29</f>
        <v>13949742</v>
      </c>
      <c r="D29" s="14">
        <v>339700</v>
      </c>
      <c r="E29" s="14">
        <f t="shared" si="0"/>
        <v>14289442</v>
      </c>
      <c r="F29" s="14">
        <v>1500</v>
      </c>
      <c r="G29" s="14">
        <f t="shared" si="1"/>
        <v>14290942</v>
      </c>
      <c r="H29" s="374">
        <f>G29/'- 43 -'!J29</f>
        <v>0.6566019756489777</v>
      </c>
    </row>
    <row r="30" spans="1:8" ht="12.75">
      <c r="A30" s="15">
        <v>22</v>
      </c>
      <c r="B30" s="16" t="s">
        <v>154</v>
      </c>
      <c r="C30" s="16">
        <f>'- 58 -'!E30</f>
        <v>6631491</v>
      </c>
      <c r="D30" s="16">
        <v>271300</v>
      </c>
      <c r="E30" s="16">
        <f t="shared" si="0"/>
        <v>6902791</v>
      </c>
      <c r="F30" s="16">
        <v>0</v>
      </c>
      <c r="G30" s="16">
        <f t="shared" si="1"/>
        <v>6902791</v>
      </c>
      <c r="H30" s="375">
        <f>G30/'- 43 -'!J30</f>
        <v>0.5812611821221451</v>
      </c>
    </row>
    <row r="31" spans="1:8" ht="12.75">
      <c r="A31" s="13">
        <v>23</v>
      </c>
      <c r="B31" s="14" t="s">
        <v>155</v>
      </c>
      <c r="C31" s="14">
        <f>'- 58 -'!E31</f>
        <v>6643893</v>
      </c>
      <c r="D31" s="14">
        <v>157000</v>
      </c>
      <c r="E31" s="14">
        <f t="shared" si="0"/>
        <v>6800893</v>
      </c>
      <c r="F31" s="14">
        <v>0</v>
      </c>
      <c r="G31" s="14">
        <f t="shared" si="1"/>
        <v>6800893</v>
      </c>
      <c r="H31" s="374">
        <f>G31/'- 43 -'!J31</f>
        <v>0.7103460644057231</v>
      </c>
    </row>
    <row r="32" spans="1:8" ht="12.75">
      <c r="A32" s="15">
        <v>24</v>
      </c>
      <c r="B32" s="16" t="s">
        <v>156</v>
      </c>
      <c r="C32" s="16">
        <f>'- 58 -'!E32</f>
        <v>14238444</v>
      </c>
      <c r="D32" s="16">
        <v>409104</v>
      </c>
      <c r="E32" s="16">
        <f t="shared" si="0"/>
        <v>14647548</v>
      </c>
      <c r="F32" s="16">
        <v>0</v>
      </c>
      <c r="G32" s="16">
        <f t="shared" si="1"/>
        <v>14647548</v>
      </c>
      <c r="H32" s="375">
        <f>G32/'- 43 -'!J32</f>
        <v>0.6527578488665647</v>
      </c>
    </row>
    <row r="33" spans="1:8" ht="12.75">
      <c r="A33" s="13">
        <v>25</v>
      </c>
      <c r="B33" s="14" t="s">
        <v>157</v>
      </c>
      <c r="C33" s="14">
        <f>'- 58 -'!E33</f>
        <v>6271820</v>
      </c>
      <c r="D33" s="14">
        <v>185000</v>
      </c>
      <c r="E33" s="14">
        <f t="shared" si="0"/>
        <v>6456820</v>
      </c>
      <c r="F33" s="14">
        <v>3600</v>
      </c>
      <c r="G33" s="14">
        <f t="shared" si="1"/>
        <v>6460420</v>
      </c>
      <c r="H33" s="374">
        <f>G33/'- 43 -'!J33</f>
        <v>0.6452549824978474</v>
      </c>
    </row>
    <row r="34" spans="1:8" ht="12.75">
      <c r="A34" s="15">
        <v>26</v>
      </c>
      <c r="B34" s="16" t="s">
        <v>158</v>
      </c>
      <c r="C34" s="16">
        <f>'- 58 -'!E34</f>
        <v>10627076</v>
      </c>
      <c r="D34" s="16">
        <v>245000</v>
      </c>
      <c r="E34" s="16">
        <f t="shared" si="0"/>
        <v>10872076</v>
      </c>
      <c r="F34" s="16">
        <v>10000</v>
      </c>
      <c r="G34" s="16">
        <f t="shared" si="1"/>
        <v>10882076</v>
      </c>
      <c r="H34" s="375">
        <f>G34/'- 43 -'!J34</f>
        <v>0.7338337196464567</v>
      </c>
    </row>
    <row r="35" spans="1:8" ht="12.75">
      <c r="A35" s="13">
        <v>28</v>
      </c>
      <c r="B35" s="14" t="s">
        <v>159</v>
      </c>
      <c r="C35" s="14">
        <f>'- 58 -'!E35</f>
        <v>4123609</v>
      </c>
      <c r="D35" s="14">
        <v>90000</v>
      </c>
      <c r="E35" s="14">
        <f t="shared" si="0"/>
        <v>4213609</v>
      </c>
      <c r="F35" s="14">
        <v>5000</v>
      </c>
      <c r="G35" s="14">
        <f t="shared" si="1"/>
        <v>4218609</v>
      </c>
      <c r="H35" s="374">
        <f>G35/'- 43 -'!J35</f>
        <v>0.6986265639821728</v>
      </c>
    </row>
    <row r="36" spans="1:8" ht="12.75">
      <c r="A36" s="15">
        <v>30</v>
      </c>
      <c r="B36" s="16" t="s">
        <v>160</v>
      </c>
      <c r="C36" s="16">
        <f>'- 58 -'!E36</f>
        <v>5842655</v>
      </c>
      <c r="D36" s="16">
        <v>139500</v>
      </c>
      <c r="E36" s="16">
        <f t="shared" si="0"/>
        <v>5982155</v>
      </c>
      <c r="F36" s="16">
        <v>0</v>
      </c>
      <c r="G36" s="16">
        <f t="shared" si="1"/>
        <v>5982155</v>
      </c>
      <c r="H36" s="375">
        <f>G36/'- 43 -'!J36</f>
        <v>0.6605551257727533</v>
      </c>
    </row>
    <row r="37" spans="1:8" ht="12.75">
      <c r="A37" s="13">
        <v>31</v>
      </c>
      <c r="B37" s="14" t="s">
        <v>161</v>
      </c>
      <c r="C37" s="14">
        <f>'- 58 -'!E37</f>
        <v>6661644</v>
      </c>
      <c r="D37" s="14">
        <v>162000</v>
      </c>
      <c r="E37" s="14">
        <f t="shared" si="0"/>
        <v>6823644</v>
      </c>
      <c r="F37" s="14">
        <v>1600</v>
      </c>
      <c r="G37" s="14">
        <f t="shared" si="1"/>
        <v>6825244</v>
      </c>
      <c r="H37" s="374">
        <f>G37/'- 43 -'!J37</f>
        <v>0.6566155329766988</v>
      </c>
    </row>
    <row r="38" spans="1:8" ht="12.75">
      <c r="A38" s="15">
        <v>32</v>
      </c>
      <c r="B38" s="16" t="s">
        <v>162</v>
      </c>
      <c r="C38" s="16">
        <f>'- 58 -'!E38</f>
        <v>4549673</v>
      </c>
      <c r="D38" s="16">
        <v>102093</v>
      </c>
      <c r="E38" s="16">
        <f t="shared" si="0"/>
        <v>4651766</v>
      </c>
      <c r="F38" s="16">
        <v>1000</v>
      </c>
      <c r="G38" s="16">
        <f t="shared" si="1"/>
        <v>4652766</v>
      </c>
      <c r="H38" s="375">
        <f>G38/'- 43 -'!J38</f>
        <v>0.720647249050589</v>
      </c>
    </row>
    <row r="39" spans="1:8" ht="12.75">
      <c r="A39" s="13">
        <v>33</v>
      </c>
      <c r="B39" s="14" t="s">
        <v>163</v>
      </c>
      <c r="C39" s="14">
        <f>'- 58 -'!E39</f>
        <v>7806618</v>
      </c>
      <c r="D39" s="14">
        <v>191500</v>
      </c>
      <c r="E39" s="14">
        <f t="shared" si="0"/>
        <v>7998118</v>
      </c>
      <c r="F39" s="14">
        <v>21500</v>
      </c>
      <c r="G39" s="14">
        <f t="shared" si="1"/>
        <v>8019618</v>
      </c>
      <c r="H39" s="374">
        <f>G39/'- 43 -'!J39</f>
        <v>0.6543965548052213</v>
      </c>
    </row>
    <row r="40" spans="1:8" ht="12.75">
      <c r="A40" s="15">
        <v>34</v>
      </c>
      <c r="B40" s="16" t="s">
        <v>164</v>
      </c>
      <c r="C40" s="16">
        <f>'- 58 -'!E40</f>
        <v>4047890</v>
      </c>
      <c r="D40" s="16">
        <v>78000</v>
      </c>
      <c r="E40" s="16">
        <f t="shared" si="0"/>
        <v>4125890</v>
      </c>
      <c r="F40" s="16">
        <v>0</v>
      </c>
      <c r="G40" s="16">
        <f t="shared" si="1"/>
        <v>4125890</v>
      </c>
      <c r="H40" s="375">
        <f>G40/'- 43 -'!J40</f>
        <v>0.7682310310676369</v>
      </c>
    </row>
    <row r="41" spans="1:8" ht="12.75">
      <c r="A41" s="13">
        <v>35</v>
      </c>
      <c r="B41" s="14" t="s">
        <v>165</v>
      </c>
      <c r="C41" s="14">
        <f>'- 58 -'!E41</f>
        <v>8684541</v>
      </c>
      <c r="D41" s="14">
        <v>211500</v>
      </c>
      <c r="E41" s="14">
        <f t="shared" si="0"/>
        <v>8896041</v>
      </c>
      <c r="F41" s="14">
        <v>6500</v>
      </c>
      <c r="G41" s="14">
        <f t="shared" si="1"/>
        <v>8902541</v>
      </c>
      <c r="H41" s="374">
        <f>G41/'- 43 -'!J41</f>
        <v>0.6579331143952886</v>
      </c>
    </row>
    <row r="42" spans="1:8" ht="12.75">
      <c r="A42" s="15">
        <v>36</v>
      </c>
      <c r="B42" s="16" t="s">
        <v>166</v>
      </c>
      <c r="C42" s="16">
        <f>'- 58 -'!E42</f>
        <v>4551756</v>
      </c>
      <c r="D42" s="16">
        <v>111262</v>
      </c>
      <c r="E42" s="16">
        <f t="shared" si="0"/>
        <v>4663018</v>
      </c>
      <c r="F42" s="16">
        <v>0</v>
      </c>
      <c r="G42" s="16">
        <f t="shared" si="1"/>
        <v>4663018</v>
      </c>
      <c r="H42" s="375">
        <f>G42/'- 43 -'!J42</f>
        <v>0.651370302937008</v>
      </c>
    </row>
    <row r="43" spans="1:8" ht="12.75">
      <c r="A43" s="13">
        <v>37</v>
      </c>
      <c r="B43" s="14" t="s">
        <v>167</v>
      </c>
      <c r="C43" s="14">
        <f>'- 58 -'!E43</f>
        <v>4053421</v>
      </c>
      <c r="D43" s="14">
        <v>97600</v>
      </c>
      <c r="E43" s="14">
        <f t="shared" si="0"/>
        <v>4151021</v>
      </c>
      <c r="F43" s="14">
        <v>2000</v>
      </c>
      <c r="G43" s="14">
        <f t="shared" si="1"/>
        <v>4153021</v>
      </c>
      <c r="H43" s="374">
        <f>G43/'- 43 -'!J43</f>
        <v>0.6116874874529583</v>
      </c>
    </row>
    <row r="44" spans="1:8" ht="12.75">
      <c r="A44" s="15">
        <v>38</v>
      </c>
      <c r="B44" s="16" t="s">
        <v>168</v>
      </c>
      <c r="C44" s="16">
        <f>'- 58 -'!E44</f>
        <v>5176624</v>
      </c>
      <c r="D44" s="16">
        <v>132656</v>
      </c>
      <c r="E44" s="16">
        <f t="shared" si="0"/>
        <v>5309280</v>
      </c>
      <c r="F44" s="16">
        <v>0</v>
      </c>
      <c r="G44" s="16">
        <f t="shared" si="1"/>
        <v>5309280</v>
      </c>
      <c r="H44" s="375">
        <f>G44/'- 43 -'!J44</f>
        <v>0.596614210311094</v>
      </c>
    </row>
    <row r="45" spans="1:8" ht="12.75">
      <c r="A45" s="13">
        <v>39</v>
      </c>
      <c r="B45" s="14" t="s">
        <v>169</v>
      </c>
      <c r="C45" s="14">
        <f>'- 58 -'!E45</f>
        <v>9377235</v>
      </c>
      <c r="D45" s="14">
        <v>228000</v>
      </c>
      <c r="E45" s="14">
        <f t="shared" si="0"/>
        <v>9605235</v>
      </c>
      <c r="F45" s="14">
        <v>10000</v>
      </c>
      <c r="G45" s="14">
        <f t="shared" si="1"/>
        <v>9615235</v>
      </c>
      <c r="H45" s="374">
        <f>G45/'- 43 -'!J45</f>
        <v>0.650024134471597</v>
      </c>
    </row>
    <row r="46" spans="1:8" ht="12.75">
      <c r="A46" s="15">
        <v>40</v>
      </c>
      <c r="B46" s="16" t="s">
        <v>170</v>
      </c>
      <c r="C46" s="16">
        <f>'- 58 -'!E46</f>
        <v>26497100</v>
      </c>
      <c r="D46" s="16">
        <v>799200</v>
      </c>
      <c r="E46" s="16">
        <f t="shared" si="0"/>
        <v>27296300</v>
      </c>
      <c r="F46" s="16">
        <v>0</v>
      </c>
      <c r="G46" s="16">
        <f t="shared" si="1"/>
        <v>27296300</v>
      </c>
      <c r="H46" s="375">
        <f>G46/'- 43 -'!J46</f>
        <v>0.6255812621036588</v>
      </c>
    </row>
    <row r="47" spans="1:8" ht="12.75">
      <c r="A47" s="13">
        <v>41</v>
      </c>
      <c r="B47" s="14" t="s">
        <v>171</v>
      </c>
      <c r="C47" s="14">
        <f>'- 58 -'!E47</f>
        <v>6552449</v>
      </c>
      <c r="D47" s="14">
        <v>242200</v>
      </c>
      <c r="E47" s="14">
        <f t="shared" si="0"/>
        <v>6794649</v>
      </c>
      <c r="F47" s="14">
        <v>0</v>
      </c>
      <c r="G47" s="14">
        <f t="shared" si="1"/>
        <v>6794649</v>
      </c>
      <c r="H47" s="374">
        <f>G47/'- 43 -'!J47</f>
        <v>0.5652092139101721</v>
      </c>
    </row>
    <row r="48" spans="1:8" ht="12.75">
      <c r="A48" s="15">
        <v>42</v>
      </c>
      <c r="B48" s="16" t="s">
        <v>172</v>
      </c>
      <c r="C48" s="16">
        <f>'- 58 -'!E48</f>
        <v>4622588</v>
      </c>
      <c r="D48" s="16">
        <v>120500</v>
      </c>
      <c r="E48" s="16">
        <f t="shared" si="0"/>
        <v>4743088</v>
      </c>
      <c r="F48" s="16">
        <v>1800</v>
      </c>
      <c r="G48" s="16">
        <f t="shared" si="1"/>
        <v>4744888</v>
      </c>
      <c r="H48" s="375">
        <f>G48/'- 43 -'!J48</f>
        <v>0.5966642099532982</v>
      </c>
    </row>
    <row r="49" spans="1:8" ht="12.75">
      <c r="A49" s="13">
        <v>43</v>
      </c>
      <c r="B49" s="14" t="s">
        <v>173</v>
      </c>
      <c r="C49" s="14">
        <f>'- 58 -'!E49</f>
        <v>3348936</v>
      </c>
      <c r="D49" s="14">
        <v>94000</v>
      </c>
      <c r="E49" s="14">
        <f t="shared" si="0"/>
        <v>3442936</v>
      </c>
      <c r="F49" s="14">
        <v>22000</v>
      </c>
      <c r="G49" s="14">
        <f t="shared" si="1"/>
        <v>3464936</v>
      </c>
      <c r="H49" s="374">
        <f>G49/'- 43 -'!J49</f>
        <v>0.5693037885772055</v>
      </c>
    </row>
    <row r="50" spans="1:8" ht="12.75">
      <c r="A50" s="15">
        <v>44</v>
      </c>
      <c r="B50" s="16" t="s">
        <v>174</v>
      </c>
      <c r="C50" s="16">
        <f>'- 58 -'!E50</f>
        <v>5689763</v>
      </c>
      <c r="D50" s="16">
        <v>133640</v>
      </c>
      <c r="E50" s="16">
        <f t="shared" si="0"/>
        <v>5823403</v>
      </c>
      <c r="F50" s="16">
        <v>0</v>
      </c>
      <c r="G50" s="16">
        <f t="shared" si="1"/>
        <v>5823403</v>
      </c>
      <c r="H50" s="375">
        <f>G50/'- 43 -'!J50</f>
        <v>0.6295559240593828</v>
      </c>
    </row>
    <row r="51" spans="1:8" ht="12.75">
      <c r="A51" s="13">
        <v>45</v>
      </c>
      <c r="B51" s="14" t="s">
        <v>175</v>
      </c>
      <c r="C51" s="14">
        <f>'- 58 -'!E51</f>
        <v>8176983</v>
      </c>
      <c r="D51" s="14">
        <v>317000</v>
      </c>
      <c r="E51" s="14">
        <f t="shared" si="0"/>
        <v>8493983</v>
      </c>
      <c r="F51" s="14">
        <v>0</v>
      </c>
      <c r="G51" s="14">
        <f t="shared" si="1"/>
        <v>8493983</v>
      </c>
      <c r="H51" s="374">
        <f>G51/'- 43 -'!J51</f>
        <v>0.7473453744692619</v>
      </c>
    </row>
    <row r="52" spans="1:8" ht="12.75">
      <c r="A52" s="15">
        <v>46</v>
      </c>
      <c r="B52" s="16" t="s">
        <v>176</v>
      </c>
      <c r="C52" s="16">
        <f>'- 58 -'!E52</f>
        <v>5937026</v>
      </c>
      <c r="D52" s="16">
        <v>175000</v>
      </c>
      <c r="E52" s="16">
        <f t="shared" si="0"/>
        <v>6112026</v>
      </c>
      <c r="F52" s="16">
        <v>11000</v>
      </c>
      <c r="G52" s="16">
        <f t="shared" si="1"/>
        <v>6123026</v>
      </c>
      <c r="H52" s="375">
        <f>G52/'- 43 -'!J52</f>
        <v>0.6010151744153747</v>
      </c>
    </row>
    <row r="53" spans="1:8" ht="12.75">
      <c r="A53" s="13">
        <v>47</v>
      </c>
      <c r="B53" s="14" t="s">
        <v>177</v>
      </c>
      <c r="C53" s="14">
        <f>'- 58 -'!E53</f>
        <v>5602104</v>
      </c>
      <c r="D53" s="14">
        <v>137838</v>
      </c>
      <c r="E53" s="14">
        <f t="shared" si="0"/>
        <v>5739942</v>
      </c>
      <c r="F53" s="14">
        <v>7500</v>
      </c>
      <c r="G53" s="14">
        <f t="shared" si="1"/>
        <v>5747442</v>
      </c>
      <c r="H53" s="374">
        <f>G53/'- 43 -'!J53</f>
        <v>0.6562428708868657</v>
      </c>
    </row>
    <row r="54" spans="1:8" ht="12.75">
      <c r="A54" s="15">
        <v>48</v>
      </c>
      <c r="B54" s="16" t="s">
        <v>178</v>
      </c>
      <c r="C54" s="16">
        <f>'- 58 -'!E54</f>
        <v>21120250</v>
      </c>
      <c r="D54" s="16">
        <v>7675665</v>
      </c>
      <c r="E54" s="16">
        <f t="shared" si="0"/>
        <v>28795915</v>
      </c>
      <c r="F54" s="16">
        <v>96100</v>
      </c>
      <c r="G54" s="16">
        <f t="shared" si="1"/>
        <v>28892015</v>
      </c>
      <c r="H54" s="375">
        <f>G54/'- 43 -'!J54</f>
        <v>0.51251026767277</v>
      </c>
    </row>
    <row r="55" spans="1:8" ht="12.75">
      <c r="A55" s="13">
        <v>49</v>
      </c>
      <c r="B55" s="14" t="s">
        <v>179</v>
      </c>
      <c r="C55" s="14">
        <f>'- 58 -'!E55</f>
        <v>19460602</v>
      </c>
      <c r="D55" s="14">
        <v>764600</v>
      </c>
      <c r="E55" s="14">
        <f t="shared" si="0"/>
        <v>20225202</v>
      </c>
      <c r="F55" s="14">
        <v>25000</v>
      </c>
      <c r="G55" s="14">
        <f t="shared" si="1"/>
        <v>20250202</v>
      </c>
      <c r="H55" s="374">
        <f>G55/'- 43 -'!J55</f>
        <v>0.6850266176699923</v>
      </c>
    </row>
    <row r="56" spans="1:8" ht="12.75">
      <c r="A56" s="15">
        <v>50</v>
      </c>
      <c r="B56" s="16" t="s">
        <v>429</v>
      </c>
      <c r="C56" s="16">
        <f>'- 58 -'!E56</f>
        <v>8664714</v>
      </c>
      <c r="D56" s="16">
        <v>225000</v>
      </c>
      <c r="E56" s="16">
        <f t="shared" si="0"/>
        <v>8889714</v>
      </c>
      <c r="F56" s="16">
        <v>1000</v>
      </c>
      <c r="G56" s="16">
        <f t="shared" si="1"/>
        <v>8890714</v>
      </c>
      <c r="H56" s="375">
        <f>G56/'- 43 -'!J56</f>
        <v>0.623182052676734</v>
      </c>
    </row>
    <row r="57" spans="1:8" ht="12.75">
      <c r="A57" s="13">
        <v>2264</v>
      </c>
      <c r="B57" s="14" t="s">
        <v>180</v>
      </c>
      <c r="C57" s="14">
        <f>'- 58 -'!E57</f>
        <v>1277016</v>
      </c>
      <c r="D57" s="14">
        <v>101888</v>
      </c>
      <c r="E57" s="14">
        <f t="shared" si="0"/>
        <v>1378904</v>
      </c>
      <c r="F57" s="14">
        <v>0</v>
      </c>
      <c r="G57" s="14">
        <f t="shared" si="1"/>
        <v>1378904</v>
      </c>
      <c r="H57" s="374">
        <f>G57/'- 43 -'!J57</f>
        <v>0.7147561547692172</v>
      </c>
    </row>
    <row r="58" spans="1:8" ht="12.75">
      <c r="A58" s="15">
        <v>2309</v>
      </c>
      <c r="B58" s="16" t="s">
        <v>181</v>
      </c>
      <c r="C58" s="16">
        <f>'- 58 -'!E58</f>
        <v>1361275</v>
      </c>
      <c r="D58" s="16">
        <v>20500</v>
      </c>
      <c r="E58" s="16">
        <f t="shared" si="0"/>
        <v>1381775</v>
      </c>
      <c r="F58" s="16">
        <v>0</v>
      </c>
      <c r="G58" s="16">
        <f t="shared" si="1"/>
        <v>1381775</v>
      </c>
      <c r="H58" s="375">
        <f>G58/'- 43 -'!J58</f>
        <v>0.704058677713322</v>
      </c>
    </row>
    <row r="59" spans="1:8" ht="12.75">
      <c r="A59" s="13">
        <v>2312</v>
      </c>
      <c r="B59" s="14" t="s">
        <v>182</v>
      </c>
      <c r="C59" s="14">
        <f>'- 58 -'!E59</f>
        <v>1371541</v>
      </c>
      <c r="D59" s="14">
        <v>15000</v>
      </c>
      <c r="E59" s="14">
        <f t="shared" si="0"/>
        <v>1386541</v>
      </c>
      <c r="F59" s="14">
        <v>0</v>
      </c>
      <c r="G59" s="14">
        <f t="shared" si="1"/>
        <v>1386541</v>
      </c>
      <c r="H59" s="374">
        <f>G59/'- 43 -'!J59</f>
        <v>0.8879312166635395</v>
      </c>
    </row>
    <row r="60" spans="1:8" ht="12.75">
      <c r="A60" s="15">
        <v>2355</v>
      </c>
      <c r="B60" s="16" t="s">
        <v>183</v>
      </c>
      <c r="C60" s="16">
        <f>'- 58 -'!E60</f>
        <v>14874605</v>
      </c>
      <c r="D60" s="16">
        <v>355000</v>
      </c>
      <c r="E60" s="16">
        <f t="shared" si="0"/>
        <v>15229605</v>
      </c>
      <c r="F60" s="16">
        <v>0</v>
      </c>
      <c r="G60" s="16">
        <f t="shared" si="1"/>
        <v>15229605</v>
      </c>
      <c r="H60" s="375">
        <f>G60/'- 43 -'!J60</f>
        <v>0.6554353352589201</v>
      </c>
    </row>
    <row r="61" spans="1:8" ht="12.75">
      <c r="A61" s="13">
        <v>2439</v>
      </c>
      <c r="B61" s="14" t="s">
        <v>184</v>
      </c>
      <c r="C61" s="14">
        <f>'- 58 -'!E61</f>
        <v>913465</v>
      </c>
      <c r="D61" s="14">
        <v>0</v>
      </c>
      <c r="E61" s="14">
        <f t="shared" si="0"/>
        <v>913465</v>
      </c>
      <c r="F61" s="14">
        <v>0</v>
      </c>
      <c r="G61" s="14">
        <f t="shared" si="1"/>
        <v>913465</v>
      </c>
      <c r="H61" s="374">
        <f>G61/'- 43 -'!J61</f>
        <v>0.7394621592960472</v>
      </c>
    </row>
    <row r="62" spans="1:8" ht="12.75">
      <c r="A62" s="15">
        <v>2460</v>
      </c>
      <c r="B62" s="16" t="s">
        <v>185</v>
      </c>
      <c r="C62" s="16">
        <f>'- 58 -'!E62</f>
        <v>1792292</v>
      </c>
      <c r="D62" s="16">
        <v>141500</v>
      </c>
      <c r="E62" s="16">
        <f t="shared" si="0"/>
        <v>1933792</v>
      </c>
      <c r="F62" s="16">
        <v>0</v>
      </c>
      <c r="G62" s="16">
        <f t="shared" si="1"/>
        <v>1933792</v>
      </c>
      <c r="H62" s="375">
        <f>G62/'- 43 -'!J62</f>
        <v>0.6782043957562424</v>
      </c>
    </row>
    <row r="63" spans="1:8" ht="12.75">
      <c r="A63" s="13">
        <v>3000</v>
      </c>
      <c r="B63" s="14" t="s">
        <v>491</v>
      </c>
      <c r="C63" s="14">
        <f>'- 58 -'!E63</f>
        <v>815700</v>
      </c>
      <c r="D63" s="14">
        <v>83000</v>
      </c>
      <c r="E63" s="14">
        <f t="shared" si="0"/>
        <v>898700</v>
      </c>
      <c r="F63" s="14">
        <v>0</v>
      </c>
      <c r="G63" s="14">
        <f t="shared" si="1"/>
        <v>898700</v>
      </c>
      <c r="H63" s="374">
        <f>G63/'- 43 -'!J63</f>
        <v>0.16304074712465388</v>
      </c>
    </row>
    <row r="64" spans="1:8" ht="4.5" customHeight="1">
      <c r="A64" s="17"/>
      <c r="B64" s="17"/>
      <c r="C64" s="17"/>
      <c r="D64" s="17"/>
      <c r="E64" s="17"/>
      <c r="F64" s="17"/>
      <c r="G64" s="17"/>
      <c r="H64" s="198"/>
    </row>
    <row r="65" spans="1:8" ht="12.75">
      <c r="A65" s="19"/>
      <c r="B65" s="20" t="s">
        <v>186</v>
      </c>
      <c r="C65" s="20">
        <f>SUM(C11:C63)</f>
        <v>725579859</v>
      </c>
      <c r="D65" s="20">
        <f>SUM(D11:D63)</f>
        <v>31234781</v>
      </c>
      <c r="E65" s="20">
        <f>SUM(E11:E63)</f>
        <v>756814640</v>
      </c>
      <c r="F65" s="20">
        <f>SUM(F11:F63)</f>
        <v>2220300</v>
      </c>
      <c r="G65" s="20">
        <f>SUM(G11:G63)</f>
        <v>759034940</v>
      </c>
      <c r="H65" s="103">
        <f>G65/'- 43 -'!$J65</f>
        <v>0.6070842172837138</v>
      </c>
    </row>
    <row r="66" spans="1:8" ht="4.5" customHeight="1">
      <c r="A66" s="17"/>
      <c r="B66" s="17"/>
      <c r="C66" s="17"/>
      <c r="D66" s="17"/>
      <c r="E66" s="17"/>
      <c r="F66" s="17"/>
      <c r="G66" s="17"/>
      <c r="H66" s="198"/>
    </row>
    <row r="67" spans="1:8" ht="12.75">
      <c r="A67" s="15">
        <v>2155</v>
      </c>
      <c r="B67" s="16" t="s">
        <v>187</v>
      </c>
      <c r="C67" s="16">
        <f>'- 58 -'!E67</f>
        <v>231770</v>
      </c>
      <c r="D67" s="16">
        <v>0</v>
      </c>
      <c r="E67" s="16">
        <f>SUM(C67,D67)</f>
        <v>231770</v>
      </c>
      <c r="F67" s="16">
        <v>0</v>
      </c>
      <c r="G67" s="16">
        <f>SUM(E67,F67)</f>
        <v>231770</v>
      </c>
      <c r="H67" s="375">
        <f>G67/'- 43 -'!J67</f>
        <v>0.5294151238621698</v>
      </c>
    </row>
    <row r="68" spans="1:8" ht="12.75">
      <c r="A68" s="13">
        <v>2408</v>
      </c>
      <c r="B68" s="14" t="s">
        <v>189</v>
      </c>
      <c r="C68" s="14">
        <f>'- 58 -'!E68</f>
        <v>374227</v>
      </c>
      <c r="D68" s="14">
        <v>38000</v>
      </c>
      <c r="E68" s="14">
        <f>SUM(C68,D68)</f>
        <v>412227</v>
      </c>
      <c r="F68" s="14">
        <v>3500</v>
      </c>
      <c r="G68" s="14">
        <f>SUM(E68,F68)</f>
        <v>415727</v>
      </c>
      <c r="H68" s="374">
        <f>G68/'- 43 -'!J68</f>
        <v>0.173633989788963</v>
      </c>
    </row>
    <row r="69" ht="6.75" customHeight="1"/>
    <row r="70" spans="1:8" ht="12" customHeight="1">
      <c r="A70" s="54" t="s">
        <v>297</v>
      </c>
      <c r="B70" s="273" t="s">
        <v>481</v>
      </c>
      <c r="D70" s="124"/>
      <c r="E70" s="183"/>
      <c r="F70" s="183"/>
      <c r="G70" s="183"/>
      <c r="H70" s="183"/>
    </row>
    <row r="71" spans="1:8" ht="12" customHeight="1">
      <c r="A71" s="54" t="s">
        <v>350</v>
      </c>
      <c r="B71" s="273" t="s">
        <v>357</v>
      </c>
      <c r="D71" s="124"/>
      <c r="E71" s="183"/>
      <c r="F71" s="183"/>
      <c r="G71" s="183"/>
      <c r="H71" s="183"/>
    </row>
    <row r="72" spans="1:8" ht="12" customHeight="1">
      <c r="A72" s="54" t="s">
        <v>348</v>
      </c>
      <c r="B72" s="273" t="s">
        <v>412</v>
      </c>
      <c r="D72" s="124"/>
      <c r="E72" s="183"/>
      <c r="F72" s="183"/>
      <c r="G72" s="183"/>
      <c r="H72" s="183"/>
    </row>
    <row r="73" spans="1:8" ht="12" customHeight="1">
      <c r="A73" s="6"/>
      <c r="B73" s="6"/>
      <c r="D73" s="124"/>
      <c r="E73" s="123"/>
      <c r="F73" s="123"/>
      <c r="G73" s="123"/>
      <c r="H73" s="123"/>
    </row>
    <row r="74" spans="1:8" ht="12" customHeight="1">
      <c r="A74" s="6"/>
      <c r="B74" s="6"/>
      <c r="D74" s="174"/>
      <c r="E74" s="129"/>
      <c r="F74" s="129"/>
      <c r="G74" s="129"/>
      <c r="H74" s="129"/>
    </row>
    <row r="75" spans="3:8" ht="12" customHeight="1">
      <c r="C75" s="129"/>
      <c r="D75" s="129"/>
      <c r="E75" s="129"/>
      <c r="F75" s="129"/>
      <c r="G75" s="129"/>
      <c r="H75" s="129"/>
    </row>
    <row r="76" spans="3:8" ht="12.75">
      <c r="C76" s="129"/>
      <c r="D76" s="129"/>
      <c r="E76" s="129"/>
      <c r="F76" s="129"/>
      <c r="G76" s="174"/>
      <c r="H76" s="174"/>
    </row>
  </sheetData>
  <printOptions horizontalCentered="1"/>
  <pageMargins left="0.6" right="0.6" top="0.6" bottom="0" header="0.3" footer="0"/>
  <pageSetup fitToHeight="1" fitToWidth="1" orientation="portrait" scale="81" r:id="rId1"/>
  <headerFooter alignWithMargins="0">
    <oddHeader>&amp;C&amp;"Times New Roman,Bold"&amp;12&amp;A</oddHeader>
  </headerFooter>
</worksheet>
</file>

<file path=xl/worksheets/sheet37.xml><?xml version="1.0" encoding="utf-8"?>
<worksheet xmlns="http://schemas.openxmlformats.org/spreadsheetml/2006/main" xmlns:r="http://schemas.openxmlformats.org/officeDocument/2006/relationships">
  <sheetPr codeName="Sheet37">
    <pageSetUpPr fitToPage="1"/>
  </sheetPr>
  <dimension ref="A1:J74"/>
  <sheetViews>
    <sheetView showGridLines="0" showZeros="0" workbookViewId="0" topLeftCell="A1">
      <selection activeCell="A1" sqref="A1"/>
    </sheetView>
  </sheetViews>
  <sheetFormatPr defaultColWidth="15.83203125" defaultRowHeight="12"/>
  <cols>
    <col min="1" max="1" width="6.83203125" style="82" customWidth="1"/>
    <col min="2" max="2" width="33.83203125" style="82" customWidth="1"/>
    <col min="3" max="3" width="16.83203125" style="82" customWidth="1"/>
    <col min="4" max="4" width="8.83203125" style="82" customWidth="1"/>
    <col min="5" max="5" width="15.83203125" style="82" customWidth="1"/>
    <col min="6" max="6" width="8.83203125" style="82" customWidth="1"/>
    <col min="7" max="7" width="15.83203125" style="82" customWidth="1"/>
    <col min="8" max="8" width="8.83203125" style="82" customWidth="1"/>
    <col min="9" max="9" width="15.83203125" style="82" customWidth="1"/>
    <col min="10" max="10" width="8.83203125" style="82" customWidth="1"/>
    <col min="11" max="16384" width="15.83203125" style="82" customWidth="1"/>
  </cols>
  <sheetData>
    <row r="1" spans="1:2" ht="6.75" customHeight="1">
      <c r="A1" s="17"/>
      <c r="B1" s="80"/>
    </row>
    <row r="2" spans="1:10" ht="12.75">
      <c r="A2" s="11"/>
      <c r="B2" s="106"/>
      <c r="C2" s="107" t="str">
        <f>REVYEAR</f>
        <v>ANALYSIS OF OPERATING FUND REVENUE: 2000/2001 BUDGET</v>
      </c>
      <c r="D2" s="107"/>
      <c r="E2" s="107"/>
      <c r="F2" s="107"/>
      <c r="G2" s="107"/>
      <c r="H2" s="361"/>
      <c r="I2" s="361"/>
      <c r="J2" s="108" t="s">
        <v>4</v>
      </c>
    </row>
    <row r="3" spans="1:2" ht="12.75">
      <c r="A3" s="12"/>
      <c r="B3" s="109"/>
    </row>
    <row r="4" spans="1:10" ht="12.75">
      <c r="A4" s="10"/>
      <c r="C4" s="142"/>
      <c r="D4" s="142"/>
      <c r="E4" s="142"/>
      <c r="F4" s="142"/>
      <c r="G4" s="142"/>
      <c r="H4" s="142"/>
      <c r="I4" s="142"/>
      <c r="J4" s="153"/>
    </row>
    <row r="5" spans="1:10" ht="12.75">
      <c r="A5" s="10"/>
      <c r="C5" s="56"/>
      <c r="D5" s="142"/>
      <c r="E5" s="142"/>
      <c r="F5" s="142"/>
      <c r="G5" s="142"/>
      <c r="H5" s="142"/>
      <c r="I5" s="142"/>
      <c r="J5" s="142"/>
    </row>
    <row r="6" spans="1:10" ht="12.75">
      <c r="A6" s="10"/>
      <c r="C6" s="142"/>
      <c r="D6" s="142"/>
      <c r="E6" s="142"/>
      <c r="F6" s="142"/>
      <c r="G6" s="142"/>
      <c r="H6" s="142"/>
      <c r="I6" s="142"/>
      <c r="J6" s="142"/>
    </row>
    <row r="7" spans="1:10" ht="12.75">
      <c r="A7" s="17"/>
      <c r="C7" s="67" t="s">
        <v>214</v>
      </c>
      <c r="D7" s="66"/>
      <c r="E7" s="65" t="s">
        <v>215</v>
      </c>
      <c r="F7" s="66"/>
      <c r="G7" s="65" t="s">
        <v>216</v>
      </c>
      <c r="H7" s="66"/>
      <c r="I7" s="184"/>
      <c r="J7" s="66"/>
    </row>
    <row r="8" spans="1:10" ht="12.75">
      <c r="A8" s="94"/>
      <c r="B8" s="45"/>
      <c r="C8" s="68" t="s">
        <v>240</v>
      </c>
      <c r="D8" s="70"/>
      <c r="E8" s="69" t="s">
        <v>240</v>
      </c>
      <c r="F8" s="70"/>
      <c r="G8" s="69" t="s">
        <v>241</v>
      </c>
      <c r="H8" s="70"/>
      <c r="I8" s="69" t="s">
        <v>242</v>
      </c>
      <c r="J8" s="70"/>
    </row>
    <row r="9" spans="1:10" ht="12.75">
      <c r="A9" s="51" t="s">
        <v>112</v>
      </c>
      <c r="B9" s="52" t="s">
        <v>113</v>
      </c>
      <c r="C9" s="154" t="s">
        <v>244</v>
      </c>
      <c r="D9" s="154" t="s">
        <v>115</v>
      </c>
      <c r="E9" s="154" t="s">
        <v>244</v>
      </c>
      <c r="F9" s="154" t="s">
        <v>115</v>
      </c>
      <c r="G9" s="154" t="s">
        <v>244</v>
      </c>
      <c r="H9" s="154" t="s">
        <v>115</v>
      </c>
      <c r="I9" s="187" t="s">
        <v>244</v>
      </c>
      <c r="J9" s="187" t="s">
        <v>115</v>
      </c>
    </row>
    <row r="10" spans="1:10" ht="4.5" customHeight="1">
      <c r="A10" s="77"/>
      <c r="B10" s="77"/>
      <c r="C10" s="148"/>
      <c r="D10" s="148"/>
      <c r="E10" s="148"/>
      <c r="F10" s="148"/>
      <c r="G10" s="148"/>
      <c r="H10" s="148"/>
      <c r="I10" s="148"/>
      <c r="J10" s="148"/>
    </row>
    <row r="11" spans="1:10" ht="12.75">
      <c r="A11" s="13">
        <v>1</v>
      </c>
      <c r="B11" s="14" t="s">
        <v>135</v>
      </c>
      <c r="C11" s="14">
        <v>15000</v>
      </c>
      <c r="D11" s="374">
        <f>C11/'- 43 -'!J11</f>
        <v>6.528835690968444E-05</v>
      </c>
      <c r="E11" s="14">
        <v>97529300</v>
      </c>
      <c r="F11" s="374">
        <f>E11/'- 43 -'!J11</f>
        <v>0.42450184983677913</v>
      </c>
      <c r="G11" s="14">
        <v>1944000</v>
      </c>
      <c r="H11" s="374">
        <f>G11/'- 43 -'!J11</f>
        <v>0.008461371055495104</v>
      </c>
      <c r="I11" s="14">
        <v>1250000</v>
      </c>
      <c r="J11" s="374">
        <f>I11/'- 43 -'!J11</f>
        <v>0.00544069640914037</v>
      </c>
    </row>
    <row r="12" spans="1:10" ht="12.75">
      <c r="A12" s="15">
        <v>2</v>
      </c>
      <c r="B12" s="16" t="s">
        <v>136</v>
      </c>
      <c r="C12" s="16">
        <v>16240</v>
      </c>
      <c r="D12" s="375">
        <f>C12/'- 43 -'!J12</f>
        <v>0.000283328617877467</v>
      </c>
      <c r="E12" s="16">
        <v>23046741</v>
      </c>
      <c r="F12" s="375">
        <f>E12/'- 43 -'!J12</f>
        <v>0.4020813592432237</v>
      </c>
      <c r="G12" s="16">
        <v>750000</v>
      </c>
      <c r="H12" s="375">
        <f>G12/'- 43 -'!J12</f>
        <v>0.013084757599020953</v>
      </c>
      <c r="I12" s="16">
        <v>125000</v>
      </c>
      <c r="J12" s="375">
        <f>I12/'- 43 -'!J12</f>
        <v>0.0021807929331701587</v>
      </c>
    </row>
    <row r="13" spans="1:10" ht="12.75">
      <c r="A13" s="13">
        <v>3</v>
      </c>
      <c r="B13" s="14" t="s">
        <v>137</v>
      </c>
      <c r="C13" s="14">
        <v>54793</v>
      </c>
      <c r="D13" s="374">
        <f>C13/'- 43 -'!J13</f>
        <v>0.0012620027940349852</v>
      </c>
      <c r="E13" s="14">
        <v>20827651</v>
      </c>
      <c r="F13" s="374">
        <f>E13/'- 43 -'!J13</f>
        <v>0.47970641788523266</v>
      </c>
      <c r="G13" s="14">
        <v>350000</v>
      </c>
      <c r="H13" s="374">
        <f>G13/'- 43 -'!J13</f>
        <v>0.008061266547045148</v>
      </c>
      <c r="I13" s="14">
        <v>0</v>
      </c>
      <c r="J13" s="374">
        <f>I13/'- 43 -'!J13</f>
        <v>0</v>
      </c>
    </row>
    <row r="14" spans="1:10" ht="12.75">
      <c r="A14" s="15">
        <v>4</v>
      </c>
      <c r="B14" s="16" t="s">
        <v>138</v>
      </c>
      <c r="C14" s="16">
        <v>19700</v>
      </c>
      <c r="D14" s="375">
        <f>C14/'- 43 -'!J14</f>
        <v>0.000501258170730823</v>
      </c>
      <c r="E14" s="16">
        <v>16157422</v>
      </c>
      <c r="F14" s="375">
        <f>E14/'- 43 -'!J14</f>
        <v>0.41111877134243424</v>
      </c>
      <c r="G14" s="16">
        <v>349000</v>
      </c>
      <c r="H14" s="375">
        <f>G14/'- 43 -'!J14</f>
        <v>0.008880157440865849</v>
      </c>
      <c r="I14" s="16">
        <v>12000</v>
      </c>
      <c r="J14" s="375">
        <f>I14/'- 43 -'!J14</f>
        <v>0.0003053349263334962</v>
      </c>
    </row>
    <row r="15" spans="1:10" ht="12.75">
      <c r="A15" s="13">
        <v>5</v>
      </c>
      <c r="B15" s="14" t="s">
        <v>139</v>
      </c>
      <c r="C15" s="14">
        <v>0</v>
      </c>
      <c r="D15" s="374">
        <f>C15/'- 43 -'!J15</f>
        <v>0</v>
      </c>
      <c r="E15" s="14">
        <v>22169561</v>
      </c>
      <c r="F15" s="374">
        <f>E15/'- 43 -'!J15</f>
        <v>0.47129740881846166</v>
      </c>
      <c r="G15" s="14">
        <v>380000</v>
      </c>
      <c r="H15" s="374">
        <f>G15/'- 43 -'!J15</f>
        <v>0.008078329352169645</v>
      </c>
      <c r="I15" s="14">
        <v>28000</v>
      </c>
      <c r="J15" s="374">
        <f>I15/'- 43 -'!J15</f>
        <v>0.0005952453206861843</v>
      </c>
    </row>
    <row r="16" spans="1:10" ht="12.75">
      <c r="A16" s="15">
        <v>6</v>
      </c>
      <c r="B16" s="16" t="s">
        <v>140</v>
      </c>
      <c r="C16" s="16">
        <v>15000</v>
      </c>
      <c r="D16" s="375">
        <f>C16/'- 43 -'!J16</f>
        <v>0.00026332316929306366</v>
      </c>
      <c r="E16" s="16">
        <v>20348085</v>
      </c>
      <c r="F16" s="375">
        <f>E16/'- 43 -'!J16</f>
        <v>0.3572081487496433</v>
      </c>
      <c r="G16" s="16">
        <v>332263</v>
      </c>
      <c r="H16" s="375">
        <f>G16/'- 43 -'!J16</f>
        <v>0.005832836413254747</v>
      </c>
      <c r="I16" s="16">
        <v>0</v>
      </c>
      <c r="J16" s="375">
        <f>I16/'- 43 -'!J16</f>
        <v>0</v>
      </c>
    </row>
    <row r="17" spans="1:10" ht="12.75">
      <c r="A17" s="13">
        <v>9</v>
      </c>
      <c r="B17" s="14" t="s">
        <v>141</v>
      </c>
      <c r="C17" s="14">
        <v>12000</v>
      </c>
      <c r="D17" s="374">
        <f>C17/'- 43 -'!J17</f>
        <v>0.00015365834198269738</v>
      </c>
      <c r="E17" s="14">
        <v>25694000</v>
      </c>
      <c r="F17" s="374">
        <f>E17/'- 43 -'!J17</f>
        <v>0.3290081199086189</v>
      </c>
      <c r="G17" s="14">
        <v>400000</v>
      </c>
      <c r="H17" s="374">
        <f>G17/'- 43 -'!J17</f>
        <v>0.005121944732756579</v>
      </c>
      <c r="I17" s="14">
        <v>0</v>
      </c>
      <c r="J17" s="374">
        <f>I17/'- 43 -'!J17</f>
        <v>0</v>
      </c>
    </row>
    <row r="18" spans="1:10" ht="12.75">
      <c r="A18" s="15">
        <v>10</v>
      </c>
      <c r="B18" s="16" t="s">
        <v>142</v>
      </c>
      <c r="C18" s="16">
        <v>3600</v>
      </c>
      <c r="D18" s="375">
        <f>C18/'- 43 -'!J18</f>
        <v>6.116417235207471E-05</v>
      </c>
      <c r="E18" s="16">
        <v>22454203</v>
      </c>
      <c r="F18" s="375">
        <f>E18/'- 43 -'!J18</f>
        <v>0.3814979839779091</v>
      </c>
      <c r="G18" s="16">
        <v>598500</v>
      </c>
      <c r="H18" s="375">
        <f>G18/'- 43 -'!J18</f>
        <v>0.01016854365353242</v>
      </c>
      <c r="I18" s="16">
        <v>13500</v>
      </c>
      <c r="J18" s="375">
        <f>I18/'- 43 -'!J18</f>
        <v>0.00022936564632028013</v>
      </c>
    </row>
    <row r="19" spans="1:10" ht="12.75">
      <c r="A19" s="13">
        <v>11</v>
      </c>
      <c r="B19" s="14" t="s">
        <v>143</v>
      </c>
      <c r="C19" s="14">
        <v>4400</v>
      </c>
      <c r="D19" s="374">
        <f>C19/'- 43 -'!J19</f>
        <v>0.0001452173059820058</v>
      </c>
      <c r="E19" s="14">
        <v>10944640</v>
      </c>
      <c r="F19" s="374">
        <f>E19/'- 43 -'!J19</f>
        <v>0.36121616721429545</v>
      </c>
      <c r="G19" s="14">
        <v>239700</v>
      </c>
      <c r="H19" s="374">
        <f>G19/'- 43 -'!J19</f>
        <v>0.007911042782701543</v>
      </c>
      <c r="I19" s="14">
        <v>324500</v>
      </c>
      <c r="J19" s="374">
        <f>I19/'- 43 -'!J19</f>
        <v>0.010709776316172927</v>
      </c>
    </row>
    <row r="20" spans="1:10" ht="12.75">
      <c r="A20" s="15">
        <v>12</v>
      </c>
      <c r="B20" s="16" t="s">
        <v>144</v>
      </c>
      <c r="C20" s="16">
        <v>8000</v>
      </c>
      <c r="D20" s="375">
        <f>C20/'- 43 -'!J20</f>
        <v>0.00015768059414678596</v>
      </c>
      <c r="E20" s="16">
        <v>18631007</v>
      </c>
      <c r="F20" s="375">
        <f>E20/'- 43 -'!J20</f>
        <v>0.36721853166411605</v>
      </c>
      <c r="G20" s="16">
        <v>130000</v>
      </c>
      <c r="H20" s="375">
        <f>G20/'- 43 -'!J20</f>
        <v>0.002562309654885272</v>
      </c>
      <c r="I20" s="16">
        <v>0</v>
      </c>
      <c r="J20" s="375">
        <f>I20/'- 43 -'!J20</f>
        <v>0</v>
      </c>
    </row>
    <row r="21" spans="1:10" ht="12.75">
      <c r="A21" s="13">
        <v>13</v>
      </c>
      <c r="B21" s="14" t="s">
        <v>145</v>
      </c>
      <c r="C21" s="14">
        <v>83500</v>
      </c>
      <c r="D21" s="374">
        <f>C21/'- 43 -'!J21</f>
        <v>0.004187588309216336</v>
      </c>
      <c r="E21" s="14">
        <v>6857775</v>
      </c>
      <c r="F21" s="374">
        <f>E21/'- 43 -'!J21</f>
        <v>0.34392261577528205</v>
      </c>
      <c r="G21" s="14">
        <v>261210</v>
      </c>
      <c r="H21" s="374">
        <f>G21/'- 43 -'!J21</f>
        <v>0.01309987954790897</v>
      </c>
      <c r="I21" s="14">
        <v>207945</v>
      </c>
      <c r="J21" s="374">
        <f>I21/'- 43 -'!J21</f>
        <v>0.0104285994126945</v>
      </c>
    </row>
    <row r="22" spans="1:10" ht="12.75">
      <c r="A22" s="15">
        <v>14</v>
      </c>
      <c r="B22" s="16" t="s">
        <v>146</v>
      </c>
      <c r="C22" s="16">
        <v>0</v>
      </c>
      <c r="D22" s="375">
        <f>C22/'- 43 -'!J22</f>
        <v>0</v>
      </c>
      <c r="E22" s="16">
        <v>6637067</v>
      </c>
      <c r="F22" s="375">
        <f>E22/'- 43 -'!J22</f>
        <v>0.29660092161203233</v>
      </c>
      <c r="G22" s="16">
        <v>180000</v>
      </c>
      <c r="H22" s="375">
        <f>G22/'- 43 -'!J22</f>
        <v>0.008043939573032156</v>
      </c>
      <c r="I22" s="16">
        <v>0</v>
      </c>
      <c r="J22" s="375">
        <f>I22/'- 43 -'!J22</f>
        <v>0</v>
      </c>
    </row>
    <row r="23" spans="1:10" ht="12.75">
      <c r="A23" s="13">
        <v>15</v>
      </c>
      <c r="B23" s="14" t="s">
        <v>147</v>
      </c>
      <c r="C23" s="14">
        <v>0</v>
      </c>
      <c r="D23" s="374">
        <f>C23/'- 43 -'!J23</f>
        <v>0</v>
      </c>
      <c r="E23" s="14">
        <v>7175870</v>
      </c>
      <c r="F23" s="374">
        <f>E23/'- 43 -'!J23</f>
        <v>0.23158115478731067</v>
      </c>
      <c r="G23" s="14">
        <v>301000</v>
      </c>
      <c r="H23" s="374">
        <f>G23/'- 43 -'!J23</f>
        <v>0.00971393400256422</v>
      </c>
      <c r="I23" s="14">
        <v>0</v>
      </c>
      <c r="J23" s="374">
        <f>I23/'- 43 -'!J23</f>
        <v>0</v>
      </c>
    </row>
    <row r="24" spans="1:10" ht="12.75">
      <c r="A24" s="15">
        <v>16</v>
      </c>
      <c r="B24" s="16" t="s">
        <v>148</v>
      </c>
      <c r="C24" s="16">
        <v>0</v>
      </c>
      <c r="D24" s="375">
        <f>C24/'- 43 -'!J24</f>
        <v>0</v>
      </c>
      <c r="E24" s="16">
        <v>2058150</v>
      </c>
      <c r="F24" s="375">
        <f>E24/'- 43 -'!J24</f>
        <v>0.34883945605349975</v>
      </c>
      <c r="G24" s="16">
        <v>103000</v>
      </c>
      <c r="H24" s="375">
        <f>G24/'- 43 -'!J24</f>
        <v>0.01745765079003497</v>
      </c>
      <c r="I24" s="16">
        <v>120000</v>
      </c>
      <c r="J24" s="375">
        <f>I24/'- 43 -'!J24</f>
        <v>0.020339010629166956</v>
      </c>
    </row>
    <row r="25" spans="1:10" ht="12.75">
      <c r="A25" s="13">
        <v>17</v>
      </c>
      <c r="B25" s="14" t="s">
        <v>149</v>
      </c>
      <c r="C25" s="14">
        <v>16225</v>
      </c>
      <c r="D25" s="374">
        <f>C25/'- 43 -'!J25</f>
        <v>0.004309367143206976</v>
      </c>
      <c r="E25" s="14">
        <v>1147272</v>
      </c>
      <c r="F25" s="374">
        <f>E25/'- 43 -'!J25</f>
        <v>0.30471594829715587</v>
      </c>
      <c r="G25" s="14">
        <v>99000</v>
      </c>
      <c r="H25" s="374">
        <f>G25/'- 43 -'!J25</f>
        <v>0.026294443585669687</v>
      </c>
      <c r="I25" s="14">
        <v>0</v>
      </c>
      <c r="J25" s="374">
        <f>I25/'- 43 -'!J25</f>
        <v>0</v>
      </c>
    </row>
    <row r="26" spans="1:10" ht="12.75">
      <c r="A26" s="15">
        <v>18</v>
      </c>
      <c r="B26" s="16" t="s">
        <v>150</v>
      </c>
      <c r="C26" s="16">
        <v>20000</v>
      </c>
      <c r="D26" s="375">
        <f>C26/'- 43 -'!J26</f>
        <v>0.0022163906521507856</v>
      </c>
      <c r="E26" s="16">
        <v>2685000</v>
      </c>
      <c r="F26" s="375">
        <f>E26/'- 43 -'!J26</f>
        <v>0.29755044505124295</v>
      </c>
      <c r="G26" s="16">
        <v>102000</v>
      </c>
      <c r="H26" s="375">
        <f>G26/'- 43 -'!J26</f>
        <v>0.011303592325969006</v>
      </c>
      <c r="I26" s="16">
        <v>16000</v>
      </c>
      <c r="J26" s="375">
        <f>I26/'- 43 -'!J26</f>
        <v>0.0017731125217206284</v>
      </c>
    </row>
    <row r="27" spans="1:10" ht="12.75">
      <c r="A27" s="13">
        <v>19</v>
      </c>
      <c r="B27" s="14" t="s">
        <v>151</v>
      </c>
      <c r="C27" s="14">
        <v>0</v>
      </c>
      <c r="D27" s="374">
        <f>C27/'- 43 -'!J27</f>
        <v>0</v>
      </c>
      <c r="E27" s="14">
        <v>3633000</v>
      </c>
      <c r="F27" s="374">
        <f>E27/'- 43 -'!J27</f>
        <v>0.18179461761831536</v>
      </c>
      <c r="G27" s="14">
        <v>304200</v>
      </c>
      <c r="H27" s="374">
        <f>G27/'- 43 -'!J27</f>
        <v>0.015222109187858941</v>
      </c>
      <c r="I27" s="14">
        <v>0</v>
      </c>
      <c r="J27" s="374">
        <f>I27/'- 43 -'!J27</f>
        <v>0</v>
      </c>
    </row>
    <row r="28" spans="1:10" ht="12.75">
      <c r="A28" s="15">
        <v>20</v>
      </c>
      <c r="B28" s="16" t="s">
        <v>152</v>
      </c>
      <c r="C28" s="16">
        <v>0</v>
      </c>
      <c r="D28" s="375">
        <f>C28/'- 43 -'!J28</f>
        <v>0</v>
      </c>
      <c r="E28" s="16">
        <v>3041577</v>
      </c>
      <c r="F28" s="375">
        <f>E28/'- 43 -'!J28</f>
        <v>0.40236544943671587</v>
      </c>
      <c r="G28" s="16">
        <v>25500</v>
      </c>
      <c r="H28" s="375">
        <f>G28/'- 43 -'!J28</f>
        <v>0.003373354993359121</v>
      </c>
      <c r="I28" s="16">
        <v>0</v>
      </c>
      <c r="J28" s="375">
        <f>I28/'- 43 -'!J28</f>
        <v>0</v>
      </c>
    </row>
    <row r="29" spans="1:10" ht="12.75">
      <c r="A29" s="13">
        <v>21</v>
      </c>
      <c r="B29" s="14" t="s">
        <v>153</v>
      </c>
      <c r="C29" s="14">
        <v>0</v>
      </c>
      <c r="D29" s="374">
        <f>C29/'- 43 -'!J29</f>
        <v>0</v>
      </c>
      <c r="E29" s="14">
        <v>7338000</v>
      </c>
      <c r="F29" s="374">
        <f>E29/'- 43 -'!J29</f>
        <v>0.33714679531357683</v>
      </c>
      <c r="G29" s="14">
        <v>25000</v>
      </c>
      <c r="H29" s="374">
        <f>G29/'- 43 -'!J29</f>
        <v>0.0011486331265793705</v>
      </c>
      <c r="I29" s="14">
        <v>0</v>
      </c>
      <c r="J29" s="374">
        <f>I29/'- 43 -'!J29</f>
        <v>0</v>
      </c>
    </row>
    <row r="30" spans="1:10" ht="12.75">
      <c r="A30" s="15">
        <v>22</v>
      </c>
      <c r="B30" s="16" t="s">
        <v>154</v>
      </c>
      <c r="C30" s="16">
        <v>60000</v>
      </c>
      <c r="D30" s="375">
        <f>C30/'- 43 -'!J30</f>
        <v>0.005052401402176119</v>
      </c>
      <c r="E30" s="16">
        <v>4717250</v>
      </c>
      <c r="F30" s="375">
        <f>E30/'- 43 -'!J30</f>
        <v>0.39722400857358836</v>
      </c>
      <c r="G30" s="16">
        <v>30000</v>
      </c>
      <c r="H30" s="375">
        <f>G30/'- 43 -'!J30</f>
        <v>0.0025262007010880597</v>
      </c>
      <c r="I30" s="16">
        <v>60000</v>
      </c>
      <c r="J30" s="375">
        <f>I30/'- 43 -'!J30</f>
        <v>0.005052401402176119</v>
      </c>
    </row>
    <row r="31" spans="1:10" ht="12.75">
      <c r="A31" s="13">
        <v>23</v>
      </c>
      <c r="B31" s="14" t="s">
        <v>155</v>
      </c>
      <c r="C31" s="14">
        <v>0</v>
      </c>
      <c r="D31" s="374">
        <f>C31/'- 43 -'!J31</f>
        <v>0</v>
      </c>
      <c r="E31" s="14">
        <v>2472163</v>
      </c>
      <c r="F31" s="374">
        <f>E31/'- 43 -'!J31</f>
        <v>0.25821480467630437</v>
      </c>
      <c r="G31" s="14">
        <v>30000</v>
      </c>
      <c r="H31" s="374">
        <f>G31/'- 43 -'!J31</f>
        <v>0.003133468197804567</v>
      </c>
      <c r="I31" s="14">
        <v>253000</v>
      </c>
      <c r="J31" s="374">
        <f>I31/'- 43 -'!J31</f>
        <v>0.02642558180148518</v>
      </c>
    </row>
    <row r="32" spans="1:10" ht="12.75">
      <c r="A32" s="15">
        <v>24</v>
      </c>
      <c r="B32" s="16" t="s">
        <v>156</v>
      </c>
      <c r="C32" s="16">
        <v>15000</v>
      </c>
      <c r="D32" s="375">
        <f>C32/'- 43 -'!J32</f>
        <v>0.0006684646285506947</v>
      </c>
      <c r="E32" s="16">
        <v>7422934</v>
      </c>
      <c r="F32" s="375">
        <f>E32/'- 43 -'!J32</f>
        <v>0.33079792127108815</v>
      </c>
      <c r="G32" s="16">
        <v>30000</v>
      </c>
      <c r="H32" s="375">
        <f>G32/'- 43 -'!J32</f>
        <v>0.0013369292571013894</v>
      </c>
      <c r="I32" s="16">
        <v>230000</v>
      </c>
      <c r="J32" s="375">
        <f>I32/'- 43 -'!J32</f>
        <v>0.010249790971110652</v>
      </c>
    </row>
    <row r="33" spans="1:10" ht="12.75">
      <c r="A33" s="13">
        <v>25</v>
      </c>
      <c r="B33" s="14" t="s">
        <v>157</v>
      </c>
      <c r="C33" s="14">
        <v>0</v>
      </c>
      <c r="D33" s="374">
        <f>C33/'- 43 -'!J33</f>
        <v>0</v>
      </c>
      <c r="E33" s="14">
        <v>3491577</v>
      </c>
      <c r="F33" s="374">
        <f>E33/'- 43 -'!J33</f>
        <v>0.34873235115130075</v>
      </c>
      <c r="G33" s="14">
        <v>30000</v>
      </c>
      <c r="H33" s="374">
        <f>G33/'- 43 -'!J33</f>
        <v>0.002996345357567375</v>
      </c>
      <c r="I33" s="14">
        <v>0</v>
      </c>
      <c r="J33" s="374">
        <f>I33/'- 43 -'!J33</f>
        <v>0</v>
      </c>
    </row>
    <row r="34" spans="1:10" ht="12.75">
      <c r="A34" s="15">
        <v>26</v>
      </c>
      <c r="B34" s="16" t="s">
        <v>158</v>
      </c>
      <c r="C34" s="16">
        <v>0</v>
      </c>
      <c r="D34" s="375">
        <f>C34/'- 43 -'!J34</f>
        <v>0</v>
      </c>
      <c r="E34" s="16">
        <v>3873000</v>
      </c>
      <c r="F34" s="375">
        <f>E34/'- 43 -'!J34</f>
        <v>0.26117608406619536</v>
      </c>
      <c r="G34" s="16">
        <v>14000</v>
      </c>
      <c r="H34" s="375">
        <f>G34/'- 43 -'!J34</f>
        <v>0.0009440911894982533</v>
      </c>
      <c r="I34" s="16">
        <v>0</v>
      </c>
      <c r="J34" s="375">
        <f>I34/'- 43 -'!J34</f>
        <v>0</v>
      </c>
    </row>
    <row r="35" spans="1:10" ht="12.75">
      <c r="A35" s="13">
        <v>28</v>
      </c>
      <c r="B35" s="14" t="s">
        <v>159</v>
      </c>
      <c r="C35" s="14">
        <v>0</v>
      </c>
      <c r="D35" s="374">
        <f>C35/'- 43 -'!J35</f>
        <v>0</v>
      </c>
      <c r="E35" s="14">
        <v>1702943</v>
      </c>
      <c r="F35" s="374">
        <f>E35/'- 43 -'!J35</f>
        <v>0.2820174177667315</v>
      </c>
      <c r="G35" s="14">
        <v>32500</v>
      </c>
      <c r="H35" s="374">
        <f>G35/'- 43 -'!J35</f>
        <v>0.005382191933270094</v>
      </c>
      <c r="I35" s="14">
        <v>72380</v>
      </c>
      <c r="J35" s="374">
        <f>I35/'- 43 -'!J35</f>
        <v>0.011986555450156597</v>
      </c>
    </row>
    <row r="36" spans="1:10" ht="12.75">
      <c r="A36" s="15">
        <v>30</v>
      </c>
      <c r="B36" s="16" t="s">
        <v>160</v>
      </c>
      <c r="C36" s="16">
        <v>0</v>
      </c>
      <c r="D36" s="375">
        <f>C36/'- 43 -'!J36</f>
        <v>0</v>
      </c>
      <c r="E36" s="16">
        <v>3022849</v>
      </c>
      <c r="F36" s="375">
        <f>E36/'- 43 -'!J36</f>
        <v>0.33378580150247555</v>
      </c>
      <c r="G36" s="16">
        <v>30750</v>
      </c>
      <c r="H36" s="375">
        <f>G36/'- 43 -'!J36</f>
        <v>0.0033954436348627146</v>
      </c>
      <c r="I36" s="16">
        <v>0</v>
      </c>
      <c r="J36" s="375">
        <f>I36/'- 43 -'!J36</f>
        <v>0</v>
      </c>
    </row>
    <row r="37" spans="1:10" ht="12.75">
      <c r="A37" s="13">
        <v>31</v>
      </c>
      <c r="B37" s="14" t="s">
        <v>161</v>
      </c>
      <c r="C37" s="14">
        <v>0</v>
      </c>
      <c r="D37" s="374">
        <f>C37/'- 43 -'!J37</f>
        <v>0</v>
      </c>
      <c r="E37" s="14">
        <v>3429838</v>
      </c>
      <c r="F37" s="374">
        <f>E37/'- 43 -'!J37</f>
        <v>0.3299640139449571</v>
      </c>
      <c r="G37" s="14">
        <v>41000</v>
      </c>
      <c r="H37" s="374">
        <f>G37/'- 43 -'!J37</f>
        <v>0.0039443625534918095</v>
      </c>
      <c r="I37" s="14">
        <v>0</v>
      </c>
      <c r="J37" s="374">
        <f>I37/'- 43 -'!J37</f>
        <v>0</v>
      </c>
    </row>
    <row r="38" spans="1:10" ht="12.75">
      <c r="A38" s="15">
        <v>32</v>
      </c>
      <c r="B38" s="16" t="s">
        <v>162</v>
      </c>
      <c r="C38" s="16">
        <v>14412</v>
      </c>
      <c r="D38" s="375">
        <f>C38/'- 43 -'!J38</f>
        <v>0.0022322137312121623</v>
      </c>
      <c r="E38" s="16">
        <v>1685078</v>
      </c>
      <c r="F38" s="375">
        <f>E38/'- 43 -'!J38</f>
        <v>0.26099460517371137</v>
      </c>
      <c r="G38" s="16">
        <v>39609</v>
      </c>
      <c r="H38" s="375">
        <f>G38/'- 43 -'!J38</f>
        <v>0.006134870502330179</v>
      </c>
      <c r="I38" s="16">
        <v>7206</v>
      </c>
      <c r="J38" s="375">
        <f>I38/'- 43 -'!J38</f>
        <v>0.0011161068656060811</v>
      </c>
    </row>
    <row r="39" spans="1:10" ht="12.75">
      <c r="A39" s="13">
        <v>33</v>
      </c>
      <c r="B39" s="14" t="s">
        <v>163</v>
      </c>
      <c r="C39" s="14">
        <v>17000</v>
      </c>
      <c r="D39" s="374">
        <f>C39/'- 43 -'!J39</f>
        <v>0.001387190939978533</v>
      </c>
      <c r="E39" s="14">
        <v>3744207</v>
      </c>
      <c r="F39" s="374">
        <f>E39/'- 43 -'!J39</f>
        <v>0.3055252957531884</v>
      </c>
      <c r="G39" s="14">
        <v>112725</v>
      </c>
      <c r="H39" s="374">
        <f>G39/'- 43 -'!J39</f>
        <v>0.009198299924063536</v>
      </c>
      <c r="I39" s="14">
        <v>86472</v>
      </c>
      <c r="J39" s="374">
        <f>I39/'- 43 -'!J39</f>
        <v>0.007056069115401393</v>
      </c>
    </row>
    <row r="40" spans="1:10" ht="12.75">
      <c r="A40" s="15">
        <v>34</v>
      </c>
      <c r="B40" s="16" t="s">
        <v>164</v>
      </c>
      <c r="C40" s="16">
        <v>0</v>
      </c>
      <c r="D40" s="375">
        <f>C40/'- 43 -'!J40</f>
        <v>0</v>
      </c>
      <c r="E40" s="16">
        <v>1041747</v>
      </c>
      <c r="F40" s="375">
        <f>E40/'- 43 -'!J40</f>
        <v>0.1939708455440202</v>
      </c>
      <c r="G40" s="16">
        <v>26000</v>
      </c>
      <c r="H40" s="375">
        <f>G40/'- 43 -'!J40</f>
        <v>0.0048411389561424465</v>
      </c>
      <c r="I40" s="16">
        <v>153000</v>
      </c>
      <c r="J40" s="375">
        <f>I40/'- 43 -'!J40</f>
        <v>0.028488240780376702</v>
      </c>
    </row>
    <row r="41" spans="1:10" ht="12.75">
      <c r="A41" s="13">
        <v>35</v>
      </c>
      <c r="B41" s="14" t="s">
        <v>165</v>
      </c>
      <c r="C41" s="14">
        <v>19130</v>
      </c>
      <c r="D41" s="374">
        <f>C41/'- 43 -'!J41</f>
        <v>0.0014137829276362635</v>
      </c>
      <c r="E41" s="14">
        <v>3742817</v>
      </c>
      <c r="F41" s="374">
        <f>E41/'- 43 -'!J41</f>
        <v>0.2766090316710286</v>
      </c>
      <c r="G41" s="14">
        <v>71000</v>
      </c>
      <c r="H41" s="374">
        <f>G41/'- 43 -'!J41</f>
        <v>0.005247181801472802</v>
      </c>
      <c r="I41" s="14">
        <v>433130</v>
      </c>
      <c r="J41" s="374">
        <f>I41/'- 43 -'!J41</f>
        <v>0.03201002610805514</v>
      </c>
    </row>
    <row r="42" spans="1:10" ht="12.75">
      <c r="A42" s="15">
        <v>36</v>
      </c>
      <c r="B42" s="16" t="s">
        <v>166</v>
      </c>
      <c r="C42" s="16">
        <v>0</v>
      </c>
      <c r="D42" s="375">
        <f>C42/'- 43 -'!J42</f>
        <v>0</v>
      </c>
      <c r="E42" s="16">
        <v>2430764</v>
      </c>
      <c r="F42" s="375">
        <f>E42/'- 43 -'!J42</f>
        <v>0.3395499401993244</v>
      </c>
      <c r="G42" s="16">
        <v>8000</v>
      </c>
      <c r="H42" s="375">
        <f>G42/'- 43 -'!J42</f>
        <v>0.0011175085370667803</v>
      </c>
      <c r="I42" s="16">
        <v>0</v>
      </c>
      <c r="J42" s="375">
        <f>I42/'- 43 -'!J42</f>
        <v>0</v>
      </c>
    </row>
    <row r="43" spans="1:10" ht="12.75">
      <c r="A43" s="13">
        <v>37</v>
      </c>
      <c r="B43" s="14" t="s">
        <v>167</v>
      </c>
      <c r="C43" s="14">
        <v>900</v>
      </c>
      <c r="D43" s="374">
        <f>C43/'- 43 -'!J43</f>
        <v>0.0001325586214728176</v>
      </c>
      <c r="E43" s="14">
        <v>2334480</v>
      </c>
      <c r="F43" s="374">
        <f>E43/'- 43 -'!J43</f>
        <v>0.34383938961762583</v>
      </c>
      <c r="G43" s="14">
        <v>4428</v>
      </c>
      <c r="H43" s="374">
        <f>G43/'- 43 -'!J43</f>
        <v>0.0006521884176462626</v>
      </c>
      <c r="I43" s="14">
        <v>269920</v>
      </c>
      <c r="J43" s="374">
        <f>I43/'- 43 -'!J43</f>
        <v>0.03975580345326992</v>
      </c>
    </row>
    <row r="44" spans="1:10" ht="12.75">
      <c r="A44" s="15">
        <v>38</v>
      </c>
      <c r="B44" s="16" t="s">
        <v>168</v>
      </c>
      <c r="C44" s="16">
        <v>346483</v>
      </c>
      <c r="D44" s="375">
        <f>C44/'- 43 -'!J44</f>
        <v>0.03893497450336369</v>
      </c>
      <c r="E44" s="16">
        <v>3072882</v>
      </c>
      <c r="F44" s="375">
        <f>E44/'- 43 -'!J44</f>
        <v>0.34530577927876754</v>
      </c>
      <c r="G44" s="16">
        <v>19413</v>
      </c>
      <c r="H44" s="375">
        <f>G44/'- 43 -'!J44</f>
        <v>0.00218147689795401</v>
      </c>
      <c r="I44" s="16">
        <v>99059</v>
      </c>
      <c r="J44" s="375">
        <f>I44/'- 43 -'!J44</f>
        <v>0.011131454181961896</v>
      </c>
    </row>
    <row r="45" spans="1:10" ht="12.75">
      <c r="A45" s="13">
        <v>39</v>
      </c>
      <c r="B45" s="14" t="s">
        <v>169</v>
      </c>
      <c r="C45" s="14">
        <v>5000</v>
      </c>
      <c r="D45" s="374">
        <f>C45/'- 43 -'!J45</f>
        <v>0.000338017809482346</v>
      </c>
      <c r="E45" s="14">
        <v>4441885</v>
      </c>
      <c r="F45" s="374">
        <f>E45/'- 43 -'!J45</f>
        <v>0.3002872475344981</v>
      </c>
      <c r="G45" s="14">
        <v>85000</v>
      </c>
      <c r="H45" s="374">
        <f>G45/'- 43 -'!J45</f>
        <v>0.005746302761199882</v>
      </c>
      <c r="I45" s="14">
        <v>590000</v>
      </c>
      <c r="J45" s="374">
        <f>I45/'- 43 -'!J45</f>
        <v>0.039886101518916826</v>
      </c>
    </row>
    <row r="46" spans="1:10" ht="12.75">
      <c r="A46" s="15">
        <v>40</v>
      </c>
      <c r="B46" s="16" t="s">
        <v>170</v>
      </c>
      <c r="C46" s="16">
        <v>15100</v>
      </c>
      <c r="D46" s="375">
        <f>C46/'- 43 -'!J46</f>
        <v>0.00034606437714141655</v>
      </c>
      <c r="E46" s="16">
        <v>15357000</v>
      </c>
      <c r="F46" s="375">
        <f>E46/'- 43 -'!J46</f>
        <v>0.3519543470040221</v>
      </c>
      <c r="G46" s="16">
        <v>135000</v>
      </c>
      <c r="H46" s="375">
        <f>G46/'- 43 -'!J46</f>
        <v>0.003093953040668294</v>
      </c>
      <c r="I46" s="16">
        <v>358500</v>
      </c>
      <c r="J46" s="375">
        <f>I46/'- 43 -'!J46</f>
        <v>0.008216164185774692</v>
      </c>
    </row>
    <row r="47" spans="1:10" ht="12.75">
      <c r="A47" s="13">
        <v>41</v>
      </c>
      <c r="B47" s="14" t="s">
        <v>171</v>
      </c>
      <c r="C47" s="14">
        <v>0</v>
      </c>
      <c r="D47" s="374">
        <f>C47/'- 43 -'!J47</f>
        <v>0</v>
      </c>
      <c r="E47" s="14">
        <v>4495207</v>
      </c>
      <c r="F47" s="374">
        <f>E47/'- 43 -'!J47</f>
        <v>0.3739313708233498</v>
      </c>
      <c r="G47" s="14">
        <v>25400</v>
      </c>
      <c r="H47" s="374">
        <f>G47/'- 43 -'!J47</f>
        <v>0.002112885306263557</v>
      </c>
      <c r="I47" s="14">
        <v>653220</v>
      </c>
      <c r="J47" s="374">
        <f>I47/'- 43 -'!J47</f>
        <v>0.05433775353375908</v>
      </c>
    </row>
    <row r="48" spans="1:10" ht="12.75">
      <c r="A48" s="15">
        <v>42</v>
      </c>
      <c r="B48" s="16" t="s">
        <v>172</v>
      </c>
      <c r="C48" s="16">
        <v>0</v>
      </c>
      <c r="D48" s="375">
        <f>C48/'- 43 -'!J48</f>
        <v>0</v>
      </c>
      <c r="E48" s="16">
        <v>3139009</v>
      </c>
      <c r="F48" s="375">
        <f>E48/'- 43 -'!J48</f>
        <v>0.3947267722697127</v>
      </c>
      <c r="G48" s="16">
        <v>20000</v>
      </c>
      <c r="H48" s="375">
        <f>G48/'- 43 -'!J48</f>
        <v>0.0025149770024215454</v>
      </c>
      <c r="I48" s="16">
        <v>0</v>
      </c>
      <c r="J48" s="375">
        <f>I48/'- 43 -'!J48</f>
        <v>0</v>
      </c>
    </row>
    <row r="49" spans="1:10" ht="12.75">
      <c r="A49" s="13">
        <v>43</v>
      </c>
      <c r="B49" s="14" t="s">
        <v>173</v>
      </c>
      <c r="C49" s="14">
        <v>0</v>
      </c>
      <c r="D49" s="374">
        <f>C49/'- 43 -'!J49</f>
        <v>0</v>
      </c>
      <c r="E49" s="14">
        <v>2590333</v>
      </c>
      <c r="F49" s="374">
        <f>E49/'- 43 -'!J49</f>
        <v>0.4256027789767426</v>
      </c>
      <c r="G49" s="14">
        <v>6000</v>
      </c>
      <c r="H49" s="374">
        <f>G49/'- 43 -'!J49</f>
        <v>0.0009858256347197274</v>
      </c>
      <c r="I49" s="14">
        <v>0</v>
      </c>
      <c r="J49" s="374">
        <f>I49/'- 43 -'!J49</f>
        <v>0</v>
      </c>
    </row>
    <row r="50" spans="1:10" ht="12.75">
      <c r="A50" s="15">
        <v>44</v>
      </c>
      <c r="B50" s="16" t="s">
        <v>174</v>
      </c>
      <c r="C50" s="16">
        <v>0</v>
      </c>
      <c r="D50" s="375">
        <f>C50/'- 43 -'!J50</f>
        <v>0</v>
      </c>
      <c r="E50" s="16">
        <v>3383514</v>
      </c>
      <c r="F50" s="375">
        <f>E50/'- 43 -'!J50</f>
        <v>0.3657846250444729</v>
      </c>
      <c r="G50" s="16">
        <v>23000</v>
      </c>
      <c r="H50" s="375">
        <f>G50/'- 43 -'!J50</f>
        <v>0.0024864819167359367</v>
      </c>
      <c r="I50" s="16">
        <v>0</v>
      </c>
      <c r="J50" s="375">
        <f>I50/'- 43 -'!J50</f>
        <v>0</v>
      </c>
    </row>
    <row r="51" spans="1:10" ht="12.75">
      <c r="A51" s="13">
        <v>45</v>
      </c>
      <c r="B51" s="14" t="s">
        <v>175</v>
      </c>
      <c r="C51" s="14">
        <v>0</v>
      </c>
      <c r="D51" s="374">
        <f>C51/'- 43 -'!J51</f>
        <v>0</v>
      </c>
      <c r="E51" s="14">
        <v>2678956</v>
      </c>
      <c r="F51" s="374">
        <f>E51/'- 43 -'!J51</f>
        <v>0.23570866282716552</v>
      </c>
      <c r="G51" s="14">
        <v>7000</v>
      </c>
      <c r="H51" s="374">
        <f>G51/'- 43 -'!J51</f>
        <v>0.0006158968791537295</v>
      </c>
      <c r="I51" s="14">
        <v>40000</v>
      </c>
      <c r="J51" s="374">
        <f>I51/'- 43 -'!J51</f>
        <v>0.0035194107380213118</v>
      </c>
    </row>
    <row r="52" spans="1:10" ht="12.75">
      <c r="A52" s="15">
        <v>46</v>
      </c>
      <c r="B52" s="16" t="s">
        <v>176</v>
      </c>
      <c r="C52" s="16">
        <v>29469</v>
      </c>
      <c r="D52" s="375">
        <f>C52/'- 43 -'!J52</f>
        <v>0.0028925756929411494</v>
      </c>
      <c r="E52" s="16">
        <v>2843511</v>
      </c>
      <c r="F52" s="375">
        <f>E52/'- 43 -'!J52</f>
        <v>0.27910926062</v>
      </c>
      <c r="G52" s="16">
        <v>157302</v>
      </c>
      <c r="H52" s="375">
        <f>G52/'- 43 -'!J52</f>
        <v>0.015440223341512392</v>
      </c>
      <c r="I52" s="16">
        <v>0</v>
      </c>
      <c r="J52" s="375">
        <f>I52/'- 43 -'!J52</f>
        <v>0</v>
      </c>
    </row>
    <row r="53" spans="1:10" ht="12.75">
      <c r="A53" s="13">
        <v>47</v>
      </c>
      <c r="B53" s="14" t="s">
        <v>177</v>
      </c>
      <c r="C53" s="14">
        <v>0</v>
      </c>
      <c r="D53" s="374">
        <f>C53/'- 43 -'!J53</f>
        <v>0</v>
      </c>
      <c r="E53" s="14">
        <v>2875160</v>
      </c>
      <c r="F53" s="374">
        <f>E53/'- 43 -'!J53</f>
        <v>0.32828574044924347</v>
      </c>
      <c r="G53" s="14">
        <v>27000</v>
      </c>
      <c r="H53" s="374">
        <f>G53/'- 43 -'!J53</f>
        <v>0.0030828597337642333</v>
      </c>
      <c r="I53" s="14">
        <v>0</v>
      </c>
      <c r="J53" s="374">
        <f>I53/'- 43 -'!J53</f>
        <v>0</v>
      </c>
    </row>
    <row r="54" spans="1:10" ht="12.75">
      <c r="A54" s="15">
        <v>48</v>
      </c>
      <c r="B54" s="16" t="s">
        <v>178</v>
      </c>
      <c r="C54" s="16">
        <v>7734490</v>
      </c>
      <c r="D54" s="375">
        <f>C54/'- 43 -'!J54</f>
        <v>0.1372007296899286</v>
      </c>
      <c r="E54" s="16">
        <v>1238656</v>
      </c>
      <c r="F54" s="375">
        <f>E54/'- 43 -'!J54</f>
        <v>0.02197229643257774</v>
      </c>
      <c r="G54" s="16">
        <v>73500</v>
      </c>
      <c r="H54" s="375">
        <f>G54/'- 43 -'!J54</f>
        <v>0.0013038033059981657</v>
      </c>
      <c r="I54" s="16">
        <v>16019343</v>
      </c>
      <c r="J54" s="375">
        <f>I54/'- 43 -'!J54</f>
        <v>0.284164249841069</v>
      </c>
    </row>
    <row r="55" spans="1:10" ht="12.75">
      <c r="A55" s="13">
        <v>49</v>
      </c>
      <c r="B55" s="14" t="s">
        <v>179</v>
      </c>
      <c r="C55" s="14">
        <v>94000</v>
      </c>
      <c r="D55" s="374">
        <f>C55/'- 43 -'!J55</f>
        <v>0.00317984492505207</v>
      </c>
      <c r="E55" s="14">
        <v>9002988</v>
      </c>
      <c r="F55" s="374">
        <f>E55/'- 43 -'!J55</f>
        <v>0.30455431597983706</v>
      </c>
      <c r="G55" s="14">
        <v>175000</v>
      </c>
      <c r="H55" s="374">
        <f>G55/'- 43 -'!J55</f>
        <v>0.005919924062596939</v>
      </c>
      <c r="I55" s="14">
        <v>0</v>
      </c>
      <c r="J55" s="374">
        <f>I55/'- 43 -'!J55</f>
        <v>0</v>
      </c>
    </row>
    <row r="56" spans="1:10" ht="12.75">
      <c r="A56" s="15">
        <v>50</v>
      </c>
      <c r="B56" s="16" t="s">
        <v>429</v>
      </c>
      <c r="C56" s="16">
        <v>0</v>
      </c>
      <c r="D56" s="375">
        <f>C56/'- 43 -'!J56</f>
        <v>0</v>
      </c>
      <c r="E56" s="16">
        <v>5251840</v>
      </c>
      <c r="F56" s="375">
        <f>E56/'- 43 -'!J56</f>
        <v>0.36812031424357805</v>
      </c>
      <c r="G56" s="16">
        <v>22086</v>
      </c>
      <c r="H56" s="375">
        <f>G56/'- 43 -'!J56</f>
        <v>0.0015480870057701043</v>
      </c>
      <c r="I56" s="16">
        <v>35000</v>
      </c>
      <c r="J56" s="375">
        <f>I56/'- 43 -'!J56</f>
        <v>0.0024532756135992777</v>
      </c>
    </row>
    <row r="57" spans="1:10" ht="12.75">
      <c r="A57" s="13">
        <v>2264</v>
      </c>
      <c r="B57" s="14" t="s">
        <v>180</v>
      </c>
      <c r="C57" s="14">
        <v>0</v>
      </c>
      <c r="D57" s="374">
        <f>C57/'- 43 -'!J57</f>
        <v>0</v>
      </c>
      <c r="E57" s="14">
        <v>469776</v>
      </c>
      <c r="F57" s="374">
        <f>E57/'- 43 -'!J57</f>
        <v>0.24350882103675367</v>
      </c>
      <c r="G57" s="14">
        <v>0</v>
      </c>
      <c r="H57" s="374">
        <f>G57/'- 43 -'!J57</f>
        <v>0</v>
      </c>
      <c r="I57" s="14">
        <v>0</v>
      </c>
      <c r="J57" s="374">
        <f>I57/'- 43 -'!J57</f>
        <v>0</v>
      </c>
    </row>
    <row r="58" spans="1:10" ht="12.75">
      <c r="A58" s="15">
        <v>2309</v>
      </c>
      <c r="B58" s="16" t="s">
        <v>181</v>
      </c>
      <c r="C58" s="16">
        <v>0</v>
      </c>
      <c r="D58" s="375">
        <f>C58/'- 43 -'!J58</f>
        <v>0</v>
      </c>
      <c r="E58" s="16">
        <v>568010</v>
      </c>
      <c r="F58" s="375">
        <f>E58/'- 43 -'!J58</f>
        <v>0.2894193117750314</v>
      </c>
      <c r="G58" s="16">
        <v>0</v>
      </c>
      <c r="H58" s="375">
        <f>G58/'- 43 -'!J58</f>
        <v>0</v>
      </c>
      <c r="I58" s="16">
        <v>0</v>
      </c>
      <c r="J58" s="375">
        <f>I58/'- 43 -'!J58</f>
        <v>0</v>
      </c>
    </row>
    <row r="59" spans="1:10" ht="12.75">
      <c r="A59" s="13">
        <v>2312</v>
      </c>
      <c r="B59" s="14" t="s">
        <v>182</v>
      </c>
      <c r="C59" s="14">
        <v>0</v>
      </c>
      <c r="D59" s="374">
        <f>C59/'- 43 -'!J59</f>
        <v>0</v>
      </c>
      <c r="E59" s="14">
        <v>100000</v>
      </c>
      <c r="F59" s="374">
        <f>E59/'- 43 -'!J59</f>
        <v>0.06403930476369177</v>
      </c>
      <c r="G59" s="14">
        <v>0</v>
      </c>
      <c r="H59" s="374">
        <f>G59/'- 43 -'!J59</f>
        <v>0</v>
      </c>
      <c r="I59" s="14">
        <v>0</v>
      </c>
      <c r="J59" s="374">
        <f>I59/'- 43 -'!J59</f>
        <v>0</v>
      </c>
    </row>
    <row r="60" spans="1:10" ht="12.75">
      <c r="A60" s="15">
        <v>2355</v>
      </c>
      <c r="B60" s="16" t="s">
        <v>183</v>
      </c>
      <c r="C60" s="16">
        <v>13000</v>
      </c>
      <c r="D60" s="375">
        <f>C60/'- 43 -'!J60</f>
        <v>0.0005594799969116704</v>
      </c>
      <c r="E60" s="16">
        <v>7429211</v>
      </c>
      <c r="F60" s="375">
        <f>E60/'- 43 -'!J60</f>
        <v>0.31973038056431907</v>
      </c>
      <c r="G60" s="16">
        <v>72046</v>
      </c>
      <c r="H60" s="375">
        <f>G60/'- 43 -'!J60</f>
        <v>0.0031006381428844774</v>
      </c>
      <c r="I60" s="16">
        <v>300000</v>
      </c>
      <c r="J60" s="375">
        <f>I60/'- 43 -'!J60</f>
        <v>0.01291107685180778</v>
      </c>
    </row>
    <row r="61" spans="1:10" ht="12.75">
      <c r="A61" s="13">
        <v>2439</v>
      </c>
      <c r="B61" s="14" t="s">
        <v>184</v>
      </c>
      <c r="C61" s="14">
        <v>0</v>
      </c>
      <c r="D61" s="374">
        <f>C61/'- 43 -'!J61</f>
        <v>0</v>
      </c>
      <c r="E61" s="14">
        <v>212400</v>
      </c>
      <c r="F61" s="374">
        <f>E61/'- 43 -'!J61</f>
        <v>0.17194064647740243</v>
      </c>
      <c r="G61" s="14">
        <v>41750</v>
      </c>
      <c r="H61" s="374">
        <f>G61/'- 43 -'!J61</f>
        <v>0.033797184512389604</v>
      </c>
      <c r="I61" s="14">
        <v>67695</v>
      </c>
      <c r="J61" s="374">
        <f>I61/'- 43 -'!J61</f>
        <v>0.05480000971416082</v>
      </c>
    </row>
    <row r="62" spans="1:10" ht="12.75">
      <c r="A62" s="15">
        <v>2460</v>
      </c>
      <c r="B62" s="16" t="s">
        <v>185</v>
      </c>
      <c r="C62" s="16">
        <v>0</v>
      </c>
      <c r="D62" s="375">
        <f>C62/'- 43 -'!J62</f>
        <v>0</v>
      </c>
      <c r="E62" s="16">
        <v>881549</v>
      </c>
      <c r="F62" s="375">
        <f>E62/'- 43 -'!J62</f>
        <v>0.30916996599144053</v>
      </c>
      <c r="G62" s="16">
        <v>10000</v>
      </c>
      <c r="H62" s="375">
        <f>G62/'- 43 -'!J62</f>
        <v>0.003507121736754741</v>
      </c>
      <c r="I62" s="16">
        <v>0</v>
      </c>
      <c r="J62" s="375">
        <f>I62/'- 43 -'!J62</f>
        <v>0</v>
      </c>
    </row>
    <row r="63" spans="1:10" ht="12.75">
      <c r="A63" s="13">
        <v>3000</v>
      </c>
      <c r="B63" s="14" t="s">
        <v>491</v>
      </c>
      <c r="C63" s="14">
        <v>0</v>
      </c>
      <c r="D63" s="374">
        <f>C63/'- 43 -'!J63</f>
        <v>0</v>
      </c>
      <c r="E63" s="14">
        <v>0</v>
      </c>
      <c r="F63" s="374">
        <f>E63/'- 43 -'!J63</f>
        <v>0</v>
      </c>
      <c r="G63" s="14">
        <v>3071400</v>
      </c>
      <c r="H63" s="374">
        <f>G63/'- 43 -'!J63</f>
        <v>0.5572085798583086</v>
      </c>
      <c r="I63" s="14">
        <v>0</v>
      </c>
      <c r="J63" s="374">
        <f>I63/'- 43 -'!J63</f>
        <v>0</v>
      </c>
    </row>
    <row r="64" spans="1:10" ht="4.5" customHeight="1">
      <c r="A64" s="17"/>
      <c r="B64" s="17"/>
      <c r="C64" s="17"/>
      <c r="D64" s="198"/>
      <c r="E64" s="17"/>
      <c r="F64" s="198"/>
      <c r="G64" s="17"/>
      <c r="H64" s="198"/>
      <c r="I64" s="17"/>
      <c r="J64" s="198"/>
    </row>
    <row r="65" spans="1:10" ht="12.75">
      <c r="A65" s="19"/>
      <c r="B65" s="20" t="s">
        <v>186</v>
      </c>
      <c r="C65" s="20">
        <f>SUM(C11:C63)</f>
        <v>8632442</v>
      </c>
      <c r="D65" s="103">
        <f>C65/'- 43 -'!$J65</f>
        <v>0.006904318916882873</v>
      </c>
      <c r="E65" s="20">
        <f>SUM(E11:E63)</f>
        <v>433519855</v>
      </c>
      <c r="F65" s="103">
        <f>E65/'- 43 -'!$J65</f>
        <v>0.3467337904756059</v>
      </c>
      <c r="G65" s="20">
        <f>SUM(G11:G63)</f>
        <v>11345282</v>
      </c>
      <c r="H65" s="103">
        <f>G65/'- 43 -'!$J65</f>
        <v>0.009074077199704413</v>
      </c>
      <c r="I65" s="20">
        <f>SUM(I11:I63)</f>
        <v>21824870</v>
      </c>
      <c r="J65" s="103">
        <f>I65/'- 43 -'!$J65</f>
        <v>0.017455763131627125</v>
      </c>
    </row>
    <row r="66" spans="1:10" ht="4.5" customHeight="1">
      <c r="A66" s="17"/>
      <c r="B66" s="17"/>
      <c r="C66" s="17"/>
      <c r="D66" s="198"/>
      <c r="E66" s="17"/>
      <c r="F66" s="198"/>
      <c r="G66" s="17"/>
      <c r="H66" s="198"/>
      <c r="I66" s="17"/>
      <c r="J66" s="198"/>
    </row>
    <row r="67" spans="1:10" ht="12.75">
      <c r="A67" s="15">
        <v>2155</v>
      </c>
      <c r="B67" s="16" t="s">
        <v>187</v>
      </c>
      <c r="C67" s="16">
        <v>0</v>
      </c>
      <c r="D67" s="375">
        <f>C67/'- 43 -'!J67</f>
        <v>0</v>
      </c>
      <c r="E67" s="16">
        <v>0</v>
      </c>
      <c r="F67" s="375">
        <f>E67/'- 43 -'!J67</f>
        <v>0</v>
      </c>
      <c r="G67" s="16">
        <v>147798</v>
      </c>
      <c r="H67" s="375">
        <f>G67/'- 43 -'!J67</f>
        <v>0.33760407505967543</v>
      </c>
      <c r="I67" s="16">
        <v>47817</v>
      </c>
      <c r="J67" s="375">
        <f>I67/'- 43 -'!J67</f>
        <v>0.1092248478134244</v>
      </c>
    </row>
    <row r="68" spans="1:10" ht="12.75">
      <c r="A68" s="13">
        <v>2408</v>
      </c>
      <c r="B68" s="14" t="s">
        <v>189</v>
      </c>
      <c r="C68" s="14">
        <v>0</v>
      </c>
      <c r="D68" s="374">
        <f>C68/'- 43 -'!J68</f>
        <v>0</v>
      </c>
      <c r="E68" s="14">
        <v>1927421</v>
      </c>
      <c r="F68" s="374">
        <f>E68/'- 43 -'!J68</f>
        <v>0.8050133819382259</v>
      </c>
      <c r="G68" s="14">
        <v>16000</v>
      </c>
      <c r="H68" s="374">
        <f>G68/'- 43 -'!J68</f>
        <v>0.006682615843145641</v>
      </c>
      <c r="I68" s="14">
        <v>0</v>
      </c>
      <c r="J68" s="374">
        <f>I68/'- 43 -'!J68</f>
        <v>0</v>
      </c>
    </row>
    <row r="69" ht="6.75" customHeight="1"/>
    <row r="70" spans="1:10" ht="12" customHeight="1">
      <c r="A70" s="6"/>
      <c r="B70" s="6"/>
      <c r="C70" s="17"/>
      <c r="D70" s="17"/>
      <c r="E70" s="17"/>
      <c r="F70" s="17"/>
      <c r="G70" s="17"/>
      <c r="H70" s="17"/>
      <c r="I70" s="17"/>
      <c r="J70" s="17"/>
    </row>
    <row r="71" spans="1:10" ht="12" customHeight="1">
      <c r="A71" s="6"/>
      <c r="B71" s="6"/>
      <c r="C71" s="17"/>
      <c r="D71" s="17"/>
      <c r="E71" s="17"/>
      <c r="F71" s="17"/>
      <c r="G71" s="17"/>
      <c r="H71" s="17"/>
      <c r="I71" s="17"/>
      <c r="J71" s="17"/>
    </row>
    <row r="72" spans="1:10" ht="12" customHeight="1">
      <c r="A72" s="6"/>
      <c r="B72" s="6"/>
      <c r="C72" s="17"/>
      <c r="D72" s="17"/>
      <c r="E72" s="17"/>
      <c r="F72" s="17"/>
      <c r="G72" s="17"/>
      <c r="H72" s="17"/>
      <c r="I72" s="17"/>
      <c r="J72" s="17"/>
    </row>
    <row r="73" spans="1:10" ht="12" customHeight="1">
      <c r="A73" s="6"/>
      <c r="B73" s="6"/>
      <c r="C73" s="17"/>
      <c r="D73" s="17"/>
      <c r="E73" s="17"/>
      <c r="F73" s="17"/>
      <c r="G73" s="17"/>
      <c r="H73" s="17"/>
      <c r="I73" s="17"/>
      <c r="J73" s="17"/>
    </row>
    <row r="74" spans="1:10" ht="12" customHeight="1">
      <c r="A74" s="6"/>
      <c r="B74" s="6"/>
      <c r="C74" s="17"/>
      <c r="D74" s="17"/>
      <c r="E74" s="17"/>
      <c r="F74" s="17"/>
      <c r="G74" s="17"/>
      <c r="H74" s="17"/>
      <c r="I74" s="17"/>
      <c r="J74" s="17"/>
    </row>
    <row r="75" ht="12" customHeight="1"/>
  </sheetData>
  <printOptions horizontalCentered="1"/>
  <pageMargins left="0.6" right="0.6" top="0.6" bottom="0" header="0.3" footer="0"/>
  <pageSetup fitToHeight="1" fitToWidth="1" orientation="portrait" scale="81" r:id="rId1"/>
  <headerFooter alignWithMargins="0">
    <oddHeader>&amp;C&amp;"Times New Roman,Bold"&amp;12&amp;A</oddHeader>
  </headerFooter>
</worksheet>
</file>

<file path=xl/worksheets/sheet38.xml><?xml version="1.0" encoding="utf-8"?>
<worksheet xmlns="http://schemas.openxmlformats.org/spreadsheetml/2006/main" xmlns:r="http://schemas.openxmlformats.org/officeDocument/2006/relationships">
  <sheetPr codeName="Sheet38">
    <pageSetUpPr fitToPage="1"/>
  </sheetPr>
  <dimension ref="A1:J74"/>
  <sheetViews>
    <sheetView showGridLines="0" showZeros="0" workbookViewId="0" topLeftCell="A1">
      <selection activeCell="A1" sqref="A1"/>
    </sheetView>
  </sheetViews>
  <sheetFormatPr defaultColWidth="15.83203125" defaultRowHeight="12"/>
  <cols>
    <col min="1" max="1" width="6.83203125" style="82" customWidth="1"/>
    <col min="2" max="2" width="33.83203125" style="82" customWidth="1"/>
    <col min="3" max="3" width="15.83203125" style="82" customWidth="1"/>
    <col min="4" max="4" width="8.83203125" style="82" customWidth="1"/>
    <col min="5" max="5" width="15.83203125" style="82" customWidth="1"/>
    <col min="6" max="6" width="8.83203125" style="82" customWidth="1"/>
    <col min="7" max="7" width="15.83203125" style="82" customWidth="1"/>
    <col min="8" max="8" width="8.83203125" style="82" customWidth="1"/>
    <col min="9" max="9" width="5.83203125" style="82" customWidth="1"/>
    <col min="10" max="10" width="19.83203125" style="82" customWidth="1"/>
    <col min="11" max="16384" width="15.83203125" style="82" customWidth="1"/>
  </cols>
  <sheetData>
    <row r="1" spans="1:2" ht="6.75" customHeight="1">
      <c r="A1" s="17"/>
      <c r="B1" s="80"/>
    </row>
    <row r="2" spans="1:10" ht="12.75">
      <c r="A2" s="11"/>
      <c r="B2" s="106"/>
      <c r="C2" s="107" t="str">
        <f>REVYEAR</f>
        <v>ANALYSIS OF OPERATING FUND REVENUE: 2000/2001 BUDGET</v>
      </c>
      <c r="D2" s="107"/>
      <c r="E2" s="107"/>
      <c r="F2" s="107"/>
      <c r="G2" s="107"/>
      <c r="H2" s="288"/>
      <c r="I2" s="288"/>
      <c r="J2" s="108" t="s">
        <v>5</v>
      </c>
    </row>
    <row r="3" spans="1:2" ht="12.75">
      <c r="A3" s="12"/>
      <c r="B3" s="109"/>
    </row>
    <row r="4" spans="1:10" ht="12.75">
      <c r="A4" s="10"/>
      <c r="C4" s="153"/>
      <c r="D4" s="142"/>
      <c r="E4" s="142"/>
      <c r="F4" s="142"/>
      <c r="G4" s="142"/>
      <c r="H4" s="142"/>
      <c r="I4" s="142"/>
      <c r="J4" s="142"/>
    </row>
    <row r="5" spans="1:10" ht="12.75">
      <c r="A5" s="10"/>
      <c r="C5" s="56"/>
      <c r="D5" s="142"/>
      <c r="E5" s="142"/>
      <c r="F5" s="142"/>
      <c r="G5" s="142"/>
      <c r="H5" s="142"/>
      <c r="I5" s="142"/>
      <c r="J5" s="142"/>
    </row>
    <row r="6" spans="1:10" ht="12.75">
      <c r="A6" s="10"/>
      <c r="C6" s="67" t="s">
        <v>202</v>
      </c>
      <c r="D6" s="66"/>
      <c r="E6" s="184"/>
      <c r="F6" s="184"/>
      <c r="G6" s="67" t="s">
        <v>73</v>
      </c>
      <c r="H6" s="66"/>
      <c r="I6" s="142"/>
      <c r="J6" s="144" t="s">
        <v>73</v>
      </c>
    </row>
    <row r="7" spans="1:10" ht="12.75">
      <c r="A7" s="17"/>
      <c r="C7" s="178" t="s">
        <v>217</v>
      </c>
      <c r="D7" s="180"/>
      <c r="E7" s="185"/>
      <c r="F7" s="185"/>
      <c r="G7" s="178" t="s">
        <v>218</v>
      </c>
      <c r="H7" s="180"/>
      <c r="I7" s="142"/>
      <c r="J7" s="146" t="s">
        <v>219</v>
      </c>
    </row>
    <row r="8" spans="1:10" ht="12.75">
      <c r="A8" s="94"/>
      <c r="B8" s="45"/>
      <c r="C8" s="68" t="s">
        <v>243</v>
      </c>
      <c r="D8" s="70"/>
      <c r="E8" s="69" t="s">
        <v>61</v>
      </c>
      <c r="F8" s="69"/>
      <c r="G8" s="68" t="s">
        <v>244</v>
      </c>
      <c r="H8" s="70"/>
      <c r="I8" s="142"/>
      <c r="J8" s="186" t="s">
        <v>239</v>
      </c>
    </row>
    <row r="9" spans="1:10" ht="12.75">
      <c r="A9" s="51" t="s">
        <v>112</v>
      </c>
      <c r="B9" s="52" t="s">
        <v>113</v>
      </c>
      <c r="C9" s="154" t="s">
        <v>244</v>
      </c>
      <c r="D9" s="154" t="s">
        <v>115</v>
      </c>
      <c r="E9" s="187" t="s">
        <v>244</v>
      </c>
      <c r="F9" s="187" t="s">
        <v>115</v>
      </c>
      <c r="G9" s="154" t="s">
        <v>244</v>
      </c>
      <c r="H9" s="187" t="s">
        <v>115</v>
      </c>
      <c r="I9" s="142"/>
      <c r="J9" s="187" t="s">
        <v>244</v>
      </c>
    </row>
    <row r="10" spans="1:10" ht="4.5" customHeight="1">
      <c r="A10" s="77"/>
      <c r="B10" s="77"/>
      <c r="C10" s="148"/>
      <c r="D10" s="148"/>
      <c r="E10" s="148"/>
      <c r="F10" s="148"/>
      <c r="G10" s="148"/>
      <c r="H10" s="164"/>
      <c r="I10" s="80"/>
      <c r="J10" s="148"/>
    </row>
    <row r="11" spans="1:10" ht="12.75">
      <c r="A11" s="13">
        <v>1</v>
      </c>
      <c r="B11" s="14" t="s">
        <v>135</v>
      </c>
      <c r="C11" s="14">
        <v>745400</v>
      </c>
      <c r="D11" s="374">
        <f>C11/J11</f>
        <v>0.0032443960826985855</v>
      </c>
      <c r="E11" s="14">
        <v>865000</v>
      </c>
      <c r="F11" s="374">
        <f>E11/J11</f>
        <v>0.003764961915125136</v>
      </c>
      <c r="G11" s="14">
        <f>SUM('- 42 -'!C11,'- 42 -'!E11,'- 42 -'!G11,'- 42 -'!I11,C11,E11)</f>
        <v>102348700</v>
      </c>
      <c r="H11" s="374">
        <f>G11/J11</f>
        <v>0.44547856365614796</v>
      </c>
      <c r="J11" s="14">
        <f>SUM('- 41 -'!G11,G11)</f>
        <v>229750000</v>
      </c>
    </row>
    <row r="12" spans="1:10" ht="12.75">
      <c r="A12" s="15">
        <v>2</v>
      </c>
      <c r="B12" s="16" t="s">
        <v>136</v>
      </c>
      <c r="C12" s="16">
        <v>685300</v>
      </c>
      <c r="D12" s="375">
        <f>C12/J12</f>
        <v>0.011955979176812079</v>
      </c>
      <c r="E12" s="16">
        <v>556400</v>
      </c>
      <c r="F12" s="375">
        <f>E12/J12</f>
        <v>0.009707145504127011</v>
      </c>
      <c r="G12" s="16">
        <f>SUM('- 42 -'!C12,'- 42 -'!E12,'- 42 -'!G12,'- 42 -'!I12,C12,E12)</f>
        <v>25179681</v>
      </c>
      <c r="H12" s="375">
        <f>G12/J12</f>
        <v>0.43929336307423134</v>
      </c>
      <c r="J12" s="16">
        <f>SUM('- 41 -'!G12,G12)</f>
        <v>57318601</v>
      </c>
    </row>
    <row r="13" spans="1:10" ht="12.75">
      <c r="A13" s="13">
        <v>3</v>
      </c>
      <c r="B13" s="14" t="s">
        <v>137</v>
      </c>
      <c r="C13" s="14">
        <v>163000</v>
      </c>
      <c r="D13" s="374">
        <f aca="true" t="shared" si="0" ref="D13:D63">C13/J13</f>
        <v>0.0037542469919095976</v>
      </c>
      <c r="E13" s="14">
        <v>72000</v>
      </c>
      <c r="F13" s="374">
        <f aca="true" t="shared" si="1" ref="F13:F63">E13/J13</f>
        <v>0.0016583176896778592</v>
      </c>
      <c r="G13" s="14">
        <f>SUM('- 42 -'!C13,'- 42 -'!E13,'- 42 -'!G13,'- 42 -'!I13,C13,E13)</f>
        <v>21467444</v>
      </c>
      <c r="H13" s="374">
        <f aca="true" t="shared" si="2" ref="H13:H63">G13/J13</f>
        <v>0.49444225190790025</v>
      </c>
      <c r="J13" s="14">
        <f>SUM('- 41 -'!G13,G13)</f>
        <v>43417495</v>
      </c>
    </row>
    <row r="14" spans="1:10" ht="12.75">
      <c r="A14" s="15">
        <v>4</v>
      </c>
      <c r="B14" s="16" t="s">
        <v>138</v>
      </c>
      <c r="C14" s="16">
        <v>592000</v>
      </c>
      <c r="D14" s="375">
        <f t="shared" si="0"/>
        <v>0.015063189699119147</v>
      </c>
      <c r="E14" s="16">
        <v>67500</v>
      </c>
      <c r="F14" s="375">
        <f t="shared" si="1"/>
        <v>0.0017175089606259162</v>
      </c>
      <c r="G14" s="16">
        <f>SUM('- 42 -'!C14,'- 42 -'!E14,'- 42 -'!G14,'- 42 -'!I14,C14,E14)</f>
        <v>17197622</v>
      </c>
      <c r="H14" s="375">
        <f t="shared" si="2"/>
        <v>0.4375862205401095</v>
      </c>
      <c r="J14" s="16">
        <f>SUM('- 41 -'!G14,G14)</f>
        <v>39301105</v>
      </c>
    </row>
    <row r="15" spans="1:10" ht="12.75">
      <c r="A15" s="13">
        <v>5</v>
      </c>
      <c r="B15" s="14" t="s">
        <v>139</v>
      </c>
      <c r="C15" s="14">
        <v>827000</v>
      </c>
      <c r="D15" s="374">
        <f t="shared" si="0"/>
        <v>0.017580995721695518</v>
      </c>
      <c r="E15" s="14">
        <v>106000</v>
      </c>
      <c r="F15" s="374">
        <f t="shared" si="1"/>
        <v>0.002253428714026269</v>
      </c>
      <c r="G15" s="14">
        <f>SUM('- 42 -'!C15,'- 42 -'!E15,'- 42 -'!G15,'- 42 -'!I15,C15,E15)</f>
        <v>23510561</v>
      </c>
      <c r="H15" s="374">
        <f t="shared" si="2"/>
        <v>0.49980540792703926</v>
      </c>
      <c r="J15" s="14">
        <f>SUM('- 41 -'!G15,G15)</f>
        <v>47039429</v>
      </c>
    </row>
    <row r="16" spans="1:10" ht="12.75">
      <c r="A16" s="15">
        <v>6</v>
      </c>
      <c r="B16" s="16" t="s">
        <v>140</v>
      </c>
      <c r="C16" s="16">
        <v>204300</v>
      </c>
      <c r="D16" s="375">
        <f t="shared" si="0"/>
        <v>0.003586461565771527</v>
      </c>
      <c r="E16" s="16">
        <v>423000</v>
      </c>
      <c r="F16" s="375">
        <f t="shared" si="1"/>
        <v>0.007425713374064395</v>
      </c>
      <c r="G16" s="16">
        <f>SUM('- 42 -'!C16,'- 42 -'!E16,'- 42 -'!G16,'- 42 -'!I16,C16,E16)</f>
        <v>21322648</v>
      </c>
      <c r="H16" s="375">
        <f t="shared" si="2"/>
        <v>0.37431648327202705</v>
      </c>
      <c r="J16" s="16">
        <f>SUM('- 41 -'!G16,G16)</f>
        <v>56964224</v>
      </c>
    </row>
    <row r="17" spans="1:10" ht="12.75">
      <c r="A17" s="13">
        <v>9</v>
      </c>
      <c r="B17" s="14" t="s">
        <v>141</v>
      </c>
      <c r="C17" s="14">
        <v>375000</v>
      </c>
      <c r="D17" s="374">
        <f t="shared" si="0"/>
        <v>0.004801823186959293</v>
      </c>
      <c r="E17" s="14">
        <v>120000</v>
      </c>
      <c r="F17" s="374">
        <f t="shared" si="1"/>
        <v>0.0015365834198269738</v>
      </c>
      <c r="G17" s="14">
        <f>SUM('- 42 -'!C17,'- 42 -'!E17,'- 42 -'!G17,'- 42 -'!I17,C17,E17)</f>
        <v>26601000</v>
      </c>
      <c r="H17" s="374">
        <f t="shared" si="2"/>
        <v>0.34062212959014443</v>
      </c>
      <c r="J17" s="14">
        <f>SUM('- 41 -'!G17,G17)</f>
        <v>78095337</v>
      </c>
    </row>
    <row r="18" spans="1:10" ht="12.75">
      <c r="A18" s="15">
        <v>10</v>
      </c>
      <c r="B18" s="16" t="s">
        <v>142</v>
      </c>
      <c r="C18" s="16">
        <v>489500</v>
      </c>
      <c r="D18" s="375">
        <f t="shared" si="0"/>
        <v>0.008316628435094602</v>
      </c>
      <c r="E18" s="16">
        <v>82000</v>
      </c>
      <c r="F18" s="375">
        <f t="shared" si="1"/>
        <v>0.001393183925797257</v>
      </c>
      <c r="G18" s="16">
        <f>SUM('- 42 -'!C18,'- 42 -'!E18,'- 42 -'!G18,'- 42 -'!I18,C18,E18)</f>
        <v>23641303</v>
      </c>
      <c r="H18" s="375">
        <f t="shared" si="2"/>
        <v>0.40166686981100574</v>
      </c>
      <c r="J18" s="16">
        <f>SUM('- 41 -'!G18,G18)</f>
        <v>58857986</v>
      </c>
    </row>
    <row r="19" spans="1:10" ht="12.75">
      <c r="A19" s="13">
        <v>11</v>
      </c>
      <c r="B19" s="14" t="s">
        <v>143</v>
      </c>
      <c r="C19" s="14">
        <v>356000</v>
      </c>
      <c r="D19" s="374">
        <f t="shared" si="0"/>
        <v>0.011749400211271377</v>
      </c>
      <c r="E19" s="14">
        <v>84000</v>
      </c>
      <c r="F19" s="374">
        <f t="shared" si="1"/>
        <v>0.0027723303869292017</v>
      </c>
      <c r="G19" s="14">
        <f>SUM('- 42 -'!C19,'- 42 -'!E19,'- 42 -'!G19,'- 42 -'!I19,C19,E19)</f>
        <v>11953240</v>
      </c>
      <c r="H19" s="374">
        <f t="shared" si="2"/>
        <v>0.39450393421735247</v>
      </c>
      <c r="J19" s="14">
        <f>SUM('- 41 -'!G19,G19)</f>
        <v>30299419</v>
      </c>
    </row>
    <row r="20" spans="1:10" ht="12.75">
      <c r="A20" s="15">
        <v>12</v>
      </c>
      <c r="B20" s="16" t="s">
        <v>144</v>
      </c>
      <c r="C20" s="16">
        <v>332218</v>
      </c>
      <c r="D20" s="375">
        <f t="shared" si="0"/>
        <v>0.006548041453282118</v>
      </c>
      <c r="E20" s="16">
        <v>173218</v>
      </c>
      <c r="F20" s="375">
        <f t="shared" si="1"/>
        <v>0.0034141396446147466</v>
      </c>
      <c r="G20" s="16">
        <f>SUM('- 42 -'!C20,'- 42 -'!E20,'- 42 -'!G20,'- 42 -'!I20,C20,E20)</f>
        <v>19274443</v>
      </c>
      <c r="H20" s="375">
        <f t="shared" si="2"/>
        <v>0.37990070301104495</v>
      </c>
      <c r="J20" s="16">
        <f>SUM('- 41 -'!G20,G20)</f>
        <v>50735476</v>
      </c>
    </row>
    <row r="21" spans="1:10" ht="12.75">
      <c r="A21" s="13">
        <v>13</v>
      </c>
      <c r="B21" s="14" t="s">
        <v>145</v>
      </c>
      <c r="C21" s="14">
        <v>134448</v>
      </c>
      <c r="D21" s="374">
        <f t="shared" si="0"/>
        <v>0.006742669137694824</v>
      </c>
      <c r="E21" s="14">
        <v>79723</v>
      </c>
      <c r="F21" s="374">
        <f t="shared" si="1"/>
        <v>0.003998168895516813</v>
      </c>
      <c r="G21" s="14">
        <f>SUM('- 42 -'!C21,'- 42 -'!E21,'- 42 -'!G21,'- 42 -'!I21,C21,E21)</f>
        <v>7624601</v>
      </c>
      <c r="H21" s="374">
        <f t="shared" si="2"/>
        <v>0.3823795210783135</v>
      </c>
      <c r="J21" s="14">
        <f>SUM('- 41 -'!G21,G21)</f>
        <v>19939878</v>
      </c>
    </row>
    <row r="22" spans="1:10" ht="12.75">
      <c r="A22" s="15">
        <v>14</v>
      </c>
      <c r="B22" s="16" t="s">
        <v>146</v>
      </c>
      <c r="C22" s="16">
        <v>22500</v>
      </c>
      <c r="D22" s="375">
        <f t="shared" si="0"/>
        <v>0.0010054924466290195</v>
      </c>
      <c r="E22" s="16">
        <v>24960</v>
      </c>
      <c r="F22" s="375">
        <f t="shared" si="1"/>
        <v>0.001115426287460459</v>
      </c>
      <c r="G22" s="16">
        <f>SUM('- 42 -'!C22,'- 42 -'!E22,'- 42 -'!G22,'- 42 -'!I22,C22,E22)</f>
        <v>6864527</v>
      </c>
      <c r="H22" s="375">
        <f t="shared" si="2"/>
        <v>0.30676577991915394</v>
      </c>
      <c r="J22" s="16">
        <f>SUM('- 41 -'!G22,G22)</f>
        <v>22377095</v>
      </c>
    </row>
    <row r="23" spans="1:10" ht="12.75">
      <c r="A23" s="13">
        <v>15</v>
      </c>
      <c r="B23" s="14" t="s">
        <v>147</v>
      </c>
      <c r="C23" s="14">
        <v>328000</v>
      </c>
      <c r="D23" s="374">
        <f t="shared" si="0"/>
        <v>0.010585283564256028</v>
      </c>
      <c r="E23" s="14">
        <v>44500</v>
      </c>
      <c r="F23" s="374">
        <f t="shared" si="1"/>
        <v>0.0014361131664920525</v>
      </c>
      <c r="G23" s="14">
        <f>SUM('- 42 -'!C23,'- 42 -'!E23,'- 42 -'!G23,'- 42 -'!I23,C23,E23)</f>
        <v>7849370</v>
      </c>
      <c r="H23" s="374">
        <f t="shared" si="2"/>
        <v>0.25331648552062297</v>
      </c>
      <c r="J23" s="14">
        <f>SUM('- 41 -'!G23,G23)</f>
        <v>30986416</v>
      </c>
    </row>
    <row r="24" spans="1:10" ht="12.75">
      <c r="A24" s="15">
        <v>16</v>
      </c>
      <c r="B24" s="16" t="s">
        <v>148</v>
      </c>
      <c r="C24" s="16">
        <v>14000</v>
      </c>
      <c r="D24" s="375">
        <f t="shared" si="0"/>
        <v>0.0023728845734028114</v>
      </c>
      <c r="E24" s="16">
        <v>19400</v>
      </c>
      <c r="F24" s="375">
        <f t="shared" si="1"/>
        <v>0.0032881400517153245</v>
      </c>
      <c r="G24" s="16">
        <f>SUM('- 42 -'!C24,'- 42 -'!E24,'- 42 -'!G24,'- 42 -'!I24,C24,E24)</f>
        <v>2314550</v>
      </c>
      <c r="H24" s="375">
        <f t="shared" si="2"/>
        <v>0.3922971420978198</v>
      </c>
      <c r="J24" s="16">
        <f>SUM('- 41 -'!G24,G24)</f>
        <v>5899992</v>
      </c>
    </row>
    <row r="25" spans="1:10" ht="12.75">
      <c r="A25" s="13">
        <v>17</v>
      </c>
      <c r="B25" s="14" t="s">
        <v>149</v>
      </c>
      <c r="C25" s="14">
        <v>0</v>
      </c>
      <c r="D25" s="374">
        <f t="shared" si="0"/>
        <v>0</v>
      </c>
      <c r="E25" s="14">
        <v>0</v>
      </c>
      <c r="F25" s="374">
        <f t="shared" si="1"/>
        <v>0</v>
      </c>
      <c r="G25" s="14">
        <f>SUM('- 42 -'!C25,'- 42 -'!E25,'- 42 -'!G25,'- 42 -'!I25,C25,E25)</f>
        <v>1262497</v>
      </c>
      <c r="H25" s="374">
        <f t="shared" si="2"/>
        <v>0.33531975902603256</v>
      </c>
      <c r="J25" s="14">
        <f>SUM('- 41 -'!G25,G25)</f>
        <v>3765054</v>
      </c>
    </row>
    <row r="26" spans="1:10" ht="12.75">
      <c r="A26" s="15">
        <v>18</v>
      </c>
      <c r="B26" s="16" t="s">
        <v>150</v>
      </c>
      <c r="C26" s="16">
        <v>104000</v>
      </c>
      <c r="D26" s="375">
        <f t="shared" si="0"/>
        <v>0.011525231391184084</v>
      </c>
      <c r="E26" s="16">
        <v>0</v>
      </c>
      <c r="F26" s="375">
        <f t="shared" si="1"/>
        <v>0</v>
      </c>
      <c r="G26" s="16">
        <f>SUM('- 42 -'!C26,'- 42 -'!E26,'- 42 -'!G26,'- 42 -'!I26,C26,E26)</f>
        <v>2927000</v>
      </c>
      <c r="H26" s="375">
        <f t="shared" si="2"/>
        <v>0.32436877194226743</v>
      </c>
      <c r="J26" s="16">
        <f>SUM('- 41 -'!G26,G26)</f>
        <v>9023680</v>
      </c>
    </row>
    <row r="27" spans="1:10" ht="12.75">
      <c r="A27" s="13">
        <v>19</v>
      </c>
      <c r="B27" s="14" t="s">
        <v>151</v>
      </c>
      <c r="C27" s="14">
        <v>26500</v>
      </c>
      <c r="D27" s="374">
        <f t="shared" si="0"/>
        <v>0.0013260548766543786</v>
      </c>
      <c r="E27" s="14">
        <v>0</v>
      </c>
      <c r="F27" s="374">
        <f t="shared" si="1"/>
        <v>0</v>
      </c>
      <c r="G27" s="14">
        <f>SUM('- 42 -'!C27,'- 42 -'!E27,'- 42 -'!G27,'- 42 -'!I27,C27,E27)</f>
        <v>3963700</v>
      </c>
      <c r="H27" s="374">
        <f t="shared" si="2"/>
        <v>0.19834278168282868</v>
      </c>
      <c r="J27" s="14">
        <f>SUM('- 41 -'!G27,G27)</f>
        <v>19984090</v>
      </c>
    </row>
    <row r="28" spans="1:10" ht="12.75">
      <c r="A28" s="15">
        <v>20</v>
      </c>
      <c r="B28" s="16" t="s">
        <v>152</v>
      </c>
      <c r="C28" s="16">
        <v>0</v>
      </c>
      <c r="D28" s="375">
        <f t="shared" si="0"/>
        <v>0</v>
      </c>
      <c r="E28" s="16">
        <v>6000</v>
      </c>
      <c r="F28" s="375">
        <f t="shared" si="1"/>
        <v>0.0007937305866727342</v>
      </c>
      <c r="G28" s="16">
        <f>SUM('- 42 -'!C28,'- 42 -'!E28,'- 42 -'!G28,'- 42 -'!I28,C28,E28)</f>
        <v>3073077</v>
      </c>
      <c r="H28" s="375">
        <f t="shared" si="2"/>
        <v>0.40653253501674774</v>
      </c>
      <c r="J28" s="16">
        <f>SUM('- 41 -'!G28,G28)</f>
        <v>7559240</v>
      </c>
    </row>
    <row r="29" spans="1:10" ht="12.75">
      <c r="A29" s="13">
        <v>21</v>
      </c>
      <c r="B29" s="14" t="s">
        <v>153</v>
      </c>
      <c r="C29" s="14">
        <v>69000</v>
      </c>
      <c r="D29" s="374">
        <f t="shared" si="0"/>
        <v>0.003170227429359063</v>
      </c>
      <c r="E29" s="14">
        <v>42058</v>
      </c>
      <c r="F29" s="374">
        <f t="shared" si="1"/>
        <v>0.0019323684815070066</v>
      </c>
      <c r="G29" s="14">
        <f>SUM('- 42 -'!C29,'- 42 -'!E29,'- 42 -'!G29,'- 42 -'!I29,C29,E29)</f>
        <v>7474058</v>
      </c>
      <c r="H29" s="374">
        <f t="shared" si="2"/>
        <v>0.3433980243510223</v>
      </c>
      <c r="J29" s="14">
        <f>SUM('- 41 -'!G29,G29)</f>
        <v>21765000</v>
      </c>
    </row>
    <row r="30" spans="1:10" ht="12.75">
      <c r="A30" s="15">
        <v>22</v>
      </c>
      <c r="B30" s="16" t="s">
        <v>154</v>
      </c>
      <c r="C30" s="16">
        <v>97500</v>
      </c>
      <c r="D30" s="375">
        <f t="shared" si="0"/>
        <v>0.008210152278536194</v>
      </c>
      <c r="E30" s="16">
        <v>8000</v>
      </c>
      <c r="F30" s="375">
        <f t="shared" si="1"/>
        <v>0.0006736535202901493</v>
      </c>
      <c r="G30" s="16">
        <f>SUM('- 42 -'!C30,'- 42 -'!E30,'- 42 -'!G30,'- 42 -'!I30,C30,E30)</f>
        <v>4972750</v>
      </c>
      <c r="H30" s="375">
        <f t="shared" si="2"/>
        <v>0.418738817877855</v>
      </c>
      <c r="J30" s="16">
        <f>SUM('- 41 -'!G30,G30)</f>
        <v>11875541</v>
      </c>
    </row>
    <row r="31" spans="1:10" ht="12.75">
      <c r="A31" s="13">
        <v>23</v>
      </c>
      <c r="B31" s="14" t="s">
        <v>155</v>
      </c>
      <c r="C31" s="14">
        <v>3000</v>
      </c>
      <c r="D31" s="374">
        <f t="shared" si="0"/>
        <v>0.00031334681978045667</v>
      </c>
      <c r="E31" s="14">
        <v>15000</v>
      </c>
      <c r="F31" s="374">
        <f t="shared" si="1"/>
        <v>0.0015667340989022835</v>
      </c>
      <c r="G31" s="14">
        <f>SUM('- 42 -'!C31,'- 42 -'!E31,'- 42 -'!G31,'- 42 -'!I31,C31,E31)</f>
        <v>2773163</v>
      </c>
      <c r="H31" s="374">
        <f t="shared" si="2"/>
        <v>0.2896539355942769</v>
      </c>
      <c r="J31" s="14">
        <f>SUM('- 41 -'!G31,G31)</f>
        <v>9574056</v>
      </c>
    </row>
    <row r="32" spans="1:10" ht="12.75">
      <c r="A32" s="15">
        <v>24</v>
      </c>
      <c r="B32" s="16" t="s">
        <v>156</v>
      </c>
      <c r="C32" s="16">
        <v>67000</v>
      </c>
      <c r="D32" s="375">
        <f t="shared" si="0"/>
        <v>0.002985808674193103</v>
      </c>
      <c r="E32" s="16">
        <v>27000</v>
      </c>
      <c r="F32" s="375">
        <f t="shared" si="1"/>
        <v>0.0012032363313912505</v>
      </c>
      <c r="G32" s="16">
        <f>SUM('- 42 -'!C32,'- 42 -'!E32,'- 42 -'!G32,'- 42 -'!I32,C32,E32)</f>
        <v>7791934</v>
      </c>
      <c r="H32" s="375">
        <f t="shared" si="2"/>
        <v>0.34724215113343526</v>
      </c>
      <c r="J32" s="16">
        <f>SUM('- 41 -'!G32,G32)</f>
        <v>22439482</v>
      </c>
    </row>
    <row r="33" spans="1:10" ht="12.75">
      <c r="A33" s="13">
        <v>25</v>
      </c>
      <c r="B33" s="14" t="s">
        <v>157</v>
      </c>
      <c r="C33" s="14">
        <v>11000</v>
      </c>
      <c r="D33" s="374">
        <f t="shared" si="0"/>
        <v>0.0010986599644413708</v>
      </c>
      <c r="E33" s="14">
        <v>19200</v>
      </c>
      <c r="F33" s="374">
        <f t="shared" si="1"/>
        <v>0.0019176610288431201</v>
      </c>
      <c r="G33" s="14">
        <f>SUM('- 42 -'!C33,'- 42 -'!E33,'- 42 -'!G33,'- 42 -'!I33,C33,E33)</f>
        <v>3551777</v>
      </c>
      <c r="H33" s="374">
        <f t="shared" si="2"/>
        <v>0.35474501750215265</v>
      </c>
      <c r="J33" s="14">
        <f>SUM('- 41 -'!G33,G33)</f>
        <v>10012197</v>
      </c>
    </row>
    <row r="34" spans="1:10" ht="12.75">
      <c r="A34" s="15">
        <v>26</v>
      </c>
      <c r="B34" s="16" t="s">
        <v>158</v>
      </c>
      <c r="C34" s="16">
        <v>0</v>
      </c>
      <c r="D34" s="375">
        <f t="shared" si="0"/>
        <v>0</v>
      </c>
      <c r="E34" s="16">
        <v>60000</v>
      </c>
      <c r="F34" s="375">
        <f t="shared" si="1"/>
        <v>0.004046105097849657</v>
      </c>
      <c r="G34" s="16">
        <f>SUM('- 42 -'!C34,'- 42 -'!E34,'- 42 -'!G34,'- 42 -'!I34,C34,E34)</f>
        <v>3947000</v>
      </c>
      <c r="H34" s="375">
        <f t="shared" si="2"/>
        <v>0.2661662803535433</v>
      </c>
      <c r="J34" s="16">
        <f>SUM('- 41 -'!G34,G34)</f>
        <v>14829076</v>
      </c>
    </row>
    <row r="35" spans="1:10" ht="12.75">
      <c r="A35" s="13">
        <v>28</v>
      </c>
      <c r="B35" s="14" t="s">
        <v>159</v>
      </c>
      <c r="C35" s="14">
        <v>0</v>
      </c>
      <c r="D35" s="374">
        <f t="shared" si="0"/>
        <v>0</v>
      </c>
      <c r="E35" s="14">
        <v>12000</v>
      </c>
      <c r="F35" s="374">
        <f t="shared" si="1"/>
        <v>0.0019872708676689577</v>
      </c>
      <c r="G35" s="14">
        <f>SUM('- 42 -'!C35,'- 42 -'!E35,'- 42 -'!G35,'- 42 -'!I35,C35,E35)</f>
        <v>1819823</v>
      </c>
      <c r="H35" s="374">
        <f t="shared" si="2"/>
        <v>0.3013734360178271</v>
      </c>
      <c r="J35" s="14">
        <f>SUM('- 41 -'!G35,G35)</f>
        <v>6038432</v>
      </c>
    </row>
    <row r="36" spans="1:10" ht="12.75">
      <c r="A36" s="15">
        <v>30</v>
      </c>
      <c r="B36" s="16" t="s">
        <v>160</v>
      </c>
      <c r="C36" s="16">
        <v>5500</v>
      </c>
      <c r="D36" s="375">
        <f t="shared" si="0"/>
        <v>0.0006073151216827619</v>
      </c>
      <c r="E36" s="16">
        <v>15000</v>
      </c>
      <c r="F36" s="375">
        <f t="shared" si="1"/>
        <v>0.0016563139682257144</v>
      </c>
      <c r="G36" s="16">
        <f>SUM('- 42 -'!C36,'- 42 -'!E36,'- 42 -'!G36,'- 42 -'!I36,C36,E36)</f>
        <v>3074099</v>
      </c>
      <c r="H36" s="375">
        <f t="shared" si="2"/>
        <v>0.33944487422724673</v>
      </c>
      <c r="J36" s="16">
        <f>SUM('- 41 -'!G36,G36)</f>
        <v>9056254</v>
      </c>
    </row>
    <row r="37" spans="1:10" ht="12.75">
      <c r="A37" s="13">
        <v>31</v>
      </c>
      <c r="B37" s="14" t="s">
        <v>161</v>
      </c>
      <c r="C37" s="14">
        <v>43000</v>
      </c>
      <c r="D37" s="374">
        <f t="shared" si="0"/>
        <v>0.004136770482930434</v>
      </c>
      <c r="E37" s="14">
        <v>55500</v>
      </c>
      <c r="F37" s="374">
        <f t="shared" si="1"/>
        <v>0.00533932004192184</v>
      </c>
      <c r="G37" s="14">
        <f>SUM('- 42 -'!C37,'- 42 -'!E37,'- 42 -'!G37,'- 42 -'!I37,C37,E37)</f>
        <v>3569338</v>
      </c>
      <c r="H37" s="374">
        <f t="shared" si="2"/>
        <v>0.34338446702330117</v>
      </c>
      <c r="J37" s="14">
        <f>SUM('- 41 -'!G37,G37)</f>
        <v>10394582</v>
      </c>
    </row>
    <row r="38" spans="1:10" ht="12.75">
      <c r="A38" s="15">
        <v>32</v>
      </c>
      <c r="B38" s="16" t="s">
        <v>162</v>
      </c>
      <c r="C38" s="16">
        <v>37300</v>
      </c>
      <c r="D38" s="375">
        <f t="shared" si="0"/>
        <v>0.005777239257161647</v>
      </c>
      <c r="E38" s="16">
        <v>20000</v>
      </c>
      <c r="F38" s="375">
        <f t="shared" si="1"/>
        <v>0.003097715419389623</v>
      </c>
      <c r="G38" s="16">
        <f>SUM('- 42 -'!C38,'- 42 -'!E38,'- 42 -'!G38,'- 42 -'!I38,C38,E38)</f>
        <v>1803605</v>
      </c>
      <c r="H38" s="375">
        <f t="shared" si="2"/>
        <v>0.27935275094941103</v>
      </c>
      <c r="J38" s="16">
        <f>SUM('- 41 -'!G38,G38)</f>
        <v>6456371</v>
      </c>
    </row>
    <row r="39" spans="1:10" ht="12.75">
      <c r="A39" s="13">
        <v>33</v>
      </c>
      <c r="B39" s="14" t="s">
        <v>163</v>
      </c>
      <c r="C39" s="14">
        <v>228960</v>
      </c>
      <c r="D39" s="374">
        <f t="shared" si="0"/>
        <v>0.01868301397749911</v>
      </c>
      <c r="E39" s="14">
        <v>46000</v>
      </c>
      <c r="F39" s="374">
        <f t="shared" si="1"/>
        <v>0.003753575484647795</v>
      </c>
      <c r="G39" s="14">
        <f>SUM('- 42 -'!C39,'- 42 -'!E39,'- 42 -'!G39,'- 42 -'!I39,C39,E39)</f>
        <v>4235364</v>
      </c>
      <c r="H39" s="374">
        <f t="shared" si="2"/>
        <v>0.34560344519477876</v>
      </c>
      <c r="J39" s="14">
        <f>SUM('- 41 -'!G39,G39)</f>
        <v>12254982</v>
      </c>
    </row>
    <row r="40" spans="1:10" ht="12.75">
      <c r="A40" s="15">
        <v>34</v>
      </c>
      <c r="B40" s="16" t="s">
        <v>164</v>
      </c>
      <c r="C40" s="16">
        <v>0</v>
      </c>
      <c r="D40" s="375">
        <f t="shared" si="0"/>
        <v>0</v>
      </c>
      <c r="E40" s="16">
        <v>24000</v>
      </c>
      <c r="F40" s="375">
        <f t="shared" si="1"/>
        <v>0.004468743651823797</v>
      </c>
      <c r="G40" s="16">
        <f>SUM('- 42 -'!C40,'- 42 -'!E40,'- 42 -'!G40,'- 42 -'!I40,C40,E40)</f>
        <v>1244747</v>
      </c>
      <c r="H40" s="375">
        <f t="shared" si="2"/>
        <v>0.23176896893236315</v>
      </c>
      <c r="J40" s="16">
        <f>SUM('- 41 -'!G40,G40)</f>
        <v>5370637</v>
      </c>
    </row>
    <row r="41" spans="1:10" ht="12.75">
      <c r="A41" s="13">
        <v>35</v>
      </c>
      <c r="B41" s="14" t="s">
        <v>165</v>
      </c>
      <c r="C41" s="14">
        <v>200201</v>
      </c>
      <c r="D41" s="374">
        <f t="shared" si="0"/>
        <v>0.014795648504741642</v>
      </c>
      <c r="E41" s="14">
        <v>162254</v>
      </c>
      <c r="F41" s="374">
        <f t="shared" si="1"/>
        <v>0.011991214591777016</v>
      </c>
      <c r="G41" s="14">
        <f>SUM('- 42 -'!C41,'- 42 -'!E41,'- 42 -'!G41,'- 42 -'!I41,C41,E41)</f>
        <v>4628532</v>
      </c>
      <c r="H41" s="374">
        <f t="shared" si="2"/>
        <v>0.3420668856047115</v>
      </c>
      <c r="J41" s="14">
        <f>SUM('- 41 -'!G41,G41)</f>
        <v>13531073</v>
      </c>
    </row>
    <row r="42" spans="1:10" ht="12.75">
      <c r="A42" s="15">
        <v>36</v>
      </c>
      <c r="B42" s="16" t="s">
        <v>166</v>
      </c>
      <c r="C42" s="16">
        <v>5000</v>
      </c>
      <c r="D42" s="375">
        <f t="shared" si="0"/>
        <v>0.0006984428356667377</v>
      </c>
      <c r="E42" s="16">
        <v>52000</v>
      </c>
      <c r="F42" s="375">
        <f t="shared" si="1"/>
        <v>0.007263805490934072</v>
      </c>
      <c r="G42" s="16">
        <f>SUM('- 42 -'!C42,'- 42 -'!E42,'- 42 -'!G42,'- 42 -'!I42,C42,E42)</f>
        <v>2495764</v>
      </c>
      <c r="H42" s="375">
        <f t="shared" si="2"/>
        <v>0.348629697062992</v>
      </c>
      <c r="J42" s="16">
        <f>SUM('- 41 -'!G42,G42)</f>
        <v>7158782</v>
      </c>
    </row>
    <row r="43" spans="1:10" ht="12.75">
      <c r="A43" s="13">
        <v>37</v>
      </c>
      <c r="B43" s="14" t="s">
        <v>167</v>
      </c>
      <c r="C43" s="14">
        <v>8700</v>
      </c>
      <c r="D43" s="374">
        <f t="shared" si="0"/>
        <v>0.00128140000757057</v>
      </c>
      <c r="E43" s="14">
        <v>18000</v>
      </c>
      <c r="F43" s="374">
        <f t="shared" si="1"/>
        <v>0.0026511724294563522</v>
      </c>
      <c r="G43" s="14">
        <f>SUM('- 42 -'!C43,'- 42 -'!E43,'- 42 -'!G43,'- 42 -'!I43,C43,E43)</f>
        <v>2636428</v>
      </c>
      <c r="H43" s="374">
        <f t="shared" si="2"/>
        <v>0.38831251254704174</v>
      </c>
      <c r="J43" s="14">
        <f>SUM('- 41 -'!G43,G43)</f>
        <v>6789449</v>
      </c>
    </row>
    <row r="44" spans="1:10" ht="12.75">
      <c r="A44" s="15">
        <v>38</v>
      </c>
      <c r="B44" s="16" t="s">
        <v>168</v>
      </c>
      <c r="C44" s="16">
        <v>36900</v>
      </c>
      <c r="D44" s="375">
        <f t="shared" si="0"/>
        <v>0.004146525397130942</v>
      </c>
      <c r="E44" s="16">
        <v>15000</v>
      </c>
      <c r="F44" s="375">
        <f t="shared" si="1"/>
        <v>0.001685579429728025</v>
      </c>
      <c r="G44" s="16">
        <f>SUM('- 42 -'!C44,'- 42 -'!E44,'- 42 -'!G44,'- 42 -'!I44,C44,E44)</f>
        <v>3589737</v>
      </c>
      <c r="H44" s="375">
        <f t="shared" si="2"/>
        <v>0.4033857896889061</v>
      </c>
      <c r="J44" s="16">
        <f>SUM('- 41 -'!G44,G44)</f>
        <v>8899017</v>
      </c>
    </row>
    <row r="45" spans="1:10" ht="12.75">
      <c r="A45" s="13">
        <v>39</v>
      </c>
      <c r="B45" s="14" t="s">
        <v>169</v>
      </c>
      <c r="C45" s="14">
        <v>0</v>
      </c>
      <c r="D45" s="374">
        <f t="shared" si="0"/>
        <v>0</v>
      </c>
      <c r="E45" s="14">
        <v>55000</v>
      </c>
      <c r="F45" s="374">
        <f t="shared" si="1"/>
        <v>0.003718195904305806</v>
      </c>
      <c r="G45" s="14">
        <f>SUM('- 42 -'!C45,'- 42 -'!E45,'- 42 -'!G45,'- 42 -'!I45,C45,E45)</f>
        <v>5176885</v>
      </c>
      <c r="H45" s="374">
        <f t="shared" si="2"/>
        <v>0.349975865528403</v>
      </c>
      <c r="J45" s="14">
        <f>SUM('- 41 -'!G45,G45)</f>
        <v>14792120</v>
      </c>
    </row>
    <row r="46" spans="1:10" ht="12.75">
      <c r="A46" s="15">
        <v>40</v>
      </c>
      <c r="B46" s="16" t="s">
        <v>170</v>
      </c>
      <c r="C46" s="16">
        <v>418800</v>
      </c>
      <c r="D46" s="375">
        <f t="shared" si="0"/>
        <v>0.009598129877273195</v>
      </c>
      <c r="E46" s="16">
        <v>52800</v>
      </c>
      <c r="F46" s="375">
        <f t="shared" si="1"/>
        <v>0.001210079411461377</v>
      </c>
      <c r="G46" s="16">
        <f>SUM('- 42 -'!C46,'- 42 -'!E46,'- 42 -'!G46,'- 42 -'!I46,C46,E46)</f>
        <v>16337200</v>
      </c>
      <c r="H46" s="375">
        <f t="shared" si="2"/>
        <v>0.3744187378963411</v>
      </c>
      <c r="J46" s="16">
        <f>SUM('- 41 -'!G46,G46)</f>
        <v>43633500</v>
      </c>
    </row>
    <row r="47" spans="1:10" ht="12.75">
      <c r="A47" s="13">
        <v>41</v>
      </c>
      <c r="B47" s="14" t="s">
        <v>171</v>
      </c>
      <c r="C47" s="14">
        <v>25500</v>
      </c>
      <c r="D47" s="374">
        <f t="shared" si="0"/>
        <v>0.002121203752351209</v>
      </c>
      <c r="E47" s="14">
        <v>27500</v>
      </c>
      <c r="F47" s="374">
        <f t="shared" si="1"/>
        <v>0.002287572674104245</v>
      </c>
      <c r="G47" s="14">
        <f>SUM('- 42 -'!C47,'- 42 -'!E47,'- 42 -'!G47,'- 42 -'!I47,C47,E47)</f>
        <v>5226827</v>
      </c>
      <c r="H47" s="374">
        <f t="shared" si="2"/>
        <v>0.4347907860898279</v>
      </c>
      <c r="J47" s="14">
        <f>SUM('- 41 -'!G47,G47)</f>
        <v>12021476</v>
      </c>
    </row>
    <row r="48" spans="1:10" ht="12.75">
      <c r="A48" s="15">
        <v>42</v>
      </c>
      <c r="B48" s="16" t="s">
        <v>172</v>
      </c>
      <c r="C48" s="16">
        <v>0</v>
      </c>
      <c r="D48" s="375">
        <f t="shared" si="0"/>
        <v>0</v>
      </c>
      <c r="E48" s="16">
        <v>48462</v>
      </c>
      <c r="F48" s="375">
        <f t="shared" si="1"/>
        <v>0.006094040774567647</v>
      </c>
      <c r="G48" s="16">
        <f>SUM('- 42 -'!C48,'- 42 -'!E48,'- 42 -'!G48,'- 42 -'!I48,C48,E48)</f>
        <v>3207471</v>
      </c>
      <c r="H48" s="375">
        <f t="shared" si="2"/>
        <v>0.4033357900467019</v>
      </c>
      <c r="J48" s="16">
        <f>SUM('- 41 -'!G48,G48)</f>
        <v>7952359</v>
      </c>
    </row>
    <row r="49" spans="1:10" ht="12.75">
      <c r="A49" s="13">
        <v>43</v>
      </c>
      <c r="B49" s="14" t="s">
        <v>173</v>
      </c>
      <c r="C49" s="14">
        <v>0</v>
      </c>
      <c r="D49" s="374">
        <f t="shared" si="0"/>
        <v>0</v>
      </c>
      <c r="E49" s="14">
        <v>25000</v>
      </c>
      <c r="F49" s="374">
        <f t="shared" si="1"/>
        <v>0.004107606811332197</v>
      </c>
      <c r="G49" s="14">
        <f>SUM('- 42 -'!C49,'- 42 -'!E49,'- 42 -'!G49,'- 42 -'!I49,C49,E49)</f>
        <v>2621333</v>
      </c>
      <c r="H49" s="374">
        <f t="shared" si="2"/>
        <v>0.4306962114227945</v>
      </c>
      <c r="J49" s="14">
        <f>SUM('- 41 -'!G49,G49)</f>
        <v>6086269</v>
      </c>
    </row>
    <row r="50" spans="1:10" ht="12.75">
      <c r="A50" s="15">
        <v>44</v>
      </c>
      <c r="B50" s="16" t="s">
        <v>174</v>
      </c>
      <c r="C50" s="16">
        <v>0</v>
      </c>
      <c r="D50" s="375">
        <f t="shared" si="0"/>
        <v>0</v>
      </c>
      <c r="E50" s="16">
        <v>20100</v>
      </c>
      <c r="F50" s="375">
        <f t="shared" si="1"/>
        <v>0.002172968979408362</v>
      </c>
      <c r="G50" s="16">
        <f>SUM('- 42 -'!C50,'- 42 -'!E50,'- 42 -'!G50,'- 42 -'!I50,C50,E50)</f>
        <v>3426614</v>
      </c>
      <c r="H50" s="375">
        <f t="shared" si="2"/>
        <v>0.3704440759406172</v>
      </c>
      <c r="J50" s="16">
        <f>SUM('- 41 -'!G50,G50)</f>
        <v>9250017</v>
      </c>
    </row>
    <row r="51" spans="1:10" ht="12.75">
      <c r="A51" s="13">
        <v>45</v>
      </c>
      <c r="B51" s="14" t="s">
        <v>175</v>
      </c>
      <c r="C51" s="14">
        <v>0</v>
      </c>
      <c r="D51" s="374">
        <f t="shared" si="0"/>
        <v>0</v>
      </c>
      <c r="E51" s="14">
        <v>145600</v>
      </c>
      <c r="F51" s="374">
        <f t="shared" si="1"/>
        <v>0.012810655086397574</v>
      </c>
      <c r="G51" s="14">
        <f>SUM('- 42 -'!C51,'- 42 -'!E51,'- 42 -'!G51,'- 42 -'!I51,C51,E51)</f>
        <v>2871556</v>
      </c>
      <c r="H51" s="374">
        <f t="shared" si="2"/>
        <v>0.25265462553073814</v>
      </c>
      <c r="J51" s="14">
        <f>SUM('- 41 -'!G51,G51)</f>
        <v>11365539</v>
      </c>
    </row>
    <row r="52" spans="1:10" ht="12.75">
      <c r="A52" s="15">
        <v>46</v>
      </c>
      <c r="B52" s="16" t="s">
        <v>176</v>
      </c>
      <c r="C52" s="16">
        <v>992113</v>
      </c>
      <c r="D52" s="375">
        <f t="shared" si="0"/>
        <v>0.09738240009674311</v>
      </c>
      <c r="E52" s="16">
        <v>42385</v>
      </c>
      <c r="F52" s="375">
        <f t="shared" si="1"/>
        <v>0.004160365833428709</v>
      </c>
      <c r="G52" s="16">
        <f>SUM('- 42 -'!C52,'- 42 -'!E52,'- 42 -'!G52,'- 42 -'!I52,C52,E52)</f>
        <v>4064780</v>
      </c>
      <c r="H52" s="375">
        <f t="shared" si="2"/>
        <v>0.3989848255846254</v>
      </c>
      <c r="J52" s="16">
        <f>SUM('- 41 -'!G52,G52)</f>
        <v>10187806</v>
      </c>
    </row>
    <row r="53" spans="1:10" ht="12.75">
      <c r="A53" s="13">
        <v>47</v>
      </c>
      <c r="B53" s="14" t="s">
        <v>177</v>
      </c>
      <c r="C53" s="14">
        <v>87000</v>
      </c>
      <c r="D53" s="374">
        <f t="shared" si="0"/>
        <v>0.009933659142129196</v>
      </c>
      <c r="E53" s="14">
        <v>21500</v>
      </c>
      <c r="F53" s="374">
        <f t="shared" si="1"/>
        <v>0.0024548697879974452</v>
      </c>
      <c r="G53" s="14">
        <f>SUM('- 42 -'!C53,'- 42 -'!E53,'- 42 -'!G53,'- 42 -'!I53,C53,E53)</f>
        <v>3010660</v>
      </c>
      <c r="H53" s="374">
        <f t="shared" si="2"/>
        <v>0.34375712911313433</v>
      </c>
      <c r="J53" s="14">
        <f>SUM('- 41 -'!G53,G53)</f>
        <v>8758102</v>
      </c>
    </row>
    <row r="54" spans="1:10" ht="12.75">
      <c r="A54" s="15">
        <v>48</v>
      </c>
      <c r="B54" s="16" t="s">
        <v>178</v>
      </c>
      <c r="C54" s="16">
        <v>2390530</v>
      </c>
      <c r="D54" s="375">
        <f t="shared" si="0"/>
        <v>0.04240518254541218</v>
      </c>
      <c r="E54" s="16">
        <v>25000</v>
      </c>
      <c r="F54" s="375">
        <f t="shared" si="1"/>
        <v>0.0004434705122442741</v>
      </c>
      <c r="G54" s="16">
        <f>SUM('- 42 -'!C54,'- 42 -'!E54,'- 42 -'!G54,'- 42 -'!I54,C54,E54)</f>
        <v>27481519</v>
      </c>
      <c r="H54" s="375">
        <f t="shared" si="2"/>
        <v>0.48748973232723003</v>
      </c>
      <c r="J54" s="16">
        <f>SUM('- 41 -'!G54,G54)</f>
        <v>56373534</v>
      </c>
    </row>
    <row r="55" spans="1:10" ht="12.75">
      <c r="A55" s="13">
        <v>49</v>
      </c>
      <c r="B55" s="14" t="s">
        <v>179</v>
      </c>
      <c r="C55" s="14">
        <v>32000</v>
      </c>
      <c r="D55" s="374">
        <f t="shared" si="0"/>
        <v>0.0010825004000177259</v>
      </c>
      <c r="E55" s="14">
        <v>7000</v>
      </c>
      <c r="F55" s="374">
        <f t="shared" si="1"/>
        <v>0.00023679696250387754</v>
      </c>
      <c r="G55" s="14">
        <f>SUM('- 42 -'!C55,'- 42 -'!E55,'- 42 -'!G55,'- 42 -'!I55,C55,E55)</f>
        <v>9310988</v>
      </c>
      <c r="H55" s="374">
        <f t="shared" si="2"/>
        <v>0.3149733823300077</v>
      </c>
      <c r="J55" s="14">
        <f>SUM('- 41 -'!G55,G55)</f>
        <v>29561190</v>
      </c>
    </row>
    <row r="56" spans="1:10" ht="12.75">
      <c r="A56" s="15">
        <v>50</v>
      </c>
      <c r="B56" s="16" t="s">
        <v>429</v>
      </c>
      <c r="C56" s="16">
        <v>35000</v>
      </c>
      <c r="D56" s="375">
        <f t="shared" si="0"/>
        <v>0.0024532756135992777</v>
      </c>
      <c r="E56" s="16">
        <v>32000</v>
      </c>
      <c r="F56" s="375">
        <f t="shared" si="1"/>
        <v>0.0022429948467193395</v>
      </c>
      <c r="G56" s="16">
        <f>SUM('- 42 -'!C56,'- 42 -'!E56,'- 42 -'!G56,'- 42 -'!I56,C56,E56)</f>
        <v>5375926</v>
      </c>
      <c r="H56" s="375">
        <f t="shared" si="2"/>
        <v>0.376817947323266</v>
      </c>
      <c r="J56" s="16">
        <f>SUM('- 41 -'!G56,G56)</f>
        <v>14266640</v>
      </c>
    </row>
    <row r="57" spans="1:10" ht="12.75">
      <c r="A57" s="13">
        <v>2264</v>
      </c>
      <c r="B57" s="14" t="s">
        <v>180</v>
      </c>
      <c r="C57" s="14">
        <v>80515</v>
      </c>
      <c r="D57" s="374">
        <f t="shared" si="0"/>
        <v>0.041735024194029115</v>
      </c>
      <c r="E57" s="14">
        <v>0</v>
      </c>
      <c r="F57" s="374">
        <f t="shared" si="1"/>
        <v>0</v>
      </c>
      <c r="G57" s="14">
        <f>SUM('- 42 -'!C57,'- 42 -'!E57,'- 42 -'!G57,'- 42 -'!I57,C57,E57)</f>
        <v>550291</v>
      </c>
      <c r="H57" s="374">
        <f t="shared" si="2"/>
        <v>0.2852438452307828</v>
      </c>
      <c r="J57" s="14">
        <f>SUM('- 41 -'!G57,G57)</f>
        <v>1929195</v>
      </c>
    </row>
    <row r="58" spans="1:10" ht="12.75">
      <c r="A58" s="15">
        <v>2309</v>
      </c>
      <c r="B58" s="16" t="s">
        <v>181</v>
      </c>
      <c r="C58" s="16">
        <v>0</v>
      </c>
      <c r="D58" s="375">
        <f t="shared" si="0"/>
        <v>0</v>
      </c>
      <c r="E58" s="16">
        <v>12800</v>
      </c>
      <c r="F58" s="375">
        <f t="shared" si="1"/>
        <v>0.0065220105116466295</v>
      </c>
      <c r="G58" s="16">
        <f>SUM('- 42 -'!C58,'- 42 -'!E58,'- 42 -'!G58,'- 42 -'!I58,C58,E58)</f>
        <v>580810</v>
      </c>
      <c r="H58" s="375">
        <f t="shared" si="2"/>
        <v>0.295941322286678</v>
      </c>
      <c r="J58" s="16">
        <f>SUM('- 41 -'!G58,G58)</f>
        <v>1962585</v>
      </c>
    </row>
    <row r="59" spans="1:10" ht="12.75">
      <c r="A59" s="13">
        <v>2312</v>
      </c>
      <c r="B59" s="14" t="s">
        <v>182</v>
      </c>
      <c r="C59" s="14">
        <v>0</v>
      </c>
      <c r="D59" s="374">
        <f t="shared" si="0"/>
        <v>0</v>
      </c>
      <c r="E59" s="14">
        <v>75000</v>
      </c>
      <c r="F59" s="374">
        <f t="shared" si="1"/>
        <v>0.048029478572768826</v>
      </c>
      <c r="G59" s="14">
        <f>SUM('- 42 -'!C59,'- 42 -'!E59,'- 42 -'!G59,'- 42 -'!I59,C59,E59)</f>
        <v>175000</v>
      </c>
      <c r="H59" s="374">
        <f t="shared" si="2"/>
        <v>0.11206878333646059</v>
      </c>
      <c r="J59" s="14">
        <f>SUM('- 41 -'!G59,G59)</f>
        <v>1561541</v>
      </c>
    </row>
    <row r="60" spans="1:10" ht="12.75">
      <c r="A60" s="15">
        <v>2355</v>
      </c>
      <c r="B60" s="16" t="s">
        <v>183</v>
      </c>
      <c r="C60" s="16">
        <v>144800</v>
      </c>
      <c r="D60" s="375">
        <f t="shared" si="0"/>
        <v>0.006231746427139221</v>
      </c>
      <c r="E60" s="16">
        <v>47200</v>
      </c>
      <c r="F60" s="375">
        <f t="shared" si="1"/>
        <v>0.0020313427580177573</v>
      </c>
      <c r="G60" s="16">
        <f>SUM('- 42 -'!C60,'- 42 -'!E60,'- 42 -'!G60,'- 42 -'!I60,C60,E60)</f>
        <v>8006257</v>
      </c>
      <c r="H60" s="375">
        <f t="shared" si="2"/>
        <v>0.34456466474108</v>
      </c>
      <c r="J60" s="16">
        <f>SUM('- 41 -'!G60,G60)</f>
        <v>23235862</v>
      </c>
    </row>
    <row r="61" spans="1:10" ht="12.75">
      <c r="A61" s="13">
        <v>2439</v>
      </c>
      <c r="B61" s="14" t="s">
        <v>184</v>
      </c>
      <c r="C61" s="14">
        <v>0</v>
      </c>
      <c r="D61" s="374">
        <f t="shared" si="0"/>
        <v>0</v>
      </c>
      <c r="E61" s="14">
        <v>0</v>
      </c>
      <c r="F61" s="374">
        <f t="shared" si="1"/>
        <v>0</v>
      </c>
      <c r="G61" s="14">
        <f>SUM('- 42 -'!C61,'- 42 -'!E61,'- 42 -'!G61,'- 42 -'!I61,C61,E61)</f>
        <v>321845</v>
      </c>
      <c r="H61" s="374">
        <f t="shared" si="2"/>
        <v>0.26053784070395286</v>
      </c>
      <c r="J61" s="14">
        <f>SUM('- 41 -'!G61,G61)</f>
        <v>1235310</v>
      </c>
    </row>
    <row r="62" spans="1:10" ht="12.75">
      <c r="A62" s="15">
        <v>2460</v>
      </c>
      <c r="B62" s="16" t="s">
        <v>185</v>
      </c>
      <c r="C62" s="16">
        <v>0</v>
      </c>
      <c r="D62" s="375">
        <f t="shared" si="0"/>
        <v>0</v>
      </c>
      <c r="E62" s="16">
        <v>26000</v>
      </c>
      <c r="F62" s="375">
        <f t="shared" si="1"/>
        <v>0.009118516515562327</v>
      </c>
      <c r="G62" s="16">
        <f>SUM('- 42 -'!C62,'- 42 -'!E62,'- 42 -'!G62,'- 42 -'!I62,C62,E62)</f>
        <v>917549</v>
      </c>
      <c r="H62" s="375">
        <f t="shared" si="2"/>
        <v>0.3217956042437576</v>
      </c>
      <c r="J62" s="16">
        <f>SUM('- 41 -'!G62,G62)</f>
        <v>2851341</v>
      </c>
    </row>
    <row r="63" spans="1:10" ht="12.75">
      <c r="A63" s="13">
        <v>3000</v>
      </c>
      <c r="B63" s="14" t="s">
        <v>491</v>
      </c>
      <c r="C63" s="14">
        <v>1488524</v>
      </c>
      <c r="D63" s="374">
        <f t="shared" si="0"/>
        <v>0.2700456938611086</v>
      </c>
      <c r="E63" s="14">
        <v>53495</v>
      </c>
      <c r="F63" s="374">
        <f t="shared" si="1"/>
        <v>0.009704979155928963</v>
      </c>
      <c r="G63" s="14">
        <f>SUM('- 42 -'!C63,'- 42 -'!E63,'- 42 -'!G63,'- 42 -'!I63,C63,E63)</f>
        <v>4613419</v>
      </c>
      <c r="H63" s="374">
        <f t="shared" si="2"/>
        <v>0.8369592528753461</v>
      </c>
      <c r="J63" s="14">
        <f>SUM('- 41 -'!G63,G63)</f>
        <v>5512119</v>
      </c>
    </row>
    <row r="64" spans="1:10" ht="4.5" customHeight="1">
      <c r="A64" s="17"/>
      <c r="B64" s="17"/>
      <c r="C64" s="17"/>
      <c r="D64" s="198"/>
      <c r="E64" s="17"/>
      <c r="F64" s="198"/>
      <c r="G64" s="17"/>
      <c r="H64" s="198"/>
      <c r="J64" s="17"/>
    </row>
    <row r="65" spans="1:10" ht="12.75">
      <c r="A65" s="19"/>
      <c r="B65" s="20" t="s">
        <v>186</v>
      </c>
      <c r="C65" s="20">
        <f>SUM(C11:C63)</f>
        <v>11907009</v>
      </c>
      <c r="D65" s="103">
        <f>C65/$J65</f>
        <v>0.009523352428223048</v>
      </c>
      <c r="E65" s="20">
        <f>SUM(E11:E63)</f>
        <v>4031555</v>
      </c>
      <c r="F65" s="103">
        <f>E65/$J65</f>
        <v>0.0032244805642428565</v>
      </c>
      <c r="G65" s="20">
        <f>SUM(G11:G63)</f>
        <v>491261013</v>
      </c>
      <c r="H65" s="103">
        <f>G65/$J65</f>
        <v>0.3929157827162862</v>
      </c>
      <c r="J65" s="20">
        <f>SUM(J11:J63)</f>
        <v>1250295953</v>
      </c>
    </row>
    <row r="66" spans="1:10" ht="4.5" customHeight="1">
      <c r="A66" s="17"/>
      <c r="B66" s="17"/>
      <c r="C66" s="17"/>
      <c r="D66" s="198"/>
      <c r="E66" s="17"/>
      <c r="F66" s="198"/>
      <c r="G66" s="17"/>
      <c r="H66" s="198"/>
      <c r="J66" s="17"/>
    </row>
    <row r="67" spans="1:10" ht="12.75">
      <c r="A67" s="15">
        <v>2155</v>
      </c>
      <c r="B67" s="16" t="s">
        <v>187</v>
      </c>
      <c r="C67" s="16">
        <v>0</v>
      </c>
      <c r="D67" s="375">
        <f>C67/J67</f>
        <v>0</v>
      </c>
      <c r="E67" s="16">
        <v>10400</v>
      </c>
      <c r="F67" s="375">
        <f>E67/J67</f>
        <v>0.023755953264730404</v>
      </c>
      <c r="G67" s="16">
        <f>SUM('- 42 -'!C67,'- 42 -'!E67,'- 42 -'!G67,'- 42 -'!I67,C67,E67)</f>
        <v>206015</v>
      </c>
      <c r="H67" s="375">
        <f>G67/J67</f>
        <v>0.47058487613783023</v>
      </c>
      <c r="J67" s="16">
        <f>SUM('- 41 -'!G67,G67)</f>
        <v>437785</v>
      </c>
    </row>
    <row r="68" spans="1:10" ht="12.75">
      <c r="A68" s="13">
        <v>2408</v>
      </c>
      <c r="B68" s="14" t="s">
        <v>189</v>
      </c>
      <c r="C68" s="14">
        <v>0</v>
      </c>
      <c r="D68" s="374">
        <f>C68/J68</f>
        <v>0</v>
      </c>
      <c r="E68" s="14">
        <v>35124</v>
      </c>
      <c r="F68" s="374">
        <f>E68/J68</f>
        <v>0.014670012429665468</v>
      </c>
      <c r="G68" s="14">
        <f>SUM('- 42 -'!C68,'- 42 -'!E68,'- 42 -'!G68,'- 42 -'!I68,C68,E68)</f>
        <v>1978545</v>
      </c>
      <c r="H68" s="374">
        <f>G68/J68</f>
        <v>0.8263660102110371</v>
      </c>
      <c r="J68" s="14">
        <f>SUM('- 41 -'!G68,G68)</f>
        <v>2394272</v>
      </c>
    </row>
    <row r="69" ht="6.75" customHeight="1"/>
    <row r="70" spans="1:10" ht="12" customHeight="1">
      <c r="A70" s="6"/>
      <c r="B70" s="6"/>
      <c r="C70" s="17"/>
      <c r="D70" s="17"/>
      <c r="E70" s="17"/>
      <c r="F70" s="17"/>
      <c r="G70" s="17"/>
      <c r="H70" s="17"/>
      <c r="I70" s="17"/>
      <c r="J70" s="189"/>
    </row>
    <row r="71" spans="1:10" ht="12" customHeight="1">
      <c r="A71" s="6"/>
      <c r="B71" s="6"/>
      <c r="C71" s="17"/>
      <c r="D71" s="17"/>
      <c r="E71" s="17"/>
      <c r="F71" s="17"/>
      <c r="G71" s="17"/>
      <c r="H71" s="17"/>
      <c r="I71" s="17"/>
      <c r="J71" s="17"/>
    </row>
    <row r="72" spans="1:10" ht="12" customHeight="1">
      <c r="A72" s="6"/>
      <c r="B72" s="6"/>
      <c r="C72" s="17"/>
      <c r="D72" s="17"/>
      <c r="E72" s="17"/>
      <c r="F72" s="17"/>
      <c r="G72" s="17"/>
      <c r="H72" s="17"/>
      <c r="I72" s="17"/>
      <c r="J72" s="17"/>
    </row>
    <row r="73" spans="1:10" ht="12" customHeight="1">
      <c r="A73" s="6"/>
      <c r="B73" s="6"/>
      <c r="C73" s="17"/>
      <c r="D73" s="17"/>
      <c r="E73" s="17"/>
      <c r="F73" s="17"/>
      <c r="G73" s="17"/>
      <c r="H73" s="17"/>
      <c r="I73" s="17"/>
      <c r="J73" s="17"/>
    </row>
    <row r="74" spans="1:10" ht="12" customHeight="1">
      <c r="A74" s="6"/>
      <c r="B74" s="6"/>
      <c r="C74" s="17"/>
      <c r="D74" s="17"/>
      <c r="E74" s="17"/>
      <c r="F74" s="17"/>
      <c r="G74" s="17"/>
      <c r="H74" s="17"/>
      <c r="I74" s="17"/>
      <c r="J74" s="17"/>
    </row>
    <row r="75" ht="12" customHeight="1"/>
  </sheetData>
  <printOptions horizontalCentered="1"/>
  <pageMargins left="0.6" right="0.6" top="0.6" bottom="0" header="0.3" footer="0"/>
  <pageSetup fitToHeight="1" fitToWidth="1" orientation="portrait" scale="81" r:id="rId1"/>
  <headerFooter alignWithMargins="0">
    <oddHeader>&amp;C&amp;"Times New Roman,Bold"&amp;12&amp;A</oddHeader>
  </headerFooter>
</worksheet>
</file>

<file path=xl/worksheets/sheet39.xml><?xml version="1.0" encoding="utf-8"?>
<worksheet xmlns="http://schemas.openxmlformats.org/spreadsheetml/2006/main" xmlns:r="http://schemas.openxmlformats.org/officeDocument/2006/relationships">
  <sheetPr codeName="Sheet39">
    <pageSetUpPr fitToPage="1"/>
  </sheetPr>
  <dimension ref="A1:Q74"/>
  <sheetViews>
    <sheetView showGridLines="0" showZeros="0" workbookViewId="0" topLeftCell="A1">
      <selection activeCell="A1" sqref="A1"/>
    </sheetView>
  </sheetViews>
  <sheetFormatPr defaultColWidth="15.83203125" defaultRowHeight="12"/>
  <cols>
    <col min="1" max="1" width="6.83203125" style="82" customWidth="1"/>
    <col min="2" max="2" width="35.83203125" style="82" customWidth="1"/>
    <col min="3" max="3" width="16.83203125" style="82" customWidth="1"/>
    <col min="4" max="7" width="15.83203125" style="82" customWidth="1"/>
    <col min="8" max="8" width="17.83203125" style="82" customWidth="1"/>
    <col min="9" max="16" width="15.83203125" style="82" customWidth="1"/>
    <col min="17" max="17" width="20.66015625" style="82" customWidth="1"/>
    <col min="18" max="16384" width="15.83203125" style="82" customWidth="1"/>
  </cols>
  <sheetData>
    <row r="1" spans="1:2" ht="6.75" customHeight="1">
      <c r="A1" s="17"/>
      <c r="B1" s="80"/>
    </row>
    <row r="2" spans="1:8" ht="12.75">
      <c r="A2" s="11"/>
      <c r="B2" s="106"/>
      <c r="C2" s="107" t="s">
        <v>191</v>
      </c>
      <c r="D2" s="107"/>
      <c r="E2" s="107"/>
      <c r="F2" s="107"/>
      <c r="G2" s="288"/>
      <c r="H2" s="108" t="s">
        <v>2</v>
      </c>
    </row>
    <row r="3" spans="1:8" ht="12.75">
      <c r="A3" s="12"/>
      <c r="B3" s="109"/>
      <c r="C3" s="413" t="str">
        <f>"CAPITAL FUND "&amp;REPLACE(YEAR,1,22,"")&amp;" BUDGET"</f>
        <v>CAPITAL FUND 2000/2001 BUDGET</v>
      </c>
      <c r="D3" s="170"/>
      <c r="E3" s="140"/>
      <c r="F3" s="140"/>
      <c r="G3" s="322"/>
      <c r="H3" s="176"/>
    </row>
    <row r="4" spans="1:8" ht="12.75">
      <c r="A4" s="10"/>
      <c r="C4" s="142"/>
      <c r="D4" s="181"/>
      <c r="E4" s="182"/>
      <c r="F4" s="142"/>
      <c r="G4" s="142"/>
      <c r="H4" s="142"/>
    </row>
    <row r="5" spans="1:17" ht="12.75">
      <c r="A5" s="10"/>
      <c r="C5" s="56"/>
      <c r="D5" s="142"/>
      <c r="E5" s="142"/>
      <c r="F5" s="142"/>
      <c r="G5" s="142"/>
      <c r="H5" s="142"/>
      <c r="Q5" s="323" t="s">
        <v>397</v>
      </c>
    </row>
    <row r="6" spans="1:17" ht="12.75">
      <c r="A6" s="10"/>
      <c r="C6" s="228" t="s">
        <v>204</v>
      </c>
      <c r="D6" s="127"/>
      <c r="E6" s="127"/>
      <c r="F6" s="127"/>
      <c r="G6" s="127"/>
      <c r="H6" s="128"/>
      <c r="Q6" s="323" t="s">
        <v>398</v>
      </c>
    </row>
    <row r="7" spans="1:17" ht="12.75">
      <c r="A7" s="17"/>
      <c r="C7" s="143"/>
      <c r="D7" s="143"/>
      <c r="E7" s="143"/>
      <c r="F7" s="159"/>
      <c r="G7" s="143" t="s">
        <v>221</v>
      </c>
      <c r="H7" s="159"/>
      <c r="J7" s="323" t="s">
        <v>73</v>
      </c>
      <c r="K7" s="325"/>
      <c r="L7" s="323" t="s">
        <v>61</v>
      </c>
      <c r="M7" s="325"/>
      <c r="N7" s="325"/>
      <c r="O7" s="325"/>
      <c r="P7" s="325"/>
      <c r="Q7" s="323" t="s">
        <v>399</v>
      </c>
    </row>
    <row r="8" spans="1:17" ht="12.75">
      <c r="A8" s="94"/>
      <c r="B8" s="45"/>
      <c r="C8" s="145" t="s">
        <v>238</v>
      </c>
      <c r="D8" s="145" t="s">
        <v>248</v>
      </c>
      <c r="E8" s="145" t="s">
        <v>249</v>
      </c>
      <c r="F8" s="177"/>
      <c r="G8" s="145" t="s">
        <v>250</v>
      </c>
      <c r="H8" s="177"/>
      <c r="J8" s="323" t="s">
        <v>214</v>
      </c>
      <c r="K8" s="323" t="s">
        <v>215</v>
      </c>
      <c r="L8" s="323" t="s">
        <v>245</v>
      </c>
      <c r="M8" s="323" t="s">
        <v>385</v>
      </c>
      <c r="N8" s="323" t="s">
        <v>386</v>
      </c>
      <c r="O8" s="323" t="s">
        <v>387</v>
      </c>
      <c r="P8" s="323" t="s">
        <v>73</v>
      </c>
      <c r="Q8" s="323" t="s">
        <v>400</v>
      </c>
    </row>
    <row r="9" spans="1:17" ht="12.75">
      <c r="A9" s="51" t="s">
        <v>112</v>
      </c>
      <c r="B9" s="52" t="s">
        <v>113</v>
      </c>
      <c r="C9" s="147" t="s">
        <v>240</v>
      </c>
      <c r="D9" s="147" t="s">
        <v>134</v>
      </c>
      <c r="E9" s="147" t="s">
        <v>251</v>
      </c>
      <c r="F9" s="147" t="s">
        <v>61</v>
      </c>
      <c r="G9" s="147" t="s">
        <v>253</v>
      </c>
      <c r="H9" s="147" t="s">
        <v>73</v>
      </c>
      <c r="J9" s="323" t="s">
        <v>240</v>
      </c>
      <c r="K9" s="323" t="s">
        <v>240</v>
      </c>
      <c r="L9" s="323" t="s">
        <v>241</v>
      </c>
      <c r="M9" s="323" t="s">
        <v>388</v>
      </c>
      <c r="N9" s="323" t="s">
        <v>389</v>
      </c>
      <c r="O9" s="323" t="s">
        <v>390</v>
      </c>
      <c r="P9" s="323" t="s">
        <v>61</v>
      </c>
      <c r="Q9" s="323" t="s">
        <v>401</v>
      </c>
    </row>
    <row r="10" spans="1:17" ht="4.5" customHeight="1">
      <c r="A10" s="77"/>
      <c r="B10" s="77"/>
      <c r="C10" s="148"/>
      <c r="D10" s="148"/>
      <c r="E10" s="148"/>
      <c r="F10" s="148"/>
      <c r="G10" s="148"/>
      <c r="H10" s="148"/>
      <c r="J10" s="324" t="s">
        <v>384</v>
      </c>
      <c r="K10" s="324" t="s">
        <v>391</v>
      </c>
      <c r="L10" s="324" t="s">
        <v>392</v>
      </c>
      <c r="M10" s="324" t="s">
        <v>393</v>
      </c>
      <c r="N10" s="324" t="s">
        <v>394</v>
      </c>
      <c r="O10" s="324" t="s">
        <v>395</v>
      </c>
      <c r="P10" s="324" t="s">
        <v>396</v>
      </c>
      <c r="Q10" s="324" t="s">
        <v>402</v>
      </c>
    </row>
    <row r="11" spans="1:17" ht="12.75">
      <c r="A11" s="13">
        <v>1</v>
      </c>
      <c r="B11" s="14" t="s">
        <v>135</v>
      </c>
      <c r="C11" s="14">
        <v>10869790</v>
      </c>
      <c r="D11" s="14">
        <v>207300</v>
      </c>
      <c r="E11" s="14">
        <v>0</v>
      </c>
      <c r="F11" s="14">
        <f>SUM(J11:Q11)</f>
        <v>0</v>
      </c>
      <c r="G11" s="14">
        <v>0</v>
      </c>
      <c r="H11" s="14">
        <f>SUM(C11:G11)</f>
        <v>11077090</v>
      </c>
      <c r="J11">
        <v>0</v>
      </c>
      <c r="K11" s="82">
        <v>0</v>
      </c>
      <c r="L11" s="82">
        <v>0</v>
      </c>
      <c r="M11" s="82">
        <v>0</v>
      </c>
      <c r="N11" s="82">
        <v>0</v>
      </c>
      <c r="O11" s="82">
        <v>0</v>
      </c>
      <c r="P11" s="82">
        <v>0</v>
      </c>
      <c r="Q11" s="82">
        <v>0</v>
      </c>
    </row>
    <row r="12" spans="1:17" ht="12.75">
      <c r="A12" s="15">
        <v>2</v>
      </c>
      <c r="B12" s="16" t="s">
        <v>136</v>
      </c>
      <c r="C12" s="16">
        <v>727139</v>
      </c>
      <c r="D12" s="16">
        <v>0</v>
      </c>
      <c r="E12" s="16">
        <v>0</v>
      </c>
      <c r="F12" s="16">
        <f aca="true" t="shared" si="0" ref="F12:F63">SUM(J12:Q12)</f>
        <v>250000</v>
      </c>
      <c r="G12" s="16">
        <v>0</v>
      </c>
      <c r="H12" s="16">
        <f aca="true" t="shared" si="1" ref="H12:H63">SUM(C12:G12)</f>
        <v>977139</v>
      </c>
      <c r="J12">
        <v>0</v>
      </c>
      <c r="K12" s="82">
        <v>0</v>
      </c>
      <c r="L12" s="82">
        <v>0</v>
      </c>
      <c r="M12" s="82">
        <v>0</v>
      </c>
      <c r="N12" s="82">
        <v>0</v>
      </c>
      <c r="O12" s="82">
        <v>0</v>
      </c>
      <c r="P12" s="82">
        <v>250000</v>
      </c>
      <c r="Q12" s="82">
        <v>0</v>
      </c>
    </row>
    <row r="13" spans="1:17" ht="12.75">
      <c r="A13" s="13">
        <v>3</v>
      </c>
      <c r="B13" s="14" t="s">
        <v>137</v>
      </c>
      <c r="C13" s="14">
        <v>1501443</v>
      </c>
      <c r="D13" s="14">
        <v>142000</v>
      </c>
      <c r="E13" s="14">
        <v>0</v>
      </c>
      <c r="F13" s="14">
        <f t="shared" si="0"/>
        <v>0</v>
      </c>
      <c r="G13" s="14">
        <v>80000</v>
      </c>
      <c r="H13" s="14">
        <f t="shared" si="1"/>
        <v>1723443</v>
      </c>
      <c r="J13">
        <v>0</v>
      </c>
      <c r="K13" s="82">
        <v>0</v>
      </c>
      <c r="L13" s="82">
        <v>0</v>
      </c>
      <c r="M13" s="82">
        <v>0</v>
      </c>
      <c r="N13" s="82">
        <v>0</v>
      </c>
      <c r="O13" s="82">
        <v>0</v>
      </c>
      <c r="P13" s="82">
        <v>0</v>
      </c>
      <c r="Q13" s="82">
        <v>0</v>
      </c>
    </row>
    <row r="14" spans="1:17" ht="12.75">
      <c r="A14" s="15">
        <v>4</v>
      </c>
      <c r="B14" s="16" t="s">
        <v>138</v>
      </c>
      <c r="C14" s="16">
        <v>330998</v>
      </c>
      <c r="D14" s="16">
        <v>354000</v>
      </c>
      <c r="E14" s="16">
        <v>0</v>
      </c>
      <c r="F14" s="16">
        <f t="shared" si="0"/>
        <v>0</v>
      </c>
      <c r="G14" s="16">
        <v>0</v>
      </c>
      <c r="H14" s="16">
        <f t="shared" si="1"/>
        <v>684998</v>
      </c>
      <c r="J14">
        <v>0</v>
      </c>
      <c r="K14" s="82">
        <v>0</v>
      </c>
      <c r="L14" s="82">
        <v>0</v>
      </c>
      <c r="M14" s="82">
        <v>0</v>
      </c>
      <c r="N14" s="82">
        <v>0</v>
      </c>
      <c r="O14" s="82">
        <v>0</v>
      </c>
      <c r="P14" s="82">
        <v>0</v>
      </c>
      <c r="Q14" s="82">
        <v>0</v>
      </c>
    </row>
    <row r="15" spans="1:17" ht="12.75">
      <c r="A15" s="13">
        <v>5</v>
      </c>
      <c r="B15" s="14" t="s">
        <v>139</v>
      </c>
      <c r="C15" s="14">
        <v>2066741</v>
      </c>
      <c r="D15" s="14">
        <v>209355</v>
      </c>
      <c r="E15" s="14">
        <v>0</v>
      </c>
      <c r="F15" s="14">
        <f t="shared" si="0"/>
        <v>0</v>
      </c>
      <c r="G15" s="14">
        <v>57925</v>
      </c>
      <c r="H15" s="14">
        <f t="shared" si="1"/>
        <v>2334021</v>
      </c>
      <c r="J15">
        <v>0</v>
      </c>
      <c r="K15" s="82">
        <v>0</v>
      </c>
      <c r="L15" s="82">
        <v>0</v>
      </c>
      <c r="M15" s="82">
        <v>0</v>
      </c>
      <c r="N15" s="82">
        <v>0</v>
      </c>
      <c r="O15" s="82">
        <v>0</v>
      </c>
      <c r="P15" s="82">
        <v>0</v>
      </c>
      <c r="Q15" s="82">
        <v>0</v>
      </c>
    </row>
    <row r="16" spans="1:17" ht="12.75">
      <c r="A16" s="15">
        <v>6</v>
      </c>
      <c r="B16" s="16" t="s">
        <v>140</v>
      </c>
      <c r="C16" s="16">
        <v>3532890</v>
      </c>
      <c r="D16" s="16">
        <v>182400</v>
      </c>
      <c r="E16" s="16">
        <v>0</v>
      </c>
      <c r="F16" s="16">
        <f t="shared" si="0"/>
        <v>0</v>
      </c>
      <c r="G16" s="16">
        <v>0</v>
      </c>
      <c r="H16" s="16">
        <f t="shared" si="1"/>
        <v>3715290</v>
      </c>
      <c r="J16">
        <v>0</v>
      </c>
      <c r="K16" s="82">
        <v>0</v>
      </c>
      <c r="L16" s="82">
        <v>0</v>
      </c>
      <c r="M16" s="82">
        <v>0</v>
      </c>
      <c r="N16" s="82">
        <v>0</v>
      </c>
      <c r="O16" s="82">
        <v>0</v>
      </c>
      <c r="P16" s="82">
        <v>0</v>
      </c>
      <c r="Q16" s="82">
        <v>0</v>
      </c>
    </row>
    <row r="17" spans="1:17" ht="12.75">
      <c r="A17" s="13">
        <v>9</v>
      </c>
      <c r="B17" s="14" t="s">
        <v>141</v>
      </c>
      <c r="C17" s="14">
        <v>4619908</v>
      </c>
      <c r="D17" s="14">
        <v>517830</v>
      </c>
      <c r="E17" s="14">
        <v>4400000</v>
      </c>
      <c r="F17" s="14">
        <f t="shared" si="0"/>
        <v>0</v>
      </c>
      <c r="G17" s="14">
        <v>0</v>
      </c>
      <c r="H17" s="14">
        <f t="shared" si="1"/>
        <v>9537738</v>
      </c>
      <c r="J17">
        <v>0</v>
      </c>
      <c r="K17" s="82">
        <v>0</v>
      </c>
      <c r="L17" s="82">
        <v>0</v>
      </c>
      <c r="M17" s="82">
        <v>0</v>
      </c>
      <c r="N17" s="82">
        <v>0</v>
      </c>
      <c r="O17" s="82">
        <v>0</v>
      </c>
      <c r="P17" s="82">
        <v>0</v>
      </c>
      <c r="Q17" s="82">
        <v>0</v>
      </c>
    </row>
    <row r="18" spans="1:17" ht="12.75">
      <c r="A18" s="15">
        <v>10</v>
      </c>
      <c r="B18" s="16" t="s">
        <v>142</v>
      </c>
      <c r="C18" s="16">
        <v>2695115.89</v>
      </c>
      <c r="D18" s="16">
        <v>422005</v>
      </c>
      <c r="E18" s="16">
        <v>0</v>
      </c>
      <c r="F18" s="16">
        <f t="shared" si="0"/>
        <v>0</v>
      </c>
      <c r="G18" s="16">
        <v>0</v>
      </c>
      <c r="H18" s="16">
        <f t="shared" si="1"/>
        <v>3117120.89</v>
      </c>
      <c r="J18">
        <v>0</v>
      </c>
      <c r="K18" s="82">
        <v>0</v>
      </c>
      <c r="L18" s="82">
        <v>0</v>
      </c>
      <c r="M18" s="82">
        <v>0</v>
      </c>
      <c r="N18" s="82">
        <v>0</v>
      </c>
      <c r="O18" s="82">
        <v>0</v>
      </c>
      <c r="P18" s="82">
        <v>0</v>
      </c>
      <c r="Q18" s="82">
        <v>0</v>
      </c>
    </row>
    <row r="19" spans="1:17" ht="12.75">
      <c r="A19" s="13">
        <v>11</v>
      </c>
      <c r="B19" s="14" t="s">
        <v>143</v>
      </c>
      <c r="C19" s="14">
        <v>1064323</v>
      </c>
      <c r="D19" s="14">
        <v>345969</v>
      </c>
      <c r="E19" s="14">
        <v>0</v>
      </c>
      <c r="F19" s="14">
        <f t="shared" si="0"/>
        <v>0</v>
      </c>
      <c r="G19" s="14">
        <v>0</v>
      </c>
      <c r="H19" s="14">
        <f t="shared" si="1"/>
        <v>1410292</v>
      </c>
      <c r="J19">
        <v>0</v>
      </c>
      <c r="K19" s="82">
        <v>0</v>
      </c>
      <c r="L19" s="82">
        <v>0</v>
      </c>
      <c r="M19" s="82">
        <v>0</v>
      </c>
      <c r="N19" s="82">
        <v>0</v>
      </c>
      <c r="O19" s="82">
        <v>0</v>
      </c>
      <c r="P19" s="82">
        <v>0</v>
      </c>
      <c r="Q19" s="82">
        <v>0</v>
      </c>
    </row>
    <row r="20" spans="1:17" ht="12.75">
      <c r="A20" s="15">
        <v>12</v>
      </c>
      <c r="B20" s="16" t="s">
        <v>144</v>
      </c>
      <c r="C20" s="16">
        <v>2779638</v>
      </c>
      <c r="D20" s="16">
        <v>567015</v>
      </c>
      <c r="E20" s="16">
        <v>0</v>
      </c>
      <c r="F20" s="16">
        <f t="shared" si="0"/>
        <v>0</v>
      </c>
      <c r="G20" s="16">
        <v>0</v>
      </c>
      <c r="H20" s="16">
        <f t="shared" si="1"/>
        <v>3346653</v>
      </c>
      <c r="J20">
        <v>0</v>
      </c>
      <c r="K20" s="82">
        <v>0</v>
      </c>
      <c r="L20" s="82">
        <v>0</v>
      </c>
      <c r="M20" s="82">
        <v>0</v>
      </c>
      <c r="N20" s="82">
        <v>0</v>
      </c>
      <c r="O20" s="82">
        <v>0</v>
      </c>
      <c r="P20" s="82">
        <v>0</v>
      </c>
      <c r="Q20" s="82">
        <v>0</v>
      </c>
    </row>
    <row r="21" spans="1:17" ht="12.75">
      <c r="A21" s="13">
        <v>13</v>
      </c>
      <c r="B21" s="14" t="s">
        <v>145</v>
      </c>
      <c r="C21" s="14">
        <v>0</v>
      </c>
      <c r="D21" s="14">
        <v>428779</v>
      </c>
      <c r="E21" s="14">
        <v>0</v>
      </c>
      <c r="F21" s="14">
        <f t="shared" si="0"/>
        <v>0</v>
      </c>
      <c r="G21" s="14">
        <v>0</v>
      </c>
      <c r="H21" s="14">
        <f t="shared" si="1"/>
        <v>428779</v>
      </c>
      <c r="J21">
        <v>0</v>
      </c>
      <c r="K21" s="82">
        <v>0</v>
      </c>
      <c r="L21" s="82">
        <v>0</v>
      </c>
      <c r="M21" s="82">
        <v>0</v>
      </c>
      <c r="N21" s="82">
        <v>0</v>
      </c>
      <c r="O21" s="82">
        <v>0</v>
      </c>
      <c r="P21" s="82">
        <v>0</v>
      </c>
      <c r="Q21" s="82">
        <v>0</v>
      </c>
    </row>
    <row r="22" spans="1:17" ht="12.75">
      <c r="A22" s="15">
        <v>14</v>
      </c>
      <c r="B22" s="16" t="s">
        <v>146</v>
      </c>
      <c r="C22" s="16">
        <v>2972828</v>
      </c>
      <c r="D22" s="16">
        <v>410971</v>
      </c>
      <c r="E22" s="16">
        <v>0</v>
      </c>
      <c r="F22" s="16">
        <f t="shared" si="0"/>
        <v>0</v>
      </c>
      <c r="G22" s="16">
        <v>0</v>
      </c>
      <c r="H22" s="16">
        <f t="shared" si="1"/>
        <v>3383799</v>
      </c>
      <c r="J22">
        <v>0</v>
      </c>
      <c r="K22" s="82">
        <v>0</v>
      </c>
      <c r="L22" s="82">
        <v>0</v>
      </c>
      <c r="M22" s="82">
        <v>0</v>
      </c>
      <c r="N22" s="82">
        <v>0</v>
      </c>
      <c r="O22" s="82">
        <v>0</v>
      </c>
      <c r="P22" s="82">
        <v>0</v>
      </c>
      <c r="Q22" s="82">
        <v>0</v>
      </c>
    </row>
    <row r="23" spans="1:17" ht="12.75">
      <c r="A23" s="13">
        <v>15</v>
      </c>
      <c r="B23" s="14" t="s">
        <v>147</v>
      </c>
      <c r="C23" s="14">
        <v>0</v>
      </c>
      <c r="D23" s="14">
        <v>749476</v>
      </c>
      <c r="E23" s="14">
        <v>0</v>
      </c>
      <c r="F23" s="14">
        <f t="shared" si="0"/>
        <v>2000</v>
      </c>
      <c r="G23" s="14">
        <v>0</v>
      </c>
      <c r="H23" s="14">
        <f t="shared" si="1"/>
        <v>751476</v>
      </c>
      <c r="J23">
        <v>0</v>
      </c>
      <c r="K23" s="82">
        <v>0</v>
      </c>
      <c r="L23" s="82">
        <v>0</v>
      </c>
      <c r="M23" s="82">
        <v>0</v>
      </c>
      <c r="N23" s="82">
        <v>0</v>
      </c>
      <c r="O23" s="82">
        <v>0</v>
      </c>
      <c r="P23" s="82">
        <v>0</v>
      </c>
      <c r="Q23" s="82">
        <v>2000</v>
      </c>
    </row>
    <row r="24" spans="1:17" ht="12.75">
      <c r="A24" s="15">
        <v>16</v>
      </c>
      <c r="B24" s="16" t="s">
        <v>148</v>
      </c>
      <c r="C24" s="16">
        <v>0</v>
      </c>
      <c r="D24" s="16">
        <v>105000</v>
      </c>
      <c r="E24" s="16">
        <v>0</v>
      </c>
      <c r="F24" s="16">
        <f t="shared" si="0"/>
        <v>0</v>
      </c>
      <c r="G24" s="16">
        <v>0</v>
      </c>
      <c r="H24" s="16">
        <f t="shared" si="1"/>
        <v>105000</v>
      </c>
      <c r="J24">
        <v>0</v>
      </c>
      <c r="K24" s="82">
        <v>0</v>
      </c>
      <c r="L24" s="82">
        <v>0</v>
      </c>
      <c r="M24" s="82">
        <v>0</v>
      </c>
      <c r="N24" s="82">
        <v>0</v>
      </c>
      <c r="O24" s="82">
        <v>0</v>
      </c>
      <c r="P24" s="82">
        <v>0</v>
      </c>
      <c r="Q24" s="82">
        <v>0</v>
      </c>
    </row>
    <row r="25" spans="1:17" ht="12.75">
      <c r="A25" s="13">
        <v>17</v>
      </c>
      <c r="B25" s="14" t="s">
        <v>149</v>
      </c>
      <c r="C25" s="14">
        <v>0</v>
      </c>
      <c r="D25" s="14">
        <v>68339</v>
      </c>
      <c r="E25" s="14">
        <v>0</v>
      </c>
      <c r="F25" s="14">
        <f t="shared" si="0"/>
        <v>0</v>
      </c>
      <c r="G25" s="14">
        <v>0</v>
      </c>
      <c r="H25" s="14">
        <f t="shared" si="1"/>
        <v>68339</v>
      </c>
      <c r="J25">
        <v>0</v>
      </c>
      <c r="K25" s="82">
        <v>0</v>
      </c>
      <c r="L25" s="82">
        <v>0</v>
      </c>
      <c r="M25" s="82">
        <v>0</v>
      </c>
      <c r="N25" s="82">
        <v>0</v>
      </c>
      <c r="O25" s="82">
        <v>0</v>
      </c>
      <c r="P25" s="82">
        <v>0</v>
      </c>
      <c r="Q25" s="82">
        <v>0</v>
      </c>
    </row>
    <row r="26" spans="1:17" ht="12.75">
      <c r="A26" s="15">
        <v>18</v>
      </c>
      <c r="B26" s="16" t="s">
        <v>150</v>
      </c>
      <c r="C26" s="16">
        <v>380064</v>
      </c>
      <c r="D26" s="16">
        <v>115000</v>
      </c>
      <c r="E26" s="16">
        <v>0</v>
      </c>
      <c r="F26" s="16">
        <f t="shared" si="0"/>
        <v>0</v>
      </c>
      <c r="G26" s="16">
        <v>0</v>
      </c>
      <c r="H26" s="16">
        <f t="shared" si="1"/>
        <v>495064</v>
      </c>
      <c r="J26">
        <v>0</v>
      </c>
      <c r="K26" s="82">
        <v>0</v>
      </c>
      <c r="L26" s="82">
        <v>0</v>
      </c>
      <c r="M26" s="82">
        <v>0</v>
      </c>
      <c r="N26" s="82">
        <v>0</v>
      </c>
      <c r="O26" s="82">
        <v>0</v>
      </c>
      <c r="P26" s="82">
        <v>0</v>
      </c>
      <c r="Q26" s="82">
        <v>0</v>
      </c>
    </row>
    <row r="27" spans="1:17" ht="12.75">
      <c r="A27" s="13">
        <v>19</v>
      </c>
      <c r="B27" s="14" t="s">
        <v>151</v>
      </c>
      <c r="C27" s="14">
        <v>0</v>
      </c>
      <c r="D27" s="14">
        <v>165000</v>
      </c>
      <c r="E27" s="14">
        <v>0</v>
      </c>
      <c r="F27" s="14">
        <f t="shared" si="0"/>
        <v>0</v>
      </c>
      <c r="G27" s="14">
        <v>0</v>
      </c>
      <c r="H27" s="14">
        <f t="shared" si="1"/>
        <v>165000</v>
      </c>
      <c r="J27">
        <v>0</v>
      </c>
      <c r="K27" s="82">
        <v>0</v>
      </c>
      <c r="L27" s="82">
        <v>0</v>
      </c>
      <c r="M27" s="82">
        <v>0</v>
      </c>
      <c r="N27" s="82">
        <v>0</v>
      </c>
      <c r="O27" s="82">
        <v>0</v>
      </c>
      <c r="P27" s="82">
        <v>0</v>
      </c>
      <c r="Q27" s="82">
        <v>0</v>
      </c>
    </row>
    <row r="28" spans="1:17" ht="12.75">
      <c r="A28" s="15">
        <v>20</v>
      </c>
      <c r="B28" s="16" t="s">
        <v>152</v>
      </c>
      <c r="C28" s="16">
        <v>0</v>
      </c>
      <c r="D28" s="16">
        <v>0</v>
      </c>
      <c r="E28" s="16">
        <v>0</v>
      </c>
      <c r="F28" s="16">
        <f t="shared" si="0"/>
        <v>0</v>
      </c>
      <c r="G28" s="16">
        <v>0</v>
      </c>
      <c r="H28" s="16">
        <f t="shared" si="1"/>
        <v>0</v>
      </c>
      <c r="J28">
        <v>0</v>
      </c>
      <c r="K28" s="82">
        <v>0</v>
      </c>
      <c r="L28" s="82">
        <v>0</v>
      </c>
      <c r="M28" s="82">
        <v>0</v>
      </c>
      <c r="N28" s="82">
        <v>0</v>
      </c>
      <c r="O28" s="82">
        <v>0</v>
      </c>
      <c r="P28" s="82">
        <v>0</v>
      </c>
      <c r="Q28" s="82">
        <v>0</v>
      </c>
    </row>
    <row r="29" spans="1:17" ht="12.75">
      <c r="A29" s="13">
        <v>21</v>
      </c>
      <c r="B29" s="14" t="s">
        <v>153</v>
      </c>
      <c r="C29" s="14">
        <v>1689580</v>
      </c>
      <c r="D29" s="14">
        <v>242000</v>
      </c>
      <c r="E29" s="14">
        <v>0</v>
      </c>
      <c r="F29" s="14">
        <f t="shared" si="0"/>
        <v>0</v>
      </c>
      <c r="G29" s="14">
        <v>0</v>
      </c>
      <c r="H29" s="14">
        <f t="shared" si="1"/>
        <v>1931580</v>
      </c>
      <c r="J29">
        <v>0</v>
      </c>
      <c r="K29" s="82">
        <v>0</v>
      </c>
      <c r="L29" s="82">
        <v>0</v>
      </c>
      <c r="M29" s="82">
        <v>0</v>
      </c>
      <c r="N29" s="82">
        <v>0</v>
      </c>
      <c r="O29" s="82">
        <v>0</v>
      </c>
      <c r="P29" s="82">
        <v>0</v>
      </c>
      <c r="Q29" s="82">
        <v>0</v>
      </c>
    </row>
    <row r="30" spans="1:17" ht="12.75">
      <c r="A30" s="15">
        <v>22</v>
      </c>
      <c r="B30" s="16" t="s">
        <v>154</v>
      </c>
      <c r="C30" s="16">
        <v>368079</v>
      </c>
      <c r="D30" s="16">
        <v>279862</v>
      </c>
      <c r="E30" s="16">
        <v>0</v>
      </c>
      <c r="F30" s="16">
        <f t="shared" si="0"/>
        <v>0</v>
      </c>
      <c r="G30" s="16">
        <v>0</v>
      </c>
      <c r="H30" s="16">
        <f t="shared" si="1"/>
        <v>647941</v>
      </c>
      <c r="J30">
        <v>0</v>
      </c>
      <c r="K30" s="82">
        <v>0</v>
      </c>
      <c r="L30" s="82">
        <v>0</v>
      </c>
      <c r="M30" s="82">
        <v>0</v>
      </c>
      <c r="N30" s="82">
        <v>0</v>
      </c>
      <c r="O30" s="82">
        <v>0</v>
      </c>
      <c r="P30" s="82">
        <v>0</v>
      </c>
      <c r="Q30" s="82">
        <v>0</v>
      </c>
    </row>
    <row r="31" spans="1:17" ht="12.75">
      <c r="A31" s="13">
        <v>23</v>
      </c>
      <c r="B31" s="14" t="s">
        <v>155</v>
      </c>
      <c r="C31" s="14">
        <v>0</v>
      </c>
      <c r="D31" s="14">
        <v>209382</v>
      </c>
      <c r="E31" s="14">
        <v>0</v>
      </c>
      <c r="F31" s="14">
        <f t="shared" si="0"/>
        <v>0</v>
      </c>
      <c r="G31" s="14">
        <v>0</v>
      </c>
      <c r="H31" s="14">
        <f t="shared" si="1"/>
        <v>209382</v>
      </c>
      <c r="J31">
        <v>0</v>
      </c>
      <c r="K31" s="82">
        <v>0</v>
      </c>
      <c r="L31" s="82">
        <v>0</v>
      </c>
      <c r="M31" s="82">
        <v>0</v>
      </c>
      <c r="N31" s="82">
        <v>0</v>
      </c>
      <c r="O31" s="82">
        <v>0</v>
      </c>
      <c r="P31" s="82">
        <v>0</v>
      </c>
      <c r="Q31" s="82">
        <v>0</v>
      </c>
    </row>
    <row r="32" spans="1:17" ht="12.75">
      <c r="A32" s="15">
        <v>24</v>
      </c>
      <c r="B32" s="16" t="s">
        <v>156</v>
      </c>
      <c r="C32" s="16">
        <v>888525</v>
      </c>
      <c r="D32" s="16">
        <v>265000</v>
      </c>
      <c r="E32" s="16">
        <v>0</v>
      </c>
      <c r="F32" s="16">
        <f t="shared" si="0"/>
        <v>0</v>
      </c>
      <c r="G32" s="16">
        <v>0</v>
      </c>
      <c r="H32" s="16">
        <f t="shared" si="1"/>
        <v>1153525</v>
      </c>
      <c r="J32">
        <v>0</v>
      </c>
      <c r="K32" s="82">
        <v>0</v>
      </c>
      <c r="L32" s="82">
        <v>0</v>
      </c>
      <c r="M32" s="82">
        <v>0</v>
      </c>
      <c r="N32" s="82">
        <v>0</v>
      </c>
      <c r="O32" s="82">
        <v>0</v>
      </c>
      <c r="P32" s="82">
        <v>0</v>
      </c>
      <c r="Q32" s="82">
        <v>0</v>
      </c>
    </row>
    <row r="33" spans="1:17" ht="12.75">
      <c r="A33" s="13">
        <v>25</v>
      </c>
      <c r="B33" s="14" t="s">
        <v>157</v>
      </c>
      <c r="C33" s="14">
        <v>483662</v>
      </c>
      <c r="D33" s="14">
        <v>204000</v>
      </c>
      <c r="E33" s="14">
        <v>0</v>
      </c>
      <c r="F33" s="14">
        <f t="shared" si="0"/>
        <v>0</v>
      </c>
      <c r="G33" s="14">
        <v>0</v>
      </c>
      <c r="H33" s="14">
        <f t="shared" si="1"/>
        <v>687662</v>
      </c>
      <c r="J33">
        <v>0</v>
      </c>
      <c r="K33" s="82">
        <v>0</v>
      </c>
      <c r="L33" s="82">
        <v>0</v>
      </c>
      <c r="M33" s="82">
        <v>0</v>
      </c>
      <c r="N33" s="82">
        <v>0</v>
      </c>
      <c r="O33" s="82">
        <v>0</v>
      </c>
      <c r="P33" s="82">
        <v>0</v>
      </c>
      <c r="Q33" s="82">
        <v>0</v>
      </c>
    </row>
    <row r="34" spans="1:17" ht="12.75">
      <c r="A34" s="15">
        <v>26</v>
      </c>
      <c r="B34" s="16" t="s">
        <v>158</v>
      </c>
      <c r="C34" s="16">
        <v>1570000</v>
      </c>
      <c r="D34" s="16">
        <v>100000</v>
      </c>
      <c r="E34" s="16">
        <v>0</v>
      </c>
      <c r="F34" s="16">
        <f t="shared" si="0"/>
        <v>0</v>
      </c>
      <c r="G34" s="16">
        <v>0</v>
      </c>
      <c r="H34" s="16">
        <f t="shared" si="1"/>
        <v>1670000</v>
      </c>
      <c r="J34">
        <v>0</v>
      </c>
      <c r="K34" s="82">
        <v>0</v>
      </c>
      <c r="L34" s="82">
        <v>0</v>
      </c>
      <c r="M34" s="82">
        <v>0</v>
      </c>
      <c r="N34" s="82">
        <v>0</v>
      </c>
      <c r="O34" s="82">
        <v>0</v>
      </c>
      <c r="P34" s="82">
        <v>0</v>
      </c>
      <c r="Q34" s="82">
        <v>0</v>
      </c>
    </row>
    <row r="35" spans="1:17" ht="12.75">
      <c r="A35" s="13">
        <v>28</v>
      </c>
      <c r="B35" s="14" t="s">
        <v>159</v>
      </c>
      <c r="C35" s="14">
        <v>523418</v>
      </c>
      <c r="D35" s="14">
        <v>87000</v>
      </c>
      <c r="E35" s="14">
        <v>0</v>
      </c>
      <c r="F35" s="14">
        <f t="shared" si="0"/>
        <v>0</v>
      </c>
      <c r="G35" s="14">
        <v>0</v>
      </c>
      <c r="H35" s="14">
        <f t="shared" si="1"/>
        <v>610418</v>
      </c>
      <c r="J35">
        <v>0</v>
      </c>
      <c r="K35" s="82">
        <v>0</v>
      </c>
      <c r="L35" s="82">
        <v>0</v>
      </c>
      <c r="M35" s="82">
        <v>0</v>
      </c>
      <c r="N35" s="82">
        <v>0</v>
      </c>
      <c r="O35" s="82">
        <v>0</v>
      </c>
      <c r="P35" s="82">
        <v>0</v>
      </c>
      <c r="Q35" s="82">
        <v>0</v>
      </c>
    </row>
    <row r="36" spans="1:17" ht="12.75">
      <c r="A36" s="15">
        <v>30</v>
      </c>
      <c r="B36" s="16" t="s">
        <v>160</v>
      </c>
      <c r="C36" s="16">
        <v>408170</v>
      </c>
      <c r="D36" s="16">
        <v>266325</v>
      </c>
      <c r="E36" s="16">
        <v>70000</v>
      </c>
      <c r="F36" s="16">
        <f t="shared" si="0"/>
        <v>9000</v>
      </c>
      <c r="G36" s="16">
        <v>125515</v>
      </c>
      <c r="H36" s="16">
        <f t="shared" si="1"/>
        <v>879010</v>
      </c>
      <c r="J36">
        <v>0</v>
      </c>
      <c r="K36" s="82">
        <v>0</v>
      </c>
      <c r="L36" s="82">
        <v>0</v>
      </c>
      <c r="M36" s="82">
        <v>6000</v>
      </c>
      <c r="N36" s="82">
        <v>0</v>
      </c>
      <c r="O36" s="82">
        <v>0</v>
      </c>
      <c r="P36" s="82">
        <v>0</v>
      </c>
      <c r="Q36" s="82">
        <v>3000</v>
      </c>
    </row>
    <row r="37" spans="1:17" ht="12.75">
      <c r="A37" s="13">
        <v>31</v>
      </c>
      <c r="B37" s="14" t="s">
        <v>161</v>
      </c>
      <c r="C37" s="14">
        <v>841492</v>
      </c>
      <c r="D37" s="14">
        <v>188500</v>
      </c>
      <c r="E37" s="14">
        <v>0</v>
      </c>
      <c r="F37" s="14">
        <f t="shared" si="0"/>
        <v>0</v>
      </c>
      <c r="G37" s="14">
        <v>0</v>
      </c>
      <c r="H37" s="14">
        <f t="shared" si="1"/>
        <v>1029992</v>
      </c>
      <c r="J37">
        <v>0</v>
      </c>
      <c r="K37" s="82">
        <v>0</v>
      </c>
      <c r="L37" s="82">
        <v>0</v>
      </c>
      <c r="M37" s="82">
        <v>0</v>
      </c>
      <c r="N37" s="82">
        <v>0</v>
      </c>
      <c r="O37" s="82">
        <v>0</v>
      </c>
      <c r="P37" s="82">
        <v>0</v>
      </c>
      <c r="Q37" s="82">
        <v>0</v>
      </c>
    </row>
    <row r="38" spans="1:17" ht="12.75">
      <c r="A38" s="15">
        <v>32</v>
      </c>
      <c r="B38" s="16" t="s">
        <v>162</v>
      </c>
      <c r="C38" s="16">
        <v>706453</v>
      </c>
      <c r="D38" s="16">
        <v>145023</v>
      </c>
      <c r="E38" s="16">
        <v>0</v>
      </c>
      <c r="F38" s="16">
        <f t="shared" si="0"/>
        <v>0</v>
      </c>
      <c r="G38" s="16">
        <v>0</v>
      </c>
      <c r="H38" s="16">
        <f t="shared" si="1"/>
        <v>851476</v>
      </c>
      <c r="J38">
        <v>0</v>
      </c>
      <c r="K38" s="82">
        <v>0</v>
      </c>
      <c r="L38" s="82">
        <v>0</v>
      </c>
      <c r="M38" s="82">
        <v>0</v>
      </c>
      <c r="N38" s="82">
        <v>0</v>
      </c>
      <c r="O38" s="82">
        <v>0</v>
      </c>
      <c r="P38" s="82">
        <v>0</v>
      </c>
      <c r="Q38" s="82">
        <v>0</v>
      </c>
    </row>
    <row r="39" spans="1:17" ht="12.75">
      <c r="A39" s="13">
        <v>33</v>
      </c>
      <c r="B39" s="14" t="s">
        <v>163</v>
      </c>
      <c r="C39" s="14">
        <v>633356</v>
      </c>
      <c r="D39" s="14">
        <v>100500</v>
      </c>
      <c r="E39" s="14">
        <v>400000</v>
      </c>
      <c r="F39" s="14">
        <f t="shared" si="0"/>
        <v>0</v>
      </c>
      <c r="G39" s="14">
        <v>57155</v>
      </c>
      <c r="H39" s="14">
        <f t="shared" si="1"/>
        <v>1191011</v>
      </c>
      <c r="J39">
        <v>0</v>
      </c>
      <c r="K39" s="82">
        <v>0</v>
      </c>
      <c r="L39" s="82">
        <v>0</v>
      </c>
      <c r="M39" s="82">
        <v>0</v>
      </c>
      <c r="N39" s="82">
        <v>0</v>
      </c>
      <c r="O39" s="82">
        <v>0</v>
      </c>
      <c r="P39" s="82">
        <v>0</v>
      </c>
      <c r="Q39" s="82">
        <v>0</v>
      </c>
    </row>
    <row r="40" spans="1:17" ht="12.75">
      <c r="A40" s="15">
        <v>34</v>
      </c>
      <c r="B40" s="16" t="s">
        <v>164</v>
      </c>
      <c r="C40" s="16">
        <v>150000</v>
      </c>
      <c r="D40" s="16">
        <v>0</v>
      </c>
      <c r="E40" s="16">
        <v>320256</v>
      </c>
      <c r="F40" s="16">
        <f t="shared" si="0"/>
        <v>0</v>
      </c>
      <c r="G40" s="16">
        <v>0</v>
      </c>
      <c r="H40" s="16">
        <f t="shared" si="1"/>
        <v>470256</v>
      </c>
      <c r="J40">
        <v>0</v>
      </c>
      <c r="K40" s="82">
        <v>0</v>
      </c>
      <c r="L40" s="82">
        <v>0</v>
      </c>
      <c r="M40" s="82">
        <v>0</v>
      </c>
      <c r="N40" s="82">
        <v>0</v>
      </c>
      <c r="O40" s="82">
        <v>0</v>
      </c>
      <c r="P40" s="82">
        <v>0</v>
      </c>
      <c r="Q40" s="82">
        <v>0</v>
      </c>
    </row>
    <row r="41" spans="1:17" ht="12.75">
      <c r="A41" s="13">
        <v>35</v>
      </c>
      <c r="B41" s="14" t="s">
        <v>165</v>
      </c>
      <c r="C41" s="14">
        <v>392956</v>
      </c>
      <c r="D41" s="14">
        <v>222016</v>
      </c>
      <c r="E41" s="14">
        <v>0</v>
      </c>
      <c r="F41" s="14">
        <f t="shared" si="0"/>
        <v>0</v>
      </c>
      <c r="G41" s="14">
        <v>223431</v>
      </c>
      <c r="H41" s="14">
        <f t="shared" si="1"/>
        <v>838403</v>
      </c>
      <c r="J41">
        <v>0</v>
      </c>
      <c r="K41" s="82">
        <v>0</v>
      </c>
      <c r="L41" s="82">
        <v>0</v>
      </c>
      <c r="M41" s="82">
        <v>0</v>
      </c>
      <c r="N41" s="82">
        <v>0</v>
      </c>
      <c r="O41" s="82">
        <v>0</v>
      </c>
      <c r="P41" s="82">
        <v>0</v>
      </c>
      <c r="Q41" s="82">
        <v>0</v>
      </c>
    </row>
    <row r="42" spans="1:17" ht="12.75">
      <c r="A42" s="15">
        <v>36</v>
      </c>
      <c r="B42" s="16" t="s">
        <v>166</v>
      </c>
      <c r="C42" s="16">
        <v>945147</v>
      </c>
      <c r="D42" s="16">
        <v>147318</v>
      </c>
      <c r="E42" s="16">
        <v>0</v>
      </c>
      <c r="F42" s="16">
        <f t="shared" si="0"/>
        <v>0</v>
      </c>
      <c r="G42" s="16">
        <v>0</v>
      </c>
      <c r="H42" s="16">
        <f t="shared" si="1"/>
        <v>1092465</v>
      </c>
      <c r="J42">
        <v>0</v>
      </c>
      <c r="K42" s="82">
        <v>0</v>
      </c>
      <c r="L42" s="82">
        <v>0</v>
      </c>
      <c r="M42" s="82">
        <v>0</v>
      </c>
      <c r="N42" s="82">
        <v>0</v>
      </c>
      <c r="O42" s="82">
        <v>0</v>
      </c>
      <c r="P42" s="82">
        <v>0</v>
      </c>
      <c r="Q42" s="82">
        <v>0</v>
      </c>
    </row>
    <row r="43" spans="1:17" ht="12.75">
      <c r="A43" s="13">
        <v>37</v>
      </c>
      <c r="B43" s="14" t="s">
        <v>167</v>
      </c>
      <c r="C43" s="14">
        <v>511973</v>
      </c>
      <c r="D43" s="14">
        <v>0</v>
      </c>
      <c r="E43" s="14">
        <v>0</v>
      </c>
      <c r="F43" s="14">
        <f t="shared" si="0"/>
        <v>0</v>
      </c>
      <c r="G43" s="14">
        <v>61631</v>
      </c>
      <c r="H43" s="14">
        <f t="shared" si="1"/>
        <v>573604</v>
      </c>
      <c r="J43">
        <v>0</v>
      </c>
      <c r="K43" s="82">
        <v>0</v>
      </c>
      <c r="L43" s="82">
        <v>0</v>
      </c>
      <c r="M43" s="82">
        <v>0</v>
      </c>
      <c r="N43" s="82">
        <v>0</v>
      </c>
      <c r="O43" s="82">
        <v>0</v>
      </c>
      <c r="P43" s="82">
        <v>0</v>
      </c>
      <c r="Q43" s="82">
        <v>0</v>
      </c>
    </row>
    <row r="44" spans="1:17" ht="12.75">
      <c r="A44" s="15">
        <v>38</v>
      </c>
      <c r="B44" s="16" t="s">
        <v>168</v>
      </c>
      <c r="C44" s="16">
        <v>595044</v>
      </c>
      <c r="D44" s="16">
        <v>202122</v>
      </c>
      <c r="E44" s="16">
        <v>0</v>
      </c>
      <c r="F44" s="16">
        <f t="shared" si="0"/>
        <v>0</v>
      </c>
      <c r="G44" s="16">
        <v>0</v>
      </c>
      <c r="H44" s="16">
        <f t="shared" si="1"/>
        <v>797166</v>
      </c>
      <c r="J44">
        <v>0</v>
      </c>
      <c r="K44" s="82">
        <v>0</v>
      </c>
      <c r="L44" s="82">
        <v>0</v>
      </c>
      <c r="M44" s="82">
        <v>0</v>
      </c>
      <c r="N44" s="82">
        <v>0</v>
      </c>
      <c r="O44" s="82">
        <v>0</v>
      </c>
      <c r="P44" s="82">
        <v>0</v>
      </c>
      <c r="Q44" s="82">
        <v>0</v>
      </c>
    </row>
    <row r="45" spans="1:17" ht="12.75">
      <c r="A45" s="13">
        <v>39</v>
      </c>
      <c r="B45" s="14" t="s">
        <v>169</v>
      </c>
      <c r="C45" s="14">
        <v>0</v>
      </c>
      <c r="D45" s="14">
        <v>0</v>
      </c>
      <c r="E45" s="14">
        <v>0</v>
      </c>
      <c r="F45" s="14">
        <f t="shared" si="0"/>
        <v>0</v>
      </c>
      <c r="G45" s="14">
        <v>0</v>
      </c>
      <c r="H45" s="14">
        <f t="shared" si="1"/>
        <v>0</v>
      </c>
      <c r="J45">
        <v>0</v>
      </c>
      <c r="K45" s="82">
        <v>0</v>
      </c>
      <c r="L45" s="82">
        <v>0</v>
      </c>
      <c r="M45" s="82">
        <v>0</v>
      </c>
      <c r="N45" s="82">
        <v>0</v>
      </c>
      <c r="O45" s="82">
        <v>0</v>
      </c>
      <c r="P45" s="82">
        <v>0</v>
      </c>
      <c r="Q45" s="82">
        <v>0</v>
      </c>
    </row>
    <row r="46" spans="1:17" ht="12.75">
      <c r="A46" s="15">
        <v>40</v>
      </c>
      <c r="B46" s="16" t="s">
        <v>170</v>
      </c>
      <c r="C46" s="16">
        <v>2392700</v>
      </c>
      <c r="D46" s="16">
        <v>215000</v>
      </c>
      <c r="E46" s="16">
        <v>800000</v>
      </c>
      <c r="F46" s="16">
        <f t="shared" si="0"/>
        <v>317100</v>
      </c>
      <c r="G46" s="16">
        <v>0</v>
      </c>
      <c r="H46" s="16">
        <f t="shared" si="1"/>
        <v>3724800</v>
      </c>
      <c r="J46">
        <v>131100</v>
      </c>
      <c r="K46" s="82">
        <v>0</v>
      </c>
      <c r="L46" s="82">
        <v>0</v>
      </c>
      <c r="M46" s="82">
        <v>0</v>
      </c>
      <c r="N46" s="82">
        <v>0</v>
      </c>
      <c r="O46" s="82">
        <v>0</v>
      </c>
      <c r="P46" s="82">
        <v>186000</v>
      </c>
      <c r="Q46" s="82">
        <v>0</v>
      </c>
    </row>
    <row r="47" spans="1:17" ht="12.75">
      <c r="A47" s="13">
        <v>41</v>
      </c>
      <c r="B47" s="14" t="s">
        <v>171</v>
      </c>
      <c r="C47" s="14">
        <v>0</v>
      </c>
      <c r="D47" s="14">
        <v>260000</v>
      </c>
      <c r="E47" s="14">
        <v>0</v>
      </c>
      <c r="F47" s="14">
        <f t="shared" si="0"/>
        <v>0</v>
      </c>
      <c r="G47" s="14">
        <v>0</v>
      </c>
      <c r="H47" s="14">
        <f t="shared" si="1"/>
        <v>260000</v>
      </c>
      <c r="J47">
        <v>0</v>
      </c>
      <c r="K47" s="82">
        <v>0</v>
      </c>
      <c r="L47" s="82">
        <v>0</v>
      </c>
      <c r="M47" s="82">
        <v>0</v>
      </c>
      <c r="N47" s="82">
        <v>0</v>
      </c>
      <c r="O47" s="82">
        <v>0</v>
      </c>
      <c r="P47" s="82">
        <v>0</v>
      </c>
      <c r="Q47" s="82">
        <v>0</v>
      </c>
    </row>
    <row r="48" spans="1:17" ht="12.75">
      <c r="A48" s="15">
        <v>42</v>
      </c>
      <c r="B48" s="16" t="s">
        <v>172</v>
      </c>
      <c r="C48" s="16">
        <v>0</v>
      </c>
      <c r="D48" s="16">
        <v>140204</v>
      </c>
      <c r="E48" s="16">
        <v>0</v>
      </c>
      <c r="F48" s="16">
        <f t="shared" si="0"/>
        <v>0</v>
      </c>
      <c r="G48" s="16">
        <v>0</v>
      </c>
      <c r="H48" s="16">
        <f t="shared" si="1"/>
        <v>140204</v>
      </c>
      <c r="J48">
        <v>0</v>
      </c>
      <c r="K48" s="82">
        <v>0</v>
      </c>
      <c r="L48" s="82">
        <v>0</v>
      </c>
      <c r="M48" s="82">
        <v>0</v>
      </c>
      <c r="N48" s="82">
        <v>0</v>
      </c>
      <c r="O48" s="82">
        <v>0</v>
      </c>
      <c r="P48" s="82">
        <v>0</v>
      </c>
      <c r="Q48" s="82">
        <v>0</v>
      </c>
    </row>
    <row r="49" spans="1:17" ht="12.75">
      <c r="A49" s="13">
        <v>43</v>
      </c>
      <c r="B49" s="14" t="s">
        <v>173</v>
      </c>
      <c r="C49" s="14">
        <v>185552</v>
      </c>
      <c r="D49" s="14">
        <v>75000</v>
      </c>
      <c r="E49" s="14">
        <v>0</v>
      </c>
      <c r="F49" s="14">
        <f t="shared" si="0"/>
        <v>0</v>
      </c>
      <c r="G49" s="14">
        <v>125000</v>
      </c>
      <c r="H49" s="14">
        <f t="shared" si="1"/>
        <v>385552</v>
      </c>
      <c r="J49">
        <v>0</v>
      </c>
      <c r="K49" s="82">
        <v>0</v>
      </c>
      <c r="L49" s="82">
        <v>0</v>
      </c>
      <c r="M49" s="82">
        <v>0</v>
      </c>
      <c r="N49" s="82">
        <v>0</v>
      </c>
      <c r="O49" s="82">
        <v>0</v>
      </c>
      <c r="P49" s="82">
        <v>0</v>
      </c>
      <c r="Q49" s="82">
        <v>0</v>
      </c>
    </row>
    <row r="50" spans="1:17" ht="12.75">
      <c r="A50" s="15">
        <v>44</v>
      </c>
      <c r="B50" s="16" t="s">
        <v>174</v>
      </c>
      <c r="C50" s="16">
        <v>0</v>
      </c>
      <c r="D50" s="16">
        <v>165500</v>
      </c>
      <c r="E50" s="16">
        <v>0</v>
      </c>
      <c r="F50" s="16">
        <f t="shared" si="0"/>
        <v>0</v>
      </c>
      <c r="G50" s="16">
        <v>0</v>
      </c>
      <c r="H50" s="16">
        <f t="shared" si="1"/>
        <v>165500</v>
      </c>
      <c r="J50">
        <v>0</v>
      </c>
      <c r="K50" s="82">
        <v>0</v>
      </c>
      <c r="L50" s="82">
        <v>0</v>
      </c>
      <c r="M50" s="82">
        <v>0</v>
      </c>
      <c r="N50" s="82">
        <v>0</v>
      </c>
      <c r="O50" s="82">
        <v>0</v>
      </c>
      <c r="P50" s="82">
        <v>0</v>
      </c>
      <c r="Q50" s="82">
        <v>0</v>
      </c>
    </row>
    <row r="51" spans="1:17" ht="12.75">
      <c r="A51" s="13">
        <v>45</v>
      </c>
      <c r="B51" s="14" t="s">
        <v>175</v>
      </c>
      <c r="C51" s="14">
        <v>296904</v>
      </c>
      <c r="D51" s="14">
        <v>0</v>
      </c>
      <c r="E51" s="14">
        <v>0</v>
      </c>
      <c r="F51" s="14">
        <f t="shared" si="0"/>
        <v>0</v>
      </c>
      <c r="G51" s="14">
        <v>0</v>
      </c>
      <c r="H51" s="14">
        <f t="shared" si="1"/>
        <v>296904</v>
      </c>
      <c r="J51">
        <v>0</v>
      </c>
      <c r="K51" s="82">
        <v>0</v>
      </c>
      <c r="L51" s="82">
        <v>0</v>
      </c>
      <c r="M51" s="82">
        <v>0</v>
      </c>
      <c r="N51" s="82">
        <v>0</v>
      </c>
      <c r="O51" s="82">
        <v>0</v>
      </c>
      <c r="P51" s="82">
        <v>0</v>
      </c>
      <c r="Q51" s="82">
        <v>0</v>
      </c>
    </row>
    <row r="52" spans="1:17" ht="12.75">
      <c r="A52" s="15">
        <v>46</v>
      </c>
      <c r="B52" s="16" t="s">
        <v>176</v>
      </c>
      <c r="C52" s="16">
        <v>188351</v>
      </c>
      <c r="D52" s="16">
        <v>0</v>
      </c>
      <c r="E52" s="16">
        <v>0</v>
      </c>
      <c r="F52" s="16">
        <f t="shared" si="0"/>
        <v>0</v>
      </c>
      <c r="G52" s="16">
        <v>96473</v>
      </c>
      <c r="H52" s="16">
        <f t="shared" si="1"/>
        <v>284824</v>
      </c>
      <c r="J52">
        <v>0</v>
      </c>
      <c r="K52" s="82">
        <v>0</v>
      </c>
      <c r="L52" s="82">
        <v>0</v>
      </c>
      <c r="M52" s="82">
        <v>0</v>
      </c>
      <c r="N52" s="82">
        <v>0</v>
      </c>
      <c r="O52" s="82">
        <v>0</v>
      </c>
      <c r="P52" s="82">
        <v>0</v>
      </c>
      <c r="Q52" s="82">
        <v>0</v>
      </c>
    </row>
    <row r="53" spans="1:17" ht="12.75">
      <c r="A53" s="13">
        <v>47</v>
      </c>
      <c r="B53" s="14" t="s">
        <v>177</v>
      </c>
      <c r="C53" s="14">
        <v>689490</v>
      </c>
      <c r="D53" s="14">
        <v>85000</v>
      </c>
      <c r="E53" s="14">
        <v>0</v>
      </c>
      <c r="F53" s="14">
        <f t="shared" si="0"/>
        <v>0</v>
      </c>
      <c r="G53" s="14">
        <v>0</v>
      </c>
      <c r="H53" s="14">
        <f t="shared" si="1"/>
        <v>774490</v>
      </c>
      <c r="J53">
        <v>0</v>
      </c>
      <c r="K53" s="82">
        <v>0</v>
      </c>
      <c r="L53" s="82">
        <v>0</v>
      </c>
      <c r="M53" s="82">
        <v>0</v>
      </c>
      <c r="N53" s="82">
        <v>0</v>
      </c>
      <c r="O53" s="82">
        <v>0</v>
      </c>
      <c r="P53" s="82">
        <v>0</v>
      </c>
      <c r="Q53" s="82">
        <v>0</v>
      </c>
    </row>
    <row r="54" spans="1:17" ht="12.75">
      <c r="A54" s="15">
        <v>48</v>
      </c>
      <c r="B54" s="16" t="s">
        <v>178</v>
      </c>
      <c r="C54" s="16">
        <v>671884</v>
      </c>
      <c r="D54" s="16">
        <v>307093</v>
      </c>
      <c r="E54" s="16">
        <v>0</v>
      </c>
      <c r="F54" s="16">
        <f t="shared" si="0"/>
        <v>0</v>
      </c>
      <c r="G54" s="16">
        <v>0</v>
      </c>
      <c r="H54" s="16">
        <f t="shared" si="1"/>
        <v>978977</v>
      </c>
      <c r="J54">
        <v>0</v>
      </c>
      <c r="K54" s="82">
        <v>0</v>
      </c>
      <c r="L54" s="82">
        <v>0</v>
      </c>
      <c r="M54" s="82">
        <v>0</v>
      </c>
      <c r="N54" s="82">
        <v>0</v>
      </c>
      <c r="O54" s="82">
        <v>0</v>
      </c>
      <c r="P54" s="82">
        <v>0</v>
      </c>
      <c r="Q54" s="82">
        <v>0</v>
      </c>
    </row>
    <row r="55" spans="1:17" ht="12.75">
      <c r="A55" s="13">
        <v>49</v>
      </c>
      <c r="B55" s="14" t="s">
        <v>179</v>
      </c>
      <c r="C55" s="14">
        <v>1834326</v>
      </c>
      <c r="D55" s="14">
        <v>181202</v>
      </c>
      <c r="E55" s="14">
        <v>8500000</v>
      </c>
      <c r="F55" s="14">
        <f t="shared" si="0"/>
        <v>0</v>
      </c>
      <c r="G55" s="14">
        <v>0</v>
      </c>
      <c r="H55" s="14">
        <f t="shared" si="1"/>
        <v>10515528</v>
      </c>
      <c r="J55">
        <v>0</v>
      </c>
      <c r="K55" s="82">
        <v>0</v>
      </c>
      <c r="L55" s="82">
        <v>0</v>
      </c>
      <c r="M55" s="82">
        <v>0</v>
      </c>
      <c r="N55" s="82">
        <v>0</v>
      </c>
      <c r="O55" s="82">
        <v>0</v>
      </c>
      <c r="P55" s="82">
        <v>0</v>
      </c>
      <c r="Q55" s="82">
        <v>0</v>
      </c>
    </row>
    <row r="56" spans="1:17" ht="12.75">
      <c r="A56" s="15">
        <v>50</v>
      </c>
      <c r="B56" s="16" t="s">
        <v>429</v>
      </c>
      <c r="C56" s="16">
        <v>0</v>
      </c>
      <c r="D56" s="16">
        <v>268740</v>
      </c>
      <c r="E56" s="16">
        <v>0</v>
      </c>
      <c r="F56" s="16">
        <f t="shared" si="0"/>
        <v>0</v>
      </c>
      <c r="G56" s="16">
        <v>0</v>
      </c>
      <c r="H56" s="16">
        <f t="shared" si="1"/>
        <v>268740</v>
      </c>
      <c r="J56">
        <v>0</v>
      </c>
      <c r="K56" s="82">
        <v>0</v>
      </c>
      <c r="L56" s="82">
        <v>0</v>
      </c>
      <c r="M56" s="82">
        <v>0</v>
      </c>
      <c r="N56" s="82">
        <v>0</v>
      </c>
      <c r="O56" s="82">
        <v>0</v>
      </c>
      <c r="P56" s="82">
        <v>0</v>
      </c>
      <c r="Q56" s="82">
        <v>0</v>
      </c>
    </row>
    <row r="57" spans="1:17" ht="12.75">
      <c r="A57" s="13">
        <v>2264</v>
      </c>
      <c r="B57" s="14" t="s">
        <v>180</v>
      </c>
      <c r="C57" s="14">
        <v>39356</v>
      </c>
      <c r="D57" s="14">
        <v>0</v>
      </c>
      <c r="E57" s="14">
        <v>0</v>
      </c>
      <c r="F57" s="14">
        <f t="shared" si="0"/>
        <v>0</v>
      </c>
      <c r="G57" s="14">
        <v>0</v>
      </c>
      <c r="H57" s="14">
        <f t="shared" si="1"/>
        <v>39356</v>
      </c>
      <c r="J57">
        <v>0</v>
      </c>
      <c r="K57" s="82">
        <v>0</v>
      </c>
      <c r="L57" s="82">
        <v>0</v>
      </c>
      <c r="M57" s="82">
        <v>0</v>
      </c>
      <c r="N57" s="82">
        <v>0</v>
      </c>
      <c r="O57" s="82">
        <v>0</v>
      </c>
      <c r="P57" s="82">
        <v>0</v>
      </c>
      <c r="Q57" s="82">
        <v>0</v>
      </c>
    </row>
    <row r="58" spans="1:17" ht="12.75">
      <c r="A58" s="15">
        <v>2309</v>
      </c>
      <c r="B58" s="16" t="s">
        <v>181</v>
      </c>
      <c r="C58" s="16">
        <v>86047</v>
      </c>
      <c r="D58" s="16">
        <v>0</v>
      </c>
      <c r="E58" s="16">
        <v>0</v>
      </c>
      <c r="F58" s="16">
        <f t="shared" si="0"/>
        <v>0</v>
      </c>
      <c r="G58" s="16">
        <v>0</v>
      </c>
      <c r="H58" s="16">
        <f t="shared" si="1"/>
        <v>86047</v>
      </c>
      <c r="J58">
        <v>0</v>
      </c>
      <c r="K58" s="82">
        <v>0</v>
      </c>
      <c r="L58" s="82">
        <v>0</v>
      </c>
      <c r="M58" s="82">
        <v>0</v>
      </c>
      <c r="N58" s="82">
        <v>0</v>
      </c>
      <c r="O58" s="82">
        <v>0</v>
      </c>
      <c r="P58" s="82">
        <v>0</v>
      </c>
      <c r="Q58" s="82">
        <v>0</v>
      </c>
    </row>
    <row r="59" spans="1:17" ht="12.75">
      <c r="A59" s="13">
        <v>2312</v>
      </c>
      <c r="B59" s="14" t="s">
        <v>182</v>
      </c>
      <c r="C59" s="14">
        <v>19497</v>
      </c>
      <c r="D59" s="14">
        <v>0</v>
      </c>
      <c r="E59" s="14">
        <v>0</v>
      </c>
      <c r="F59" s="14">
        <f t="shared" si="0"/>
        <v>0</v>
      </c>
      <c r="G59" s="14">
        <v>0</v>
      </c>
      <c r="H59" s="14">
        <f t="shared" si="1"/>
        <v>19497</v>
      </c>
      <c r="J59">
        <v>0</v>
      </c>
      <c r="K59" s="82">
        <v>0</v>
      </c>
      <c r="L59" s="82">
        <v>0</v>
      </c>
      <c r="M59" s="82">
        <v>0</v>
      </c>
      <c r="N59" s="82">
        <v>0</v>
      </c>
      <c r="O59" s="82">
        <v>0</v>
      </c>
      <c r="P59" s="82">
        <v>0</v>
      </c>
      <c r="Q59" s="82">
        <v>0</v>
      </c>
    </row>
    <row r="60" spans="1:17" ht="12.75">
      <c r="A60" s="15">
        <v>2355</v>
      </c>
      <c r="B60" s="16" t="s">
        <v>183</v>
      </c>
      <c r="C60" s="16">
        <v>0</v>
      </c>
      <c r="D60" s="16">
        <v>71500</v>
      </c>
      <c r="E60" s="16">
        <v>0</v>
      </c>
      <c r="F60" s="16">
        <f t="shared" si="0"/>
        <v>0</v>
      </c>
      <c r="G60" s="16">
        <v>0</v>
      </c>
      <c r="H60" s="16">
        <f t="shared" si="1"/>
        <v>71500</v>
      </c>
      <c r="J60">
        <v>0</v>
      </c>
      <c r="K60" s="82">
        <v>0</v>
      </c>
      <c r="L60" s="82">
        <v>0</v>
      </c>
      <c r="M60" s="82">
        <v>0</v>
      </c>
      <c r="N60" s="82">
        <v>0</v>
      </c>
      <c r="O60" s="82">
        <v>0</v>
      </c>
      <c r="P60" s="82">
        <v>0</v>
      </c>
      <c r="Q60" s="82">
        <v>0</v>
      </c>
    </row>
    <row r="61" spans="1:17" ht="12.75">
      <c r="A61" s="13">
        <v>2439</v>
      </c>
      <c r="B61" s="14" t="s">
        <v>184</v>
      </c>
      <c r="C61" s="14">
        <v>72582</v>
      </c>
      <c r="D61" s="14">
        <v>0</v>
      </c>
      <c r="E61" s="14">
        <v>0</v>
      </c>
      <c r="F61" s="14">
        <f t="shared" si="0"/>
        <v>0</v>
      </c>
      <c r="G61" s="14">
        <v>0</v>
      </c>
      <c r="H61" s="14">
        <f t="shared" si="1"/>
        <v>72582</v>
      </c>
      <c r="J61">
        <v>0</v>
      </c>
      <c r="K61" s="82">
        <v>0</v>
      </c>
      <c r="L61" s="82">
        <v>0</v>
      </c>
      <c r="M61" s="82">
        <v>0</v>
      </c>
      <c r="N61" s="82">
        <v>0</v>
      </c>
      <c r="O61" s="82">
        <v>0</v>
      </c>
      <c r="P61" s="82">
        <v>0</v>
      </c>
      <c r="Q61" s="82">
        <v>0</v>
      </c>
    </row>
    <row r="62" spans="1:17" ht="12.75">
      <c r="A62" s="15">
        <v>2460</v>
      </c>
      <c r="B62" s="16" t="s">
        <v>185</v>
      </c>
      <c r="C62" s="16">
        <v>337548</v>
      </c>
      <c r="D62" s="16">
        <v>0</v>
      </c>
      <c r="E62" s="16">
        <v>0</v>
      </c>
      <c r="F62" s="16">
        <f t="shared" si="0"/>
        <v>0</v>
      </c>
      <c r="G62" s="16">
        <v>0</v>
      </c>
      <c r="H62" s="16">
        <f t="shared" si="1"/>
        <v>337548</v>
      </c>
      <c r="J62">
        <v>0</v>
      </c>
      <c r="K62" s="82">
        <v>0</v>
      </c>
      <c r="L62" s="82">
        <v>0</v>
      </c>
      <c r="M62" s="82">
        <v>0</v>
      </c>
      <c r="N62" s="82">
        <v>0</v>
      </c>
      <c r="O62" s="82">
        <v>0</v>
      </c>
      <c r="P62" s="82">
        <v>0</v>
      </c>
      <c r="Q62" s="82">
        <v>0</v>
      </c>
    </row>
    <row r="63" spans="1:17" ht="12.75">
      <c r="A63" s="13">
        <v>3000</v>
      </c>
      <c r="B63" s="14" t="s">
        <v>491</v>
      </c>
      <c r="C63" s="14">
        <v>729362</v>
      </c>
      <c r="D63" s="14">
        <v>0</v>
      </c>
      <c r="E63" s="14">
        <v>0</v>
      </c>
      <c r="F63" s="14">
        <f t="shared" si="0"/>
        <v>0</v>
      </c>
      <c r="G63" s="14">
        <v>0</v>
      </c>
      <c r="H63" s="14">
        <f t="shared" si="1"/>
        <v>729362</v>
      </c>
      <c r="J63">
        <v>0</v>
      </c>
      <c r="K63" s="82">
        <v>0</v>
      </c>
      <c r="L63" s="82">
        <v>0</v>
      </c>
      <c r="M63" s="82">
        <v>0</v>
      </c>
      <c r="N63" s="82">
        <v>0</v>
      </c>
      <c r="O63" s="82">
        <v>0</v>
      </c>
      <c r="P63" s="82">
        <v>0</v>
      </c>
      <c r="Q63" s="82">
        <v>0</v>
      </c>
    </row>
    <row r="64" spans="1:17" ht="4.5" customHeight="1">
      <c r="A64" s="17"/>
      <c r="B64" s="17"/>
      <c r="C64" s="17"/>
      <c r="D64" s="17"/>
      <c r="E64" s="17"/>
      <c r="F64" s="17"/>
      <c r="G64" s="17"/>
      <c r="H64" s="17"/>
      <c r="J64">
        <v>0</v>
      </c>
      <c r="K64" s="82">
        <v>0</v>
      </c>
      <c r="L64" s="82">
        <v>0</v>
      </c>
      <c r="M64" s="82">
        <v>0</v>
      </c>
      <c r="N64" s="82">
        <v>0</v>
      </c>
      <c r="O64" s="82">
        <v>0</v>
      </c>
      <c r="P64" s="82">
        <v>0</v>
      </c>
      <c r="Q64" s="82">
        <v>0</v>
      </c>
    </row>
    <row r="65" spans="1:17" ht="12.75">
      <c r="A65" s="19"/>
      <c r="B65" s="20" t="s">
        <v>186</v>
      </c>
      <c r="C65" s="20">
        <f aca="true" t="shared" si="2" ref="C65:Q65">SUM(C11:C63)</f>
        <v>51792331.89</v>
      </c>
      <c r="D65" s="20">
        <f t="shared" si="2"/>
        <v>9418726</v>
      </c>
      <c r="E65" s="20">
        <f t="shared" si="2"/>
        <v>14490256</v>
      </c>
      <c r="F65" s="20">
        <f t="shared" si="2"/>
        <v>578100</v>
      </c>
      <c r="G65" s="20">
        <f t="shared" si="2"/>
        <v>827130</v>
      </c>
      <c r="H65" s="20">
        <f t="shared" si="2"/>
        <v>77106543.89</v>
      </c>
      <c r="J65">
        <f t="shared" si="2"/>
        <v>131100</v>
      </c>
      <c r="K65">
        <f t="shared" si="2"/>
        <v>0</v>
      </c>
      <c r="L65">
        <f t="shared" si="2"/>
        <v>0</v>
      </c>
      <c r="M65">
        <f t="shared" si="2"/>
        <v>6000</v>
      </c>
      <c r="N65">
        <f t="shared" si="2"/>
        <v>0</v>
      </c>
      <c r="O65">
        <f t="shared" si="2"/>
        <v>0</v>
      </c>
      <c r="P65">
        <f t="shared" si="2"/>
        <v>436000</v>
      </c>
      <c r="Q65">
        <f t="shared" si="2"/>
        <v>5000</v>
      </c>
    </row>
    <row r="66" spans="1:17" ht="4.5" customHeight="1">
      <c r="A66" s="17"/>
      <c r="B66" s="17"/>
      <c r="C66" s="17"/>
      <c r="D66" s="17"/>
      <c r="E66" s="17"/>
      <c r="F66" s="17"/>
      <c r="G66" s="17"/>
      <c r="H66" s="17"/>
      <c r="J66">
        <v>0</v>
      </c>
      <c r="K66" s="82">
        <v>0</v>
      </c>
      <c r="L66" s="82">
        <v>0</v>
      </c>
      <c r="M66" s="82">
        <v>0</v>
      </c>
      <c r="N66" s="82">
        <v>0</v>
      </c>
      <c r="O66" s="82">
        <v>0</v>
      </c>
      <c r="P66" s="82">
        <v>0</v>
      </c>
      <c r="Q66" s="82">
        <v>0</v>
      </c>
    </row>
    <row r="67" spans="1:17" ht="12.75">
      <c r="A67" s="15">
        <v>2155</v>
      </c>
      <c r="B67" s="16" t="s">
        <v>187</v>
      </c>
      <c r="C67" s="16">
        <v>0</v>
      </c>
      <c r="D67" s="16">
        <v>0</v>
      </c>
      <c r="E67" s="16">
        <v>0</v>
      </c>
      <c r="F67" s="16">
        <f>SUM(J67:Q67)</f>
        <v>0</v>
      </c>
      <c r="G67" s="16">
        <v>0</v>
      </c>
      <c r="H67" s="16">
        <f>SUM(C67:G67)</f>
        <v>0</v>
      </c>
      <c r="J67">
        <v>0</v>
      </c>
      <c r="K67" s="82">
        <v>0</v>
      </c>
      <c r="L67" s="82">
        <v>0</v>
      </c>
      <c r="M67" s="82">
        <v>0</v>
      </c>
      <c r="N67" s="82">
        <v>0</v>
      </c>
      <c r="O67" s="82">
        <v>0</v>
      </c>
      <c r="P67" s="82">
        <v>0</v>
      </c>
      <c r="Q67" s="82">
        <v>0</v>
      </c>
    </row>
    <row r="68" spans="1:17" ht="12.75">
      <c r="A68" s="13">
        <v>2408</v>
      </c>
      <c r="B68" s="14" t="s">
        <v>189</v>
      </c>
      <c r="C68" s="14">
        <v>0</v>
      </c>
      <c r="D68" s="14">
        <v>0</v>
      </c>
      <c r="E68" s="14">
        <v>0</v>
      </c>
      <c r="F68" s="14">
        <f>SUM(J68:Q68)</f>
        <v>0</v>
      </c>
      <c r="G68" s="14">
        <v>0</v>
      </c>
      <c r="H68" s="14">
        <f>SUM(C68:G68)</f>
        <v>0</v>
      </c>
      <c r="J68">
        <v>0</v>
      </c>
      <c r="K68" s="82">
        <v>0</v>
      </c>
      <c r="L68" s="82">
        <v>0</v>
      </c>
      <c r="M68" s="82">
        <v>0</v>
      </c>
      <c r="N68" s="82">
        <v>0</v>
      </c>
      <c r="O68" s="82">
        <v>0</v>
      </c>
      <c r="P68" s="82">
        <v>0</v>
      </c>
      <c r="Q68" s="82">
        <v>0</v>
      </c>
    </row>
    <row r="69" ht="6.75" customHeight="1"/>
    <row r="70" spans="1:8" ht="12" customHeight="1">
      <c r="A70" s="6"/>
      <c r="B70" s="6"/>
      <c r="C70" s="17"/>
      <c r="D70" s="17"/>
      <c r="E70" s="17"/>
      <c r="F70" s="17"/>
      <c r="G70" s="17"/>
      <c r="H70" s="17"/>
    </row>
    <row r="71" spans="1:8" ht="12" customHeight="1">
      <c r="A71" s="6"/>
      <c r="B71" s="6"/>
      <c r="C71" s="17"/>
      <c r="D71" s="17"/>
      <c r="E71" s="17"/>
      <c r="F71" s="17"/>
      <c r="G71" s="17"/>
      <c r="H71" s="17"/>
    </row>
    <row r="72" spans="1:8" ht="12" customHeight="1">
      <c r="A72" s="6"/>
      <c r="B72" s="6"/>
      <c r="C72" s="17"/>
      <c r="D72" s="17"/>
      <c r="E72" s="17"/>
      <c r="F72" s="17"/>
      <c r="G72" s="17"/>
      <c r="H72" s="17"/>
    </row>
    <row r="73" spans="1:8" ht="12" customHeight="1">
      <c r="A73" s="6"/>
      <c r="B73" s="6"/>
      <c r="C73" s="17"/>
      <c r="D73" s="17"/>
      <c r="E73" s="17"/>
      <c r="F73" s="17"/>
      <c r="G73" s="17"/>
      <c r="H73" s="17"/>
    </row>
    <row r="74" spans="1:8" ht="12" customHeight="1">
      <c r="A74" s="6"/>
      <c r="B74" s="6"/>
      <c r="C74" s="17"/>
      <c r="D74" s="17"/>
      <c r="E74" s="17"/>
      <c r="F74" s="17"/>
      <c r="G74" s="17"/>
      <c r="H74" s="17"/>
    </row>
    <row r="75" ht="12" customHeight="1"/>
  </sheetData>
  <printOptions horizontalCentered="1"/>
  <pageMargins left="0.6" right="0.6" top="0.6" bottom="0" header="0.3" footer="0"/>
  <pageSetup fitToHeight="1" fitToWidth="1" orientation="portrait" scale="81" r:id="rId1"/>
  <headerFooter alignWithMargins="0">
    <oddHeader>&amp;C&amp;"Times New Roman,Bold"&amp;12&amp;A</oddHeader>
  </headerFooter>
</worksheet>
</file>

<file path=xl/worksheets/sheet4.xml><?xml version="1.0" encoding="utf-8"?>
<worksheet xmlns="http://schemas.openxmlformats.org/spreadsheetml/2006/main" xmlns:r="http://schemas.openxmlformats.org/officeDocument/2006/relationships">
  <sheetPr codeName="Sheet3">
    <pageSetUpPr fitToPage="1"/>
  </sheetPr>
  <dimension ref="A1:J74"/>
  <sheetViews>
    <sheetView showGridLines="0" showZeros="0" workbookViewId="0" topLeftCell="A1">
      <selection activeCell="A1" sqref="A1"/>
    </sheetView>
  </sheetViews>
  <sheetFormatPr defaultColWidth="12.83203125" defaultRowHeight="12"/>
  <cols>
    <col min="1" max="1" width="6.83203125" style="17" customWidth="1"/>
    <col min="2" max="2" width="29.83203125" style="17" customWidth="1"/>
    <col min="3" max="9" width="14.83203125" style="17" customWidth="1"/>
    <col min="10" max="10" width="15.83203125" style="17" customWidth="1"/>
    <col min="11" max="16384" width="12.83203125" style="17" customWidth="1"/>
  </cols>
  <sheetData>
    <row r="1" spans="2:10" ht="6.75" customHeight="1">
      <c r="B1" s="21"/>
      <c r="C1" s="22"/>
      <c r="D1" s="22"/>
      <c r="E1" s="22"/>
      <c r="F1" s="22"/>
      <c r="G1" s="22"/>
      <c r="H1" s="22"/>
      <c r="I1" s="22"/>
      <c r="J1" s="22"/>
    </row>
    <row r="2" spans="1:9" ht="12.75">
      <c r="A2" s="8"/>
      <c r="B2" s="23"/>
      <c r="C2" s="24" t="s">
        <v>340</v>
      </c>
      <c r="D2" s="24"/>
      <c r="E2" s="24"/>
      <c r="F2" s="24"/>
      <c r="G2" s="24"/>
      <c r="H2" s="24"/>
      <c r="I2" s="26" t="s">
        <v>341</v>
      </c>
    </row>
    <row r="3" spans="1:9" ht="12.75">
      <c r="A3" s="9"/>
      <c r="B3" s="27"/>
      <c r="C3" s="275" t="str">
        <f>"ESTIMATE SEPTEMBER 30, "&amp;REPLACE(REPLACE(YEAR,1,22,""),5,5,"")</f>
        <v>ESTIMATE SEPTEMBER 30, 2000</v>
      </c>
      <c r="D3" s="28"/>
      <c r="E3" s="275"/>
      <c r="F3" s="28"/>
      <c r="G3" s="275"/>
      <c r="H3" s="28"/>
      <c r="I3" s="29"/>
    </row>
    <row r="4" spans="1:10" ht="12.75">
      <c r="A4" s="10"/>
      <c r="C4" s="22"/>
      <c r="D4" s="22"/>
      <c r="E4" s="22"/>
      <c r="F4" s="22"/>
      <c r="G4" s="22"/>
      <c r="H4" s="276"/>
      <c r="I4" s="22"/>
      <c r="J4" s="22"/>
    </row>
    <row r="5" spans="1:10" ht="12.75">
      <c r="A5" s="10"/>
      <c r="C5" s="22"/>
      <c r="D5" s="22"/>
      <c r="E5" s="22"/>
      <c r="F5" s="22"/>
      <c r="G5" s="22"/>
      <c r="H5" s="22"/>
      <c r="I5" s="22"/>
      <c r="J5" s="22"/>
    </row>
    <row r="6" spans="1:9" ht="12.75">
      <c r="A6" s="10"/>
      <c r="C6" s="277" t="s">
        <v>66</v>
      </c>
      <c r="D6" s="278"/>
      <c r="E6" s="278"/>
      <c r="F6" s="278"/>
      <c r="G6" s="278"/>
      <c r="H6" s="278"/>
      <c r="I6" s="279"/>
    </row>
    <row r="7" spans="3:9" ht="12.75">
      <c r="C7" s="280" t="s">
        <v>342</v>
      </c>
      <c r="D7" s="281"/>
      <c r="E7" s="281"/>
      <c r="F7" s="282" t="s">
        <v>343</v>
      </c>
      <c r="G7" s="281"/>
      <c r="H7" s="281"/>
      <c r="I7" s="53"/>
    </row>
    <row r="8" spans="1:9" ht="12.75">
      <c r="A8" s="44"/>
      <c r="B8" s="45"/>
      <c r="C8" s="283" t="s">
        <v>95</v>
      </c>
      <c r="D8" s="284" t="s">
        <v>3</v>
      </c>
      <c r="E8" s="283" t="s">
        <v>96</v>
      </c>
      <c r="F8" s="285" t="s">
        <v>95</v>
      </c>
      <c r="G8" s="284" t="s">
        <v>3</v>
      </c>
      <c r="H8" s="283" t="s">
        <v>96</v>
      </c>
      <c r="I8" s="402" t="s">
        <v>61</v>
      </c>
    </row>
    <row r="9" spans="1:9" ht="12.75">
      <c r="A9" s="51" t="s">
        <v>112</v>
      </c>
      <c r="B9" s="52" t="s">
        <v>113</v>
      </c>
      <c r="C9" s="286" t="s">
        <v>117</v>
      </c>
      <c r="D9" s="286" t="s">
        <v>41</v>
      </c>
      <c r="E9" s="286" t="s">
        <v>118</v>
      </c>
      <c r="F9" s="287" t="s">
        <v>117</v>
      </c>
      <c r="G9" s="286" t="s">
        <v>41</v>
      </c>
      <c r="H9" s="286" t="s">
        <v>118</v>
      </c>
      <c r="I9" s="255" t="s">
        <v>119</v>
      </c>
    </row>
    <row r="10" spans="1:9" ht="4.5" customHeight="1">
      <c r="A10" s="77"/>
      <c r="B10" s="77"/>
      <c r="C10" s="105"/>
      <c r="D10" s="105"/>
      <c r="E10" s="105"/>
      <c r="F10" s="105"/>
      <c r="G10" s="105"/>
      <c r="H10" s="105"/>
      <c r="I10" s="105"/>
    </row>
    <row r="11" spans="1:9" ht="12.75">
      <c r="A11" s="13">
        <v>1</v>
      </c>
      <c r="B11" s="14" t="s">
        <v>135</v>
      </c>
      <c r="C11" s="362">
        <v>23219.5</v>
      </c>
      <c r="D11" s="362">
        <v>0</v>
      </c>
      <c r="E11" s="368">
        <v>851</v>
      </c>
      <c r="F11" s="366">
        <v>2898</v>
      </c>
      <c r="G11" s="362">
        <v>0</v>
      </c>
      <c r="H11" s="362">
        <v>1536.5</v>
      </c>
      <c r="I11" s="362">
        <v>302</v>
      </c>
    </row>
    <row r="12" spans="1:9" ht="12.75">
      <c r="A12" s="15">
        <v>2</v>
      </c>
      <c r="B12" s="16" t="s">
        <v>136</v>
      </c>
      <c r="C12" s="363">
        <v>6334.1</v>
      </c>
      <c r="D12" s="363">
        <v>0</v>
      </c>
      <c r="E12" s="369">
        <v>664</v>
      </c>
      <c r="F12" s="367">
        <v>898.9</v>
      </c>
      <c r="G12" s="363">
        <v>0</v>
      </c>
      <c r="H12" s="363">
        <v>516</v>
      </c>
      <c r="I12" s="363">
        <v>0</v>
      </c>
    </row>
    <row r="13" spans="1:9" ht="12.75">
      <c r="A13" s="13">
        <v>3</v>
      </c>
      <c r="B13" s="14" t="s">
        <v>137</v>
      </c>
      <c r="C13" s="362">
        <v>3249</v>
      </c>
      <c r="D13" s="362">
        <v>0</v>
      </c>
      <c r="E13" s="368">
        <v>155.5</v>
      </c>
      <c r="F13" s="366">
        <v>1560.5</v>
      </c>
      <c r="G13" s="362">
        <v>0</v>
      </c>
      <c r="H13" s="362">
        <v>929</v>
      </c>
      <c r="I13" s="362">
        <v>0</v>
      </c>
    </row>
    <row r="14" spans="1:9" ht="12.75">
      <c r="A14" s="15">
        <v>4</v>
      </c>
      <c r="B14" s="16" t="s">
        <v>138</v>
      </c>
      <c r="C14" s="363">
        <v>3769.5</v>
      </c>
      <c r="D14" s="363">
        <v>475.5</v>
      </c>
      <c r="E14" s="369">
        <v>1395</v>
      </c>
      <c r="F14" s="367">
        <v>0</v>
      </c>
      <c r="G14" s="363">
        <v>0</v>
      </c>
      <c r="H14" s="363">
        <v>0</v>
      </c>
      <c r="I14" s="363">
        <v>0</v>
      </c>
    </row>
    <row r="15" spans="1:9" ht="12.75">
      <c r="A15" s="13">
        <v>5</v>
      </c>
      <c r="B15" s="14" t="s">
        <v>139</v>
      </c>
      <c r="C15" s="362">
        <v>5268</v>
      </c>
      <c r="D15" s="362">
        <v>0</v>
      </c>
      <c r="E15" s="368">
        <v>792.5</v>
      </c>
      <c r="F15" s="366">
        <v>797</v>
      </c>
      <c r="G15" s="362">
        <v>0</v>
      </c>
      <c r="H15" s="362">
        <v>175</v>
      </c>
      <c r="I15" s="362">
        <v>0</v>
      </c>
    </row>
    <row r="16" spans="1:9" ht="12.75">
      <c r="A16" s="15">
        <v>6</v>
      </c>
      <c r="B16" s="16" t="s">
        <v>140</v>
      </c>
      <c r="C16" s="363">
        <v>6968</v>
      </c>
      <c r="D16" s="363">
        <v>0</v>
      </c>
      <c r="E16" s="369">
        <v>1911.5</v>
      </c>
      <c r="F16" s="367">
        <v>0</v>
      </c>
      <c r="G16" s="363">
        <v>0</v>
      </c>
      <c r="H16" s="363">
        <v>0</v>
      </c>
      <c r="I16" s="363">
        <v>0</v>
      </c>
    </row>
    <row r="17" spans="1:9" ht="12.75">
      <c r="A17" s="13">
        <v>9</v>
      </c>
      <c r="B17" s="14" t="s">
        <v>141</v>
      </c>
      <c r="C17" s="362">
        <v>7356</v>
      </c>
      <c r="D17" s="362">
        <v>0</v>
      </c>
      <c r="E17" s="368">
        <v>0</v>
      </c>
      <c r="F17" s="366">
        <v>3240</v>
      </c>
      <c r="G17" s="362">
        <v>0</v>
      </c>
      <c r="H17" s="362">
        <v>1128</v>
      </c>
      <c r="I17" s="362">
        <v>624.5</v>
      </c>
    </row>
    <row r="18" spans="1:9" ht="12.75">
      <c r="A18" s="15">
        <v>10</v>
      </c>
      <c r="B18" s="16" t="s">
        <v>142</v>
      </c>
      <c r="C18" s="363">
        <v>4882.5</v>
      </c>
      <c r="D18" s="363">
        <v>0</v>
      </c>
      <c r="E18" s="369">
        <v>179</v>
      </c>
      <c r="F18" s="367">
        <v>2605.5</v>
      </c>
      <c r="G18" s="363">
        <v>0</v>
      </c>
      <c r="H18" s="363">
        <v>671.5</v>
      </c>
      <c r="I18" s="363">
        <v>219.5</v>
      </c>
    </row>
    <row r="19" spans="1:9" ht="12.75">
      <c r="A19" s="13">
        <v>11</v>
      </c>
      <c r="B19" s="14" t="s">
        <v>143</v>
      </c>
      <c r="C19" s="362">
        <v>3224</v>
      </c>
      <c r="D19" s="362">
        <v>0</v>
      </c>
      <c r="E19" s="368">
        <v>171.5</v>
      </c>
      <c r="F19" s="366">
        <v>915</v>
      </c>
      <c r="G19" s="362">
        <v>0</v>
      </c>
      <c r="H19" s="362">
        <v>67</v>
      </c>
      <c r="I19" s="362">
        <v>127</v>
      </c>
    </row>
    <row r="20" spans="1:9" ht="12.75">
      <c r="A20" s="15">
        <v>12</v>
      </c>
      <c r="B20" s="16" t="s">
        <v>144</v>
      </c>
      <c r="C20" s="363">
        <v>5279.4</v>
      </c>
      <c r="D20" s="363">
        <v>0</v>
      </c>
      <c r="E20" s="369">
        <v>1124</v>
      </c>
      <c r="F20" s="367">
        <v>1040</v>
      </c>
      <c r="G20" s="363">
        <v>0</v>
      </c>
      <c r="H20" s="363">
        <v>205</v>
      </c>
      <c r="I20" s="363">
        <v>143</v>
      </c>
    </row>
    <row r="21" spans="1:9" ht="12.75">
      <c r="A21" s="13">
        <v>13</v>
      </c>
      <c r="B21" s="14" t="s">
        <v>145</v>
      </c>
      <c r="C21" s="362">
        <v>2243.7</v>
      </c>
      <c r="D21" s="362">
        <v>0</v>
      </c>
      <c r="E21" s="368">
        <v>0</v>
      </c>
      <c r="F21" s="366">
        <v>673</v>
      </c>
      <c r="G21" s="362">
        <v>0</v>
      </c>
      <c r="H21" s="362">
        <v>228</v>
      </c>
      <c r="I21" s="362">
        <v>0</v>
      </c>
    </row>
    <row r="22" spans="1:9" ht="12.75">
      <c r="A22" s="15">
        <v>14</v>
      </c>
      <c r="B22" s="16" t="s">
        <v>146</v>
      </c>
      <c r="C22" s="363">
        <v>1560</v>
      </c>
      <c r="D22" s="363">
        <v>0</v>
      </c>
      <c r="E22" s="369">
        <v>643</v>
      </c>
      <c r="F22" s="367">
        <v>779</v>
      </c>
      <c r="G22" s="363">
        <v>0</v>
      </c>
      <c r="H22" s="363">
        <v>472</v>
      </c>
      <c r="I22" s="363">
        <v>0</v>
      </c>
    </row>
    <row r="23" spans="1:9" ht="12.75">
      <c r="A23" s="13">
        <v>15</v>
      </c>
      <c r="B23" s="14" t="s">
        <v>147</v>
      </c>
      <c r="C23" s="362">
        <v>5556</v>
      </c>
      <c r="D23" s="362">
        <v>0</v>
      </c>
      <c r="E23" s="368">
        <v>0</v>
      </c>
      <c r="F23" s="366">
        <v>0</v>
      </c>
      <c r="G23" s="362">
        <v>0</v>
      </c>
      <c r="H23" s="362">
        <v>0</v>
      </c>
      <c r="I23" s="362">
        <v>0</v>
      </c>
    </row>
    <row r="24" spans="1:9" ht="12.75">
      <c r="A24" s="15">
        <v>16</v>
      </c>
      <c r="B24" s="16" t="s">
        <v>148</v>
      </c>
      <c r="C24" s="363">
        <v>728.5</v>
      </c>
      <c r="D24" s="363">
        <v>0</v>
      </c>
      <c r="E24" s="369">
        <v>0</v>
      </c>
      <c r="F24" s="367">
        <v>0</v>
      </c>
      <c r="G24" s="363">
        <v>0</v>
      </c>
      <c r="H24" s="363">
        <v>0</v>
      </c>
      <c r="I24" s="363">
        <v>0</v>
      </c>
    </row>
    <row r="25" spans="1:9" ht="12.75">
      <c r="A25" s="13">
        <v>17</v>
      </c>
      <c r="B25" s="14" t="s">
        <v>149</v>
      </c>
      <c r="C25" s="362">
        <v>31.5</v>
      </c>
      <c r="D25" s="362">
        <v>155</v>
      </c>
      <c r="E25" s="368">
        <v>324</v>
      </c>
      <c r="F25" s="366">
        <v>0</v>
      </c>
      <c r="G25" s="362">
        <v>0</v>
      </c>
      <c r="H25" s="362">
        <v>0</v>
      </c>
      <c r="I25" s="362">
        <v>0</v>
      </c>
    </row>
    <row r="26" spans="1:9" ht="12.75">
      <c r="A26" s="15">
        <v>18</v>
      </c>
      <c r="B26" s="16" t="s">
        <v>150</v>
      </c>
      <c r="C26" s="363">
        <v>1470</v>
      </c>
      <c r="D26" s="363">
        <v>0</v>
      </c>
      <c r="E26" s="369">
        <v>0</v>
      </c>
      <c r="F26" s="367">
        <v>0</v>
      </c>
      <c r="G26" s="363">
        <v>0</v>
      </c>
      <c r="H26" s="363">
        <v>0</v>
      </c>
      <c r="I26" s="363">
        <v>0</v>
      </c>
    </row>
    <row r="27" spans="1:9" ht="12.75">
      <c r="A27" s="13">
        <v>19</v>
      </c>
      <c r="B27" s="14" t="s">
        <v>151</v>
      </c>
      <c r="C27" s="362">
        <v>4729.9</v>
      </c>
      <c r="D27" s="362">
        <v>0</v>
      </c>
      <c r="E27" s="368">
        <v>0</v>
      </c>
      <c r="F27" s="366">
        <v>0</v>
      </c>
      <c r="G27" s="362">
        <v>0</v>
      </c>
      <c r="H27" s="362">
        <v>0</v>
      </c>
      <c r="I27" s="362">
        <v>0</v>
      </c>
    </row>
    <row r="28" spans="1:9" ht="12.75">
      <c r="A28" s="15">
        <v>20</v>
      </c>
      <c r="B28" s="16" t="s">
        <v>152</v>
      </c>
      <c r="C28" s="363">
        <v>486</v>
      </c>
      <c r="D28" s="363">
        <v>0</v>
      </c>
      <c r="E28" s="369">
        <v>126</v>
      </c>
      <c r="F28" s="367">
        <v>239</v>
      </c>
      <c r="G28" s="363">
        <v>0</v>
      </c>
      <c r="H28" s="363">
        <v>114</v>
      </c>
      <c r="I28" s="363">
        <v>0</v>
      </c>
    </row>
    <row r="29" spans="1:9" ht="12.75">
      <c r="A29" s="13">
        <v>21</v>
      </c>
      <c r="B29" s="14" t="s">
        <v>153</v>
      </c>
      <c r="C29" s="362">
        <v>3447.5</v>
      </c>
      <c r="D29" s="362">
        <v>0</v>
      </c>
      <c r="E29" s="368">
        <v>0</v>
      </c>
      <c r="F29" s="366">
        <v>0</v>
      </c>
      <c r="G29" s="362">
        <v>0</v>
      </c>
      <c r="H29" s="362">
        <v>0</v>
      </c>
      <c r="I29" s="362">
        <v>0</v>
      </c>
    </row>
    <row r="30" spans="1:9" ht="12.75">
      <c r="A30" s="15">
        <v>22</v>
      </c>
      <c r="B30" s="16" t="s">
        <v>154</v>
      </c>
      <c r="C30" s="363">
        <v>1713.5</v>
      </c>
      <c r="D30" s="363">
        <v>0</v>
      </c>
      <c r="E30" s="369">
        <v>0</v>
      </c>
      <c r="F30" s="367">
        <v>0</v>
      </c>
      <c r="G30" s="363">
        <v>0</v>
      </c>
      <c r="H30" s="363">
        <v>0</v>
      </c>
      <c r="I30" s="363">
        <v>0</v>
      </c>
    </row>
    <row r="31" spans="1:9" ht="12.75">
      <c r="A31" s="13">
        <v>23</v>
      </c>
      <c r="B31" s="14" t="s">
        <v>155</v>
      </c>
      <c r="C31" s="362">
        <v>1376.5</v>
      </c>
      <c r="D31" s="362">
        <v>0</v>
      </c>
      <c r="E31" s="368">
        <v>0</v>
      </c>
      <c r="F31" s="366">
        <v>0</v>
      </c>
      <c r="G31" s="362">
        <v>0</v>
      </c>
      <c r="H31" s="362">
        <v>0</v>
      </c>
      <c r="I31" s="362">
        <v>0</v>
      </c>
    </row>
    <row r="32" spans="1:9" ht="12.75">
      <c r="A32" s="15">
        <v>24</v>
      </c>
      <c r="B32" s="16" t="s">
        <v>156</v>
      </c>
      <c r="C32" s="363">
        <v>3065.5</v>
      </c>
      <c r="D32" s="363">
        <v>0</v>
      </c>
      <c r="E32" s="369">
        <v>0</v>
      </c>
      <c r="F32" s="367">
        <v>280</v>
      </c>
      <c r="G32" s="363">
        <v>0</v>
      </c>
      <c r="H32" s="363">
        <v>249.5</v>
      </c>
      <c r="I32" s="363">
        <v>0</v>
      </c>
    </row>
    <row r="33" spans="1:9" ht="12.75">
      <c r="A33" s="13">
        <v>25</v>
      </c>
      <c r="B33" s="14" t="s">
        <v>157</v>
      </c>
      <c r="C33" s="362">
        <v>1558.9</v>
      </c>
      <c r="D33" s="362">
        <v>0</v>
      </c>
      <c r="E33" s="368">
        <v>0</v>
      </c>
      <c r="F33" s="366">
        <v>0</v>
      </c>
      <c r="G33" s="362">
        <v>0</v>
      </c>
      <c r="H33" s="362">
        <v>0</v>
      </c>
      <c r="I33" s="362">
        <v>0</v>
      </c>
    </row>
    <row r="34" spans="1:9" ht="12.75">
      <c r="A34" s="15">
        <v>26</v>
      </c>
      <c r="B34" s="16" t="s">
        <v>158</v>
      </c>
      <c r="C34" s="363">
        <v>2628</v>
      </c>
      <c r="D34" s="363">
        <v>0</v>
      </c>
      <c r="E34" s="369">
        <v>0</v>
      </c>
      <c r="F34" s="367">
        <v>0</v>
      </c>
      <c r="G34" s="363">
        <v>0</v>
      </c>
      <c r="H34" s="363">
        <v>0</v>
      </c>
      <c r="I34" s="363">
        <v>0</v>
      </c>
    </row>
    <row r="35" spans="1:9" ht="12.75">
      <c r="A35" s="13">
        <v>28</v>
      </c>
      <c r="B35" s="14" t="s">
        <v>159</v>
      </c>
      <c r="C35" s="362">
        <v>414</v>
      </c>
      <c r="D35" s="362">
        <v>0</v>
      </c>
      <c r="E35" s="368">
        <v>65.5</v>
      </c>
      <c r="F35" s="366">
        <v>221</v>
      </c>
      <c r="G35" s="362">
        <v>171.5</v>
      </c>
      <c r="H35" s="362">
        <v>66</v>
      </c>
      <c r="I35" s="362">
        <v>0</v>
      </c>
    </row>
    <row r="36" spans="1:9" ht="12.75">
      <c r="A36" s="15">
        <v>30</v>
      </c>
      <c r="B36" s="16" t="s">
        <v>160</v>
      </c>
      <c r="C36" s="363">
        <v>1326.5</v>
      </c>
      <c r="D36" s="363">
        <v>0</v>
      </c>
      <c r="E36" s="369">
        <v>0</v>
      </c>
      <c r="F36" s="367">
        <v>0</v>
      </c>
      <c r="G36" s="363">
        <v>0</v>
      </c>
      <c r="H36" s="363">
        <v>0</v>
      </c>
      <c r="I36" s="363">
        <v>0</v>
      </c>
    </row>
    <row r="37" spans="1:9" ht="12.75">
      <c r="A37" s="13">
        <v>31</v>
      </c>
      <c r="B37" s="14" t="s">
        <v>161</v>
      </c>
      <c r="C37" s="362">
        <v>1639.5</v>
      </c>
      <c r="D37" s="362">
        <v>0</v>
      </c>
      <c r="E37" s="368">
        <v>0</v>
      </c>
      <c r="F37" s="366">
        <v>0</v>
      </c>
      <c r="G37" s="362">
        <v>0</v>
      </c>
      <c r="H37" s="362">
        <v>0</v>
      </c>
      <c r="I37" s="362">
        <v>0</v>
      </c>
    </row>
    <row r="38" spans="1:9" ht="12.75">
      <c r="A38" s="15">
        <v>32</v>
      </c>
      <c r="B38" s="16" t="s">
        <v>162</v>
      </c>
      <c r="C38" s="363">
        <v>806</v>
      </c>
      <c r="D38" s="363">
        <v>46</v>
      </c>
      <c r="E38" s="369">
        <v>0</v>
      </c>
      <c r="F38" s="367">
        <v>0</v>
      </c>
      <c r="G38" s="363">
        <v>0</v>
      </c>
      <c r="H38" s="363">
        <v>0</v>
      </c>
      <c r="I38" s="363">
        <v>0</v>
      </c>
    </row>
    <row r="39" spans="1:9" ht="12.75">
      <c r="A39" s="13">
        <v>33</v>
      </c>
      <c r="B39" s="14" t="s">
        <v>163</v>
      </c>
      <c r="C39" s="362">
        <v>1224.5</v>
      </c>
      <c r="D39" s="362">
        <v>0</v>
      </c>
      <c r="E39" s="368">
        <v>108</v>
      </c>
      <c r="F39" s="366">
        <v>255</v>
      </c>
      <c r="G39" s="362">
        <v>0</v>
      </c>
      <c r="H39" s="362">
        <v>18</v>
      </c>
      <c r="I39" s="362">
        <v>118</v>
      </c>
    </row>
    <row r="40" spans="1:9" ht="12.75">
      <c r="A40" s="15">
        <v>34</v>
      </c>
      <c r="B40" s="16" t="s">
        <v>164</v>
      </c>
      <c r="C40" s="363">
        <v>757</v>
      </c>
      <c r="D40" s="363">
        <v>0</v>
      </c>
      <c r="E40" s="369">
        <v>0</v>
      </c>
      <c r="F40" s="367">
        <v>0</v>
      </c>
      <c r="G40" s="363">
        <v>0</v>
      </c>
      <c r="H40" s="363">
        <v>0</v>
      </c>
      <c r="I40" s="363">
        <v>0</v>
      </c>
    </row>
    <row r="41" spans="1:9" ht="12.75">
      <c r="A41" s="13">
        <v>35</v>
      </c>
      <c r="B41" s="14" t="s">
        <v>165</v>
      </c>
      <c r="C41" s="362">
        <v>1557.5</v>
      </c>
      <c r="D41" s="362">
        <v>0</v>
      </c>
      <c r="E41" s="368">
        <v>0</v>
      </c>
      <c r="F41" s="366">
        <v>182.5</v>
      </c>
      <c r="G41" s="362">
        <v>0</v>
      </c>
      <c r="H41" s="362">
        <v>106</v>
      </c>
      <c r="I41" s="362">
        <v>0</v>
      </c>
    </row>
    <row r="42" spans="1:9" ht="12.75">
      <c r="A42" s="15">
        <v>36</v>
      </c>
      <c r="B42" s="16" t="s">
        <v>166</v>
      </c>
      <c r="C42" s="363">
        <v>1038.5</v>
      </c>
      <c r="D42" s="363">
        <v>0</v>
      </c>
      <c r="E42" s="369">
        <v>0</v>
      </c>
      <c r="F42" s="367">
        <v>0</v>
      </c>
      <c r="G42" s="363">
        <v>0</v>
      </c>
      <c r="H42" s="363">
        <v>0</v>
      </c>
      <c r="I42" s="363">
        <v>0</v>
      </c>
    </row>
    <row r="43" spans="1:9" ht="12.75">
      <c r="A43" s="13">
        <v>37</v>
      </c>
      <c r="B43" s="14" t="s">
        <v>167</v>
      </c>
      <c r="C43" s="362">
        <v>916</v>
      </c>
      <c r="D43" s="362">
        <v>0</v>
      </c>
      <c r="E43" s="368">
        <v>0</v>
      </c>
      <c r="F43" s="366">
        <v>0</v>
      </c>
      <c r="G43" s="362">
        <v>0</v>
      </c>
      <c r="H43" s="362">
        <v>0</v>
      </c>
      <c r="I43" s="362">
        <v>0</v>
      </c>
    </row>
    <row r="44" spans="1:9" ht="12.75">
      <c r="A44" s="15">
        <v>38</v>
      </c>
      <c r="B44" s="16" t="s">
        <v>168</v>
      </c>
      <c r="C44" s="363">
        <v>1239</v>
      </c>
      <c r="D44" s="363">
        <v>0</v>
      </c>
      <c r="E44" s="369">
        <v>0</v>
      </c>
      <c r="F44" s="367">
        <v>0</v>
      </c>
      <c r="G44" s="363">
        <v>0</v>
      </c>
      <c r="H44" s="363">
        <v>0</v>
      </c>
      <c r="I44" s="363">
        <v>0</v>
      </c>
    </row>
    <row r="45" spans="1:9" ht="12.75">
      <c r="A45" s="13">
        <v>39</v>
      </c>
      <c r="B45" s="14" t="s">
        <v>169</v>
      </c>
      <c r="C45" s="362">
        <v>2155</v>
      </c>
      <c r="D45" s="362">
        <v>0</v>
      </c>
      <c r="E45" s="368">
        <v>0</v>
      </c>
      <c r="F45" s="366">
        <v>0</v>
      </c>
      <c r="G45" s="362">
        <v>0</v>
      </c>
      <c r="H45" s="362">
        <v>0</v>
      </c>
      <c r="I45" s="362">
        <v>0</v>
      </c>
    </row>
    <row r="46" spans="1:9" ht="12.75">
      <c r="A46" s="15">
        <v>40</v>
      </c>
      <c r="B46" s="16" t="s">
        <v>170</v>
      </c>
      <c r="C46" s="363">
        <v>5947.5</v>
      </c>
      <c r="D46" s="363">
        <v>0</v>
      </c>
      <c r="E46" s="369">
        <v>0</v>
      </c>
      <c r="F46" s="367">
        <v>709</v>
      </c>
      <c r="G46" s="363">
        <v>0</v>
      </c>
      <c r="H46" s="363">
        <v>447.5</v>
      </c>
      <c r="I46" s="363">
        <v>0</v>
      </c>
    </row>
    <row r="47" spans="1:9" ht="12.75">
      <c r="A47" s="13">
        <v>41</v>
      </c>
      <c r="B47" s="14" t="s">
        <v>171</v>
      </c>
      <c r="C47" s="362">
        <v>1672</v>
      </c>
      <c r="D47" s="362">
        <v>0</v>
      </c>
      <c r="E47" s="368">
        <v>0</v>
      </c>
      <c r="F47" s="366">
        <v>0</v>
      </c>
      <c r="G47" s="362">
        <v>0</v>
      </c>
      <c r="H47" s="362">
        <v>0</v>
      </c>
      <c r="I47" s="362">
        <v>0</v>
      </c>
    </row>
    <row r="48" spans="1:9" ht="12.75">
      <c r="A48" s="15">
        <v>42</v>
      </c>
      <c r="B48" s="16" t="s">
        <v>172</v>
      </c>
      <c r="C48" s="363">
        <v>1112</v>
      </c>
      <c r="D48" s="363">
        <v>0</v>
      </c>
      <c r="E48" s="369">
        <v>0</v>
      </c>
      <c r="F48" s="367">
        <v>0</v>
      </c>
      <c r="G48" s="363">
        <v>0</v>
      </c>
      <c r="H48" s="363">
        <v>0</v>
      </c>
      <c r="I48" s="363">
        <v>0</v>
      </c>
    </row>
    <row r="49" spans="1:9" ht="12.75">
      <c r="A49" s="13">
        <v>43</v>
      </c>
      <c r="B49" s="14" t="s">
        <v>173</v>
      </c>
      <c r="C49" s="362">
        <v>840.5</v>
      </c>
      <c r="D49" s="362">
        <v>0</v>
      </c>
      <c r="E49" s="368">
        <v>0</v>
      </c>
      <c r="F49" s="366">
        <v>0</v>
      </c>
      <c r="G49" s="362">
        <v>0</v>
      </c>
      <c r="H49" s="362">
        <v>0</v>
      </c>
      <c r="I49" s="362">
        <v>0</v>
      </c>
    </row>
    <row r="50" spans="1:9" ht="12.75">
      <c r="A50" s="15">
        <v>44</v>
      </c>
      <c r="B50" s="16" t="s">
        <v>174</v>
      </c>
      <c r="C50" s="363">
        <v>1381</v>
      </c>
      <c r="D50" s="363">
        <v>0</v>
      </c>
      <c r="E50" s="369">
        <v>0</v>
      </c>
      <c r="F50" s="367">
        <v>0</v>
      </c>
      <c r="G50" s="363">
        <v>0</v>
      </c>
      <c r="H50" s="363">
        <v>0</v>
      </c>
      <c r="I50" s="363">
        <v>0</v>
      </c>
    </row>
    <row r="51" spans="1:9" ht="12.75">
      <c r="A51" s="13">
        <v>45</v>
      </c>
      <c r="B51" s="14" t="s">
        <v>175</v>
      </c>
      <c r="C51" s="362">
        <v>1278</v>
      </c>
      <c r="D51" s="362">
        <v>0</v>
      </c>
      <c r="E51" s="368">
        <v>0</v>
      </c>
      <c r="F51" s="366">
        <v>494</v>
      </c>
      <c r="G51" s="362">
        <v>0</v>
      </c>
      <c r="H51" s="362">
        <v>168</v>
      </c>
      <c r="I51" s="362">
        <v>0</v>
      </c>
    </row>
    <row r="52" spans="1:9" ht="12.75">
      <c r="A52" s="15">
        <v>46</v>
      </c>
      <c r="B52" s="16" t="s">
        <v>176</v>
      </c>
      <c r="C52" s="363">
        <v>1138.5</v>
      </c>
      <c r="D52" s="363">
        <v>0</v>
      </c>
      <c r="E52" s="369">
        <v>0</v>
      </c>
      <c r="F52" s="367">
        <v>223.5</v>
      </c>
      <c r="G52" s="363">
        <v>0</v>
      </c>
      <c r="H52" s="363">
        <v>107</v>
      </c>
      <c r="I52" s="363">
        <v>0</v>
      </c>
    </row>
    <row r="53" spans="1:9" ht="12.75">
      <c r="A53" s="13">
        <v>47</v>
      </c>
      <c r="B53" s="14" t="s">
        <v>177</v>
      </c>
      <c r="C53" s="362">
        <v>938.2</v>
      </c>
      <c r="D53" s="362">
        <v>0</v>
      </c>
      <c r="E53" s="368">
        <v>0</v>
      </c>
      <c r="F53" s="366">
        <v>433</v>
      </c>
      <c r="G53" s="362">
        <v>0</v>
      </c>
      <c r="H53" s="362">
        <v>96</v>
      </c>
      <c r="I53" s="362">
        <v>0</v>
      </c>
    </row>
    <row r="54" spans="1:9" ht="12.75">
      <c r="A54" s="15">
        <v>48</v>
      </c>
      <c r="B54" s="16" t="s">
        <v>178</v>
      </c>
      <c r="C54" s="363">
        <v>5378.7</v>
      </c>
      <c r="D54" s="363">
        <v>0</v>
      </c>
      <c r="E54" s="369">
        <v>0</v>
      </c>
      <c r="F54" s="367">
        <v>0</v>
      </c>
      <c r="G54" s="363">
        <v>0</v>
      </c>
      <c r="H54" s="363">
        <v>0</v>
      </c>
      <c r="I54" s="363">
        <v>0</v>
      </c>
    </row>
    <row r="55" spans="1:9" ht="12.75">
      <c r="A55" s="13">
        <v>49</v>
      </c>
      <c r="B55" s="14" t="s">
        <v>179</v>
      </c>
      <c r="C55" s="362">
        <v>0</v>
      </c>
      <c r="D55" s="362">
        <v>4254</v>
      </c>
      <c r="E55" s="368">
        <v>0</v>
      </c>
      <c r="F55" s="366">
        <v>0</v>
      </c>
      <c r="G55" s="362">
        <v>0</v>
      </c>
      <c r="H55" s="362">
        <v>0</v>
      </c>
      <c r="I55" s="362">
        <v>0</v>
      </c>
    </row>
    <row r="56" spans="1:9" ht="12.75">
      <c r="A56" s="15">
        <v>50</v>
      </c>
      <c r="B56" s="16" t="s">
        <v>429</v>
      </c>
      <c r="C56" s="363">
        <v>1843</v>
      </c>
      <c r="D56" s="363">
        <v>0</v>
      </c>
      <c r="E56" s="369">
        <v>0</v>
      </c>
      <c r="F56" s="367">
        <v>0</v>
      </c>
      <c r="G56" s="363">
        <v>0</v>
      </c>
      <c r="H56" s="363">
        <v>0</v>
      </c>
      <c r="I56" s="363">
        <v>0</v>
      </c>
    </row>
    <row r="57" spans="1:9" ht="12.75">
      <c r="A57" s="13">
        <v>2264</v>
      </c>
      <c r="B57" s="14" t="s">
        <v>180</v>
      </c>
      <c r="C57" s="362">
        <v>202.5</v>
      </c>
      <c r="D57" s="362">
        <v>0</v>
      </c>
      <c r="E57" s="368">
        <v>0</v>
      </c>
      <c r="F57" s="366">
        <v>0</v>
      </c>
      <c r="G57" s="362">
        <v>0</v>
      </c>
      <c r="H57" s="362">
        <v>0</v>
      </c>
      <c r="I57" s="362">
        <v>0</v>
      </c>
    </row>
    <row r="58" spans="1:9" ht="12.75">
      <c r="A58" s="15">
        <v>2309</v>
      </c>
      <c r="B58" s="16" t="s">
        <v>181</v>
      </c>
      <c r="C58" s="363">
        <v>262</v>
      </c>
      <c r="D58" s="363">
        <v>0</v>
      </c>
      <c r="E58" s="369">
        <v>0</v>
      </c>
      <c r="F58" s="367">
        <v>0</v>
      </c>
      <c r="G58" s="363">
        <v>0</v>
      </c>
      <c r="H58" s="363">
        <v>0</v>
      </c>
      <c r="I58" s="363">
        <v>0</v>
      </c>
    </row>
    <row r="59" spans="1:9" ht="12.75">
      <c r="A59" s="13">
        <v>2312</v>
      </c>
      <c r="B59" s="14" t="s">
        <v>182</v>
      </c>
      <c r="C59" s="362">
        <v>220.5</v>
      </c>
      <c r="D59" s="362">
        <v>0</v>
      </c>
      <c r="E59" s="368">
        <v>0</v>
      </c>
      <c r="F59" s="366">
        <v>0</v>
      </c>
      <c r="G59" s="362">
        <v>0</v>
      </c>
      <c r="H59" s="362">
        <v>0</v>
      </c>
      <c r="I59" s="362">
        <v>0</v>
      </c>
    </row>
    <row r="60" spans="1:9" ht="12.75">
      <c r="A60" s="15">
        <v>2355</v>
      </c>
      <c r="B60" s="16" t="s">
        <v>183</v>
      </c>
      <c r="C60" s="363">
        <v>2749.3</v>
      </c>
      <c r="D60" s="363">
        <v>0</v>
      </c>
      <c r="E60" s="369">
        <v>0</v>
      </c>
      <c r="F60" s="367">
        <v>183.22</v>
      </c>
      <c r="G60" s="363">
        <v>0</v>
      </c>
      <c r="H60" s="363">
        <v>205.28</v>
      </c>
      <c r="I60" s="363">
        <v>0</v>
      </c>
    </row>
    <row r="61" spans="1:9" ht="12.75">
      <c r="A61" s="13">
        <v>2439</v>
      </c>
      <c r="B61" s="14" t="s">
        <v>184</v>
      </c>
      <c r="C61" s="362">
        <v>128</v>
      </c>
      <c r="D61" s="362">
        <v>0</v>
      </c>
      <c r="E61" s="368">
        <v>0</v>
      </c>
      <c r="F61" s="366">
        <v>0</v>
      </c>
      <c r="G61" s="362">
        <v>0</v>
      </c>
      <c r="H61" s="362">
        <v>0</v>
      </c>
      <c r="I61" s="362">
        <v>0</v>
      </c>
    </row>
    <row r="62" spans="1:9" ht="12.75">
      <c r="A62" s="15">
        <v>2460</v>
      </c>
      <c r="B62" s="16" t="s">
        <v>185</v>
      </c>
      <c r="C62" s="363">
        <v>310</v>
      </c>
      <c r="D62" s="363">
        <v>0</v>
      </c>
      <c r="E62" s="369">
        <v>0</v>
      </c>
      <c r="F62" s="367">
        <v>0</v>
      </c>
      <c r="G62" s="363">
        <v>0</v>
      </c>
      <c r="H62" s="363">
        <v>0</v>
      </c>
      <c r="I62" s="363">
        <v>0</v>
      </c>
    </row>
    <row r="63" spans="1:9" ht="12.75">
      <c r="A63" s="13">
        <v>3000</v>
      </c>
      <c r="B63" s="14" t="s">
        <v>491</v>
      </c>
      <c r="C63" s="362">
        <v>37.5</v>
      </c>
      <c r="D63" s="362">
        <v>0</v>
      </c>
      <c r="E63" s="368">
        <v>0</v>
      </c>
      <c r="F63" s="366">
        <v>0</v>
      </c>
      <c r="G63" s="362">
        <v>0</v>
      </c>
      <c r="H63" s="362">
        <v>0</v>
      </c>
      <c r="I63" s="362">
        <v>0</v>
      </c>
    </row>
    <row r="64" spans="3:9" ht="4.5" customHeight="1">
      <c r="C64" s="364"/>
      <c r="D64" s="364"/>
      <c r="E64" s="364"/>
      <c r="F64" s="364"/>
      <c r="G64" s="364"/>
      <c r="H64" s="364"/>
      <c r="I64" s="364"/>
    </row>
    <row r="65" spans="1:9" ht="12.75">
      <c r="A65" s="19"/>
      <c r="B65" s="20" t="s">
        <v>186</v>
      </c>
      <c r="C65" s="365">
        <f>SUM(C11:C63)</f>
        <v>138658.19999999998</v>
      </c>
      <c r="D65" s="365">
        <f aca="true" t="shared" si="0" ref="D65:I65">SUM(D11:D63)</f>
        <v>4930.5</v>
      </c>
      <c r="E65" s="371">
        <f t="shared" si="0"/>
        <v>8510.5</v>
      </c>
      <c r="F65" s="370">
        <f t="shared" si="0"/>
        <v>18627.120000000003</v>
      </c>
      <c r="G65" s="365">
        <f t="shared" si="0"/>
        <v>171.5</v>
      </c>
      <c r="H65" s="365">
        <f t="shared" si="0"/>
        <v>7505.28</v>
      </c>
      <c r="I65" s="365">
        <f t="shared" si="0"/>
        <v>1534</v>
      </c>
    </row>
    <row r="66" spans="3:9" ht="4.5" customHeight="1">
      <c r="C66" s="364"/>
      <c r="D66" s="364"/>
      <c r="E66" s="364"/>
      <c r="F66" s="364"/>
      <c r="G66" s="364"/>
      <c r="H66" s="364"/>
      <c r="I66" s="364"/>
    </row>
    <row r="67" spans="1:9" ht="12.75">
      <c r="A67" s="15">
        <v>2155</v>
      </c>
      <c r="B67" s="16" t="s">
        <v>187</v>
      </c>
      <c r="C67" s="363">
        <v>150</v>
      </c>
      <c r="D67" s="363">
        <v>0</v>
      </c>
      <c r="E67" s="369">
        <v>0</v>
      </c>
      <c r="F67" s="367">
        <v>0</v>
      </c>
      <c r="G67" s="363">
        <v>0</v>
      </c>
      <c r="H67" s="363">
        <v>0</v>
      </c>
      <c r="I67" s="363">
        <v>0</v>
      </c>
    </row>
    <row r="68" spans="1:9" ht="12.75">
      <c r="A68" s="13">
        <v>2408</v>
      </c>
      <c r="B68" s="14" t="s">
        <v>189</v>
      </c>
      <c r="C68" s="362">
        <v>267.5</v>
      </c>
      <c r="D68" s="362">
        <v>0</v>
      </c>
      <c r="E68" s="368">
        <v>0</v>
      </c>
      <c r="F68" s="366">
        <v>0</v>
      </c>
      <c r="G68" s="362">
        <v>0</v>
      </c>
      <c r="H68" s="362">
        <v>0</v>
      </c>
      <c r="I68" s="362">
        <v>0</v>
      </c>
    </row>
    <row r="69" spans="3:10" ht="6.75" customHeight="1">
      <c r="C69" s="105"/>
      <c r="D69" s="105"/>
      <c r="E69" s="105"/>
      <c r="F69" s="105"/>
      <c r="G69" s="105"/>
      <c r="H69" s="105"/>
      <c r="I69" s="105"/>
      <c r="J69" s="105"/>
    </row>
    <row r="70" spans="1:10" ht="12" customHeight="1">
      <c r="A70" s="54" t="s">
        <v>297</v>
      </c>
      <c r="B70" s="55" t="s">
        <v>344</v>
      </c>
      <c r="D70" s="105"/>
      <c r="E70" s="105"/>
      <c r="F70" s="105"/>
      <c r="G70" s="105"/>
      <c r="H70" s="105"/>
      <c r="I70" s="105"/>
      <c r="J70" s="105"/>
    </row>
    <row r="71" spans="1:10" ht="12" customHeight="1">
      <c r="A71" s="54" t="s">
        <v>350</v>
      </c>
      <c r="B71" s="55" t="s">
        <v>345</v>
      </c>
      <c r="D71" s="105"/>
      <c r="E71" s="105"/>
      <c r="F71" s="105"/>
      <c r="G71" s="105"/>
      <c r="H71" s="105"/>
      <c r="I71" s="105"/>
      <c r="J71" s="105"/>
    </row>
    <row r="72" spans="1:2" ht="12" customHeight="1">
      <c r="A72" s="6"/>
      <c r="B72" s="6"/>
    </row>
    <row r="73" spans="1:2" ht="12" customHeight="1">
      <c r="A73" s="6"/>
      <c r="B73" s="6"/>
    </row>
    <row r="74" spans="1:2" ht="12" customHeight="1">
      <c r="A74" s="6"/>
      <c r="B74" s="6"/>
    </row>
    <row r="75" ht="12" customHeight="1"/>
  </sheetData>
  <printOptions horizontalCentered="1"/>
  <pageMargins left="0.6" right="0.6" top="0.6" bottom="0" header="0.3" footer="0"/>
  <pageSetup fitToHeight="1" fitToWidth="1" orientation="portrait" scale="81" r:id="rId1"/>
  <headerFooter alignWithMargins="0">
    <oddHeader>&amp;C&amp;"Times New Roman,Bold"&amp;12&amp;A</oddHeader>
  </headerFooter>
</worksheet>
</file>

<file path=xl/worksheets/sheet40.xml><?xml version="1.0" encoding="utf-8"?>
<worksheet xmlns="http://schemas.openxmlformats.org/spreadsheetml/2006/main" xmlns:r="http://schemas.openxmlformats.org/officeDocument/2006/relationships">
  <sheetPr codeName="Sheet40">
    <pageSetUpPr fitToPage="1"/>
  </sheetPr>
  <dimension ref="A1:G74"/>
  <sheetViews>
    <sheetView showGridLines="0" showZeros="0" workbookViewId="0" topLeftCell="A1">
      <selection activeCell="A1" sqref="A1"/>
    </sheetView>
  </sheetViews>
  <sheetFormatPr defaultColWidth="19.83203125" defaultRowHeight="12"/>
  <cols>
    <col min="1" max="1" width="6.83203125" style="82" customWidth="1"/>
    <col min="2" max="2" width="35.83203125" style="82" customWidth="1"/>
    <col min="3" max="3" width="18.83203125" style="82" customWidth="1"/>
    <col min="4" max="5" width="19.83203125" style="82" customWidth="1"/>
    <col min="6" max="16384" width="19.83203125" style="82" customWidth="1"/>
  </cols>
  <sheetData>
    <row r="1" spans="1:2" ht="6.75" customHeight="1">
      <c r="A1" s="17"/>
      <c r="B1" s="80"/>
    </row>
    <row r="2" spans="1:7" ht="12.75">
      <c r="A2" s="11"/>
      <c r="B2" s="106"/>
      <c r="C2" s="107" t="s">
        <v>191</v>
      </c>
      <c r="D2" s="107"/>
      <c r="E2" s="107"/>
      <c r="F2" s="288"/>
      <c r="G2" s="108" t="s">
        <v>4</v>
      </c>
    </row>
    <row r="3" spans="1:7" ht="12.75">
      <c r="A3" s="12"/>
      <c r="B3" s="109"/>
      <c r="C3" s="414" t="str">
        <f>"CAPITAL FUND "&amp;REPLACE(YEAR,1,22,"")&amp;" BUDGET"</f>
        <v>CAPITAL FUND 2000/2001 BUDGET</v>
      </c>
      <c r="D3" s="140"/>
      <c r="E3" s="140"/>
      <c r="F3" s="322"/>
      <c r="G3" s="322"/>
    </row>
    <row r="4" spans="1:7" ht="12.75">
      <c r="A4" s="10"/>
      <c r="C4" s="142"/>
      <c r="D4" s="142"/>
      <c r="E4" s="142"/>
      <c r="F4" s="142"/>
      <c r="G4" s="142"/>
    </row>
    <row r="5" spans="1:7" ht="12.75">
      <c r="A5" s="10"/>
      <c r="C5" s="56"/>
      <c r="D5" s="142"/>
      <c r="E5" s="142"/>
      <c r="F5" s="142"/>
      <c r="G5" s="142"/>
    </row>
    <row r="6" spans="1:7" ht="12.75">
      <c r="A6" s="10"/>
      <c r="C6" s="228" t="s">
        <v>205</v>
      </c>
      <c r="D6" s="127"/>
      <c r="E6" s="127"/>
      <c r="F6" s="127"/>
      <c r="G6" s="128"/>
    </row>
    <row r="7" spans="1:7" ht="12.75">
      <c r="A7" s="17"/>
      <c r="C7" s="67" t="s">
        <v>222</v>
      </c>
      <c r="D7" s="65"/>
      <c r="E7" s="65"/>
      <c r="F7" s="66"/>
      <c r="G7" s="159"/>
    </row>
    <row r="8" spans="1:7" ht="12.75">
      <c r="A8" s="94"/>
      <c r="B8" s="45"/>
      <c r="C8" s="178"/>
      <c r="D8" s="179"/>
      <c r="E8" s="179"/>
      <c r="F8" s="180"/>
      <c r="G8" s="145" t="s">
        <v>251</v>
      </c>
    </row>
    <row r="9" spans="1:7" ht="12.75">
      <c r="A9" s="51" t="s">
        <v>112</v>
      </c>
      <c r="B9" s="52" t="s">
        <v>113</v>
      </c>
      <c r="C9" s="147" t="s">
        <v>274</v>
      </c>
      <c r="D9" s="147" t="s">
        <v>275</v>
      </c>
      <c r="E9" s="147" t="s">
        <v>276</v>
      </c>
      <c r="F9" s="147" t="s">
        <v>277</v>
      </c>
      <c r="G9" s="147" t="s">
        <v>262</v>
      </c>
    </row>
    <row r="10" spans="1:7" ht="4.5" customHeight="1">
      <c r="A10" s="77"/>
      <c r="B10" s="77"/>
      <c r="C10" s="148"/>
      <c r="D10" s="148"/>
      <c r="E10" s="148"/>
      <c r="F10" s="148"/>
      <c r="G10" s="148"/>
    </row>
    <row r="11" spans="1:7" ht="12.75">
      <c r="A11" s="13">
        <v>1</v>
      </c>
      <c r="B11" s="14" t="s">
        <v>135</v>
      </c>
      <c r="C11" s="14">
        <v>0</v>
      </c>
      <c r="D11" s="14">
        <v>0</v>
      </c>
      <c r="E11" s="14">
        <v>207300</v>
      </c>
      <c r="F11" s="14">
        <v>0</v>
      </c>
      <c r="G11" s="14">
        <v>10869790</v>
      </c>
    </row>
    <row r="12" spans="1:7" ht="12.75">
      <c r="A12" s="15">
        <v>2</v>
      </c>
      <c r="B12" s="16" t="s">
        <v>136</v>
      </c>
      <c r="C12" s="16">
        <v>0</v>
      </c>
      <c r="D12" s="16">
        <v>0</v>
      </c>
      <c r="E12" s="16">
        <v>0</v>
      </c>
      <c r="F12" s="16">
        <v>0</v>
      </c>
      <c r="G12" s="16">
        <v>727139</v>
      </c>
    </row>
    <row r="13" spans="1:7" ht="12.75">
      <c r="A13" s="13">
        <v>3</v>
      </c>
      <c r="B13" s="14" t="s">
        <v>137</v>
      </c>
      <c r="C13" s="14">
        <v>0</v>
      </c>
      <c r="D13" s="14">
        <v>82000</v>
      </c>
      <c r="E13" s="14">
        <v>0</v>
      </c>
      <c r="F13" s="14">
        <v>40000</v>
      </c>
      <c r="G13" s="14">
        <v>1501443</v>
      </c>
    </row>
    <row r="14" spans="1:7" ht="12.75">
      <c r="A14" s="15">
        <v>4</v>
      </c>
      <c r="B14" s="16" t="s">
        <v>138</v>
      </c>
      <c r="C14" s="16">
        <v>0</v>
      </c>
      <c r="D14" s="16">
        <v>0</v>
      </c>
      <c r="E14" s="16">
        <v>70000</v>
      </c>
      <c r="F14" s="16">
        <v>284000</v>
      </c>
      <c r="G14" s="16">
        <v>330998</v>
      </c>
    </row>
    <row r="15" spans="1:7" ht="12.75">
      <c r="A15" s="13">
        <v>5</v>
      </c>
      <c r="B15" s="14" t="s">
        <v>139</v>
      </c>
      <c r="C15" s="14">
        <v>0</v>
      </c>
      <c r="D15" s="14">
        <v>145000</v>
      </c>
      <c r="E15" s="14">
        <v>0</v>
      </c>
      <c r="F15" s="14">
        <v>85100</v>
      </c>
      <c r="G15" s="14">
        <v>2066741</v>
      </c>
    </row>
    <row r="16" spans="1:7" ht="12.75">
      <c r="A16" s="15">
        <v>6</v>
      </c>
      <c r="B16" s="16" t="s">
        <v>140</v>
      </c>
      <c r="C16" s="16">
        <v>0</v>
      </c>
      <c r="D16" s="16">
        <v>182400</v>
      </c>
      <c r="E16" s="16">
        <v>0</v>
      </c>
      <c r="F16" s="16">
        <v>0</v>
      </c>
      <c r="G16" s="16">
        <v>3532890</v>
      </c>
    </row>
    <row r="17" spans="1:7" ht="12.75">
      <c r="A17" s="13">
        <v>9</v>
      </c>
      <c r="B17" s="14" t="s">
        <v>141</v>
      </c>
      <c r="C17" s="14">
        <v>0</v>
      </c>
      <c r="D17" s="14">
        <v>6400000</v>
      </c>
      <c r="E17" s="14">
        <v>0</v>
      </c>
      <c r="F17" s="14">
        <v>267830</v>
      </c>
      <c r="G17" s="14">
        <v>2869908</v>
      </c>
    </row>
    <row r="18" spans="1:7" ht="12.75">
      <c r="A18" s="15">
        <v>10</v>
      </c>
      <c r="B18" s="16" t="s">
        <v>142</v>
      </c>
      <c r="C18" s="16">
        <v>0</v>
      </c>
      <c r="D18" s="16">
        <v>75000</v>
      </c>
      <c r="E18" s="16">
        <v>0</v>
      </c>
      <c r="F18" s="16">
        <v>210000</v>
      </c>
      <c r="G18" s="16">
        <v>2832120.89</v>
      </c>
    </row>
    <row r="19" spans="1:7" ht="12.75">
      <c r="A19" s="13">
        <v>11</v>
      </c>
      <c r="B19" s="14" t="s">
        <v>143</v>
      </c>
      <c r="C19" s="14">
        <v>0</v>
      </c>
      <c r="D19" s="14">
        <v>0</v>
      </c>
      <c r="E19" s="14">
        <v>0</v>
      </c>
      <c r="F19" s="14">
        <v>345969</v>
      </c>
      <c r="G19" s="14">
        <v>1064323</v>
      </c>
    </row>
    <row r="20" spans="1:7" ht="12.75">
      <c r="A20" s="15">
        <v>12</v>
      </c>
      <c r="B20" s="16" t="s">
        <v>144</v>
      </c>
      <c r="C20" s="16">
        <v>2000</v>
      </c>
      <c r="D20" s="16">
        <v>0</v>
      </c>
      <c r="E20" s="16">
        <v>0</v>
      </c>
      <c r="F20" s="16">
        <v>239400</v>
      </c>
      <c r="G20" s="16">
        <v>3105253</v>
      </c>
    </row>
    <row r="21" spans="1:7" ht="12.75">
      <c r="A21" s="13">
        <v>13</v>
      </c>
      <c r="B21" s="14" t="s">
        <v>145</v>
      </c>
      <c r="C21" s="14">
        <v>0</v>
      </c>
      <c r="D21" s="14">
        <v>0</v>
      </c>
      <c r="E21" s="14">
        <v>0</v>
      </c>
      <c r="F21" s="14">
        <v>290779</v>
      </c>
      <c r="G21" s="14">
        <v>138000</v>
      </c>
    </row>
    <row r="22" spans="1:7" ht="12.75">
      <c r="A22" s="15">
        <v>14</v>
      </c>
      <c r="B22" s="16" t="s">
        <v>146</v>
      </c>
      <c r="C22" s="16">
        <v>0</v>
      </c>
      <c r="D22" s="16">
        <v>400000</v>
      </c>
      <c r="E22" s="16">
        <v>151482</v>
      </c>
      <c r="F22" s="16">
        <v>200000</v>
      </c>
      <c r="G22" s="16">
        <v>2572828</v>
      </c>
    </row>
    <row r="23" spans="1:7" ht="12.75">
      <c r="A23" s="13">
        <v>15</v>
      </c>
      <c r="B23" s="14" t="s">
        <v>147</v>
      </c>
      <c r="C23" s="14">
        <v>0</v>
      </c>
      <c r="D23" s="14">
        <v>53976</v>
      </c>
      <c r="E23" s="14">
        <v>0</v>
      </c>
      <c r="F23" s="14">
        <v>697500</v>
      </c>
      <c r="G23" s="14">
        <v>0</v>
      </c>
    </row>
    <row r="24" spans="1:7" ht="12.75">
      <c r="A24" s="15">
        <v>16</v>
      </c>
      <c r="B24" s="16" t="s">
        <v>148</v>
      </c>
      <c r="C24" s="16">
        <v>0</v>
      </c>
      <c r="D24" s="16">
        <v>105000</v>
      </c>
      <c r="E24" s="16">
        <v>0</v>
      </c>
      <c r="F24" s="16">
        <v>0</v>
      </c>
      <c r="G24" s="16">
        <v>0</v>
      </c>
    </row>
    <row r="25" spans="1:7" ht="12.75">
      <c r="A25" s="13">
        <v>17</v>
      </c>
      <c r="B25" s="14" t="s">
        <v>149</v>
      </c>
      <c r="C25" s="14">
        <v>0</v>
      </c>
      <c r="D25" s="14">
        <v>0</v>
      </c>
      <c r="E25" s="14">
        <v>0</v>
      </c>
      <c r="F25" s="14">
        <v>68339</v>
      </c>
      <c r="G25" s="14">
        <v>0</v>
      </c>
    </row>
    <row r="26" spans="1:7" ht="12.75">
      <c r="A26" s="15">
        <v>18</v>
      </c>
      <c r="B26" s="16" t="s">
        <v>150</v>
      </c>
      <c r="C26" s="16">
        <v>0</v>
      </c>
      <c r="D26" s="16">
        <v>0</v>
      </c>
      <c r="E26" s="16">
        <v>0</v>
      </c>
      <c r="F26" s="16">
        <v>115000</v>
      </c>
      <c r="G26" s="16">
        <v>380064</v>
      </c>
    </row>
    <row r="27" spans="1:7" ht="12.75">
      <c r="A27" s="13">
        <v>19</v>
      </c>
      <c r="B27" s="14" t="s">
        <v>151</v>
      </c>
      <c r="C27" s="14">
        <v>0</v>
      </c>
      <c r="D27" s="14">
        <v>15000</v>
      </c>
      <c r="E27" s="14">
        <v>0</v>
      </c>
      <c r="F27" s="14">
        <v>150000</v>
      </c>
      <c r="G27" s="14">
        <v>0</v>
      </c>
    </row>
    <row r="28" spans="1:7" ht="12.75">
      <c r="A28" s="15">
        <v>20</v>
      </c>
      <c r="B28" s="16" t="s">
        <v>152</v>
      </c>
      <c r="C28" s="16">
        <v>0</v>
      </c>
      <c r="D28" s="16">
        <v>0</v>
      </c>
      <c r="E28" s="16">
        <v>0</v>
      </c>
      <c r="F28" s="16">
        <v>0</v>
      </c>
      <c r="G28" s="16">
        <v>0</v>
      </c>
    </row>
    <row r="29" spans="1:7" ht="12.75">
      <c r="A29" s="13">
        <v>21</v>
      </c>
      <c r="B29" s="14" t="s">
        <v>153</v>
      </c>
      <c r="C29" s="14">
        <v>0</v>
      </c>
      <c r="D29" s="14">
        <v>983000</v>
      </c>
      <c r="E29" s="14">
        <v>0</v>
      </c>
      <c r="F29" s="14">
        <v>242000</v>
      </c>
      <c r="G29" s="14">
        <v>706580</v>
      </c>
    </row>
    <row r="30" spans="1:7" ht="12.75">
      <c r="A30" s="15">
        <v>22</v>
      </c>
      <c r="B30" s="16" t="s">
        <v>154</v>
      </c>
      <c r="C30" s="16">
        <v>0</v>
      </c>
      <c r="D30" s="16">
        <v>0</v>
      </c>
      <c r="E30" s="16">
        <v>0</v>
      </c>
      <c r="F30" s="16">
        <v>0</v>
      </c>
      <c r="G30" s="16">
        <v>479399</v>
      </c>
    </row>
    <row r="31" spans="1:7" ht="12.75">
      <c r="A31" s="13">
        <v>23</v>
      </c>
      <c r="B31" s="14" t="s">
        <v>155</v>
      </c>
      <c r="C31" s="14">
        <v>0</v>
      </c>
      <c r="D31" s="14">
        <v>0</v>
      </c>
      <c r="E31" s="14">
        <v>0</v>
      </c>
      <c r="F31" s="14">
        <v>0</v>
      </c>
      <c r="G31" s="14">
        <v>0</v>
      </c>
    </row>
    <row r="32" spans="1:7" ht="12.75">
      <c r="A32" s="15">
        <v>24</v>
      </c>
      <c r="B32" s="16" t="s">
        <v>156</v>
      </c>
      <c r="C32" s="16">
        <v>0</v>
      </c>
      <c r="D32" s="16">
        <v>0</v>
      </c>
      <c r="E32" s="16">
        <v>0</v>
      </c>
      <c r="F32" s="16">
        <v>265000</v>
      </c>
      <c r="G32" s="16">
        <v>888525</v>
      </c>
    </row>
    <row r="33" spans="1:7" ht="12.75">
      <c r="A33" s="13">
        <v>25</v>
      </c>
      <c r="B33" s="14" t="s">
        <v>157</v>
      </c>
      <c r="C33" s="14">
        <v>0</v>
      </c>
      <c r="D33" s="14">
        <v>0</v>
      </c>
      <c r="E33" s="14">
        <v>0</v>
      </c>
      <c r="F33" s="14">
        <v>179000</v>
      </c>
      <c r="G33" s="14">
        <v>508662</v>
      </c>
    </row>
    <row r="34" spans="1:7" ht="12.75">
      <c r="A34" s="15">
        <v>26</v>
      </c>
      <c r="B34" s="16" t="s">
        <v>158</v>
      </c>
      <c r="C34" s="16">
        <v>0</v>
      </c>
      <c r="D34" s="16">
        <v>0</v>
      </c>
      <c r="E34" s="16">
        <v>0</v>
      </c>
      <c r="F34" s="16">
        <v>0</v>
      </c>
      <c r="G34" s="16">
        <v>1570000</v>
      </c>
    </row>
    <row r="35" spans="1:7" ht="12.75">
      <c r="A35" s="13">
        <v>28</v>
      </c>
      <c r="B35" s="14" t="s">
        <v>159</v>
      </c>
      <c r="C35" s="14">
        <v>0</v>
      </c>
      <c r="D35" s="14">
        <v>0</v>
      </c>
      <c r="E35" s="14">
        <v>0</v>
      </c>
      <c r="F35" s="14">
        <v>87000</v>
      </c>
      <c r="G35" s="14">
        <v>523418</v>
      </c>
    </row>
    <row r="36" spans="1:7" ht="12.75">
      <c r="A36" s="15">
        <v>30</v>
      </c>
      <c r="B36" s="16" t="s">
        <v>160</v>
      </c>
      <c r="C36" s="16">
        <v>0</v>
      </c>
      <c r="D36" s="16">
        <v>70000</v>
      </c>
      <c r="E36" s="16">
        <v>0</v>
      </c>
      <c r="F36" s="16">
        <v>165000</v>
      </c>
      <c r="G36" s="16">
        <v>408170</v>
      </c>
    </row>
    <row r="37" spans="1:7" ht="12.75">
      <c r="A37" s="13">
        <v>31</v>
      </c>
      <c r="B37" s="14" t="s">
        <v>161</v>
      </c>
      <c r="C37" s="14">
        <v>0</v>
      </c>
      <c r="D37" s="14">
        <v>0</v>
      </c>
      <c r="E37" s="14">
        <v>0</v>
      </c>
      <c r="F37" s="14">
        <v>150000</v>
      </c>
      <c r="G37" s="14">
        <v>841492</v>
      </c>
    </row>
    <row r="38" spans="1:7" ht="12.75">
      <c r="A38" s="15">
        <v>32</v>
      </c>
      <c r="B38" s="16" t="s">
        <v>162</v>
      </c>
      <c r="C38" s="16">
        <v>0</v>
      </c>
      <c r="D38" s="16">
        <v>0</v>
      </c>
      <c r="E38" s="16">
        <v>0</v>
      </c>
      <c r="F38" s="16">
        <v>145023</v>
      </c>
      <c r="G38" s="16">
        <v>706453</v>
      </c>
    </row>
    <row r="39" spans="1:7" ht="12.75">
      <c r="A39" s="13">
        <v>33</v>
      </c>
      <c r="B39" s="14" t="s">
        <v>163</v>
      </c>
      <c r="C39" s="14">
        <v>0</v>
      </c>
      <c r="D39" s="14">
        <v>400000</v>
      </c>
      <c r="E39" s="14">
        <v>0</v>
      </c>
      <c r="F39" s="14">
        <v>77000</v>
      </c>
      <c r="G39" s="14">
        <v>633356</v>
      </c>
    </row>
    <row r="40" spans="1:7" ht="12.75">
      <c r="A40" s="15">
        <v>34</v>
      </c>
      <c r="B40" s="16" t="s">
        <v>164</v>
      </c>
      <c r="C40" s="16">
        <v>0</v>
      </c>
      <c r="D40" s="16">
        <v>150000</v>
      </c>
      <c r="E40" s="16">
        <v>0</v>
      </c>
      <c r="F40" s="16">
        <v>0</v>
      </c>
      <c r="G40" s="16">
        <v>320256</v>
      </c>
    </row>
    <row r="41" spans="1:7" ht="12.75">
      <c r="A41" s="13">
        <v>35</v>
      </c>
      <c r="B41" s="14" t="s">
        <v>165</v>
      </c>
      <c r="C41" s="14">
        <v>0</v>
      </c>
      <c r="D41" s="14">
        <v>0</v>
      </c>
      <c r="E41" s="14">
        <v>0</v>
      </c>
      <c r="F41" s="14">
        <v>222016</v>
      </c>
      <c r="G41" s="14">
        <v>392956</v>
      </c>
    </row>
    <row r="42" spans="1:7" ht="12.75">
      <c r="A42" s="15">
        <v>36</v>
      </c>
      <c r="B42" s="16" t="s">
        <v>166</v>
      </c>
      <c r="C42" s="16">
        <v>0</v>
      </c>
      <c r="D42" s="16">
        <v>710000</v>
      </c>
      <c r="E42" s="16">
        <v>0</v>
      </c>
      <c r="F42" s="16">
        <v>147318</v>
      </c>
      <c r="G42" s="16">
        <v>235147</v>
      </c>
    </row>
    <row r="43" spans="1:7" ht="12.75">
      <c r="A43" s="13">
        <v>37</v>
      </c>
      <c r="B43" s="14" t="s">
        <v>167</v>
      </c>
      <c r="C43" s="14">
        <v>0</v>
      </c>
      <c r="D43" s="14">
        <v>0</v>
      </c>
      <c r="E43" s="14">
        <v>0</v>
      </c>
      <c r="F43" s="14">
        <v>0</v>
      </c>
      <c r="G43" s="14">
        <v>511973</v>
      </c>
    </row>
    <row r="44" spans="1:7" ht="12.75">
      <c r="A44" s="15">
        <v>38</v>
      </c>
      <c r="B44" s="16" t="s">
        <v>168</v>
      </c>
      <c r="C44" s="16">
        <v>0</v>
      </c>
      <c r="D44" s="16">
        <v>0</v>
      </c>
      <c r="E44" s="16">
        <v>0</v>
      </c>
      <c r="F44" s="16">
        <v>202122</v>
      </c>
      <c r="G44" s="16">
        <v>595044</v>
      </c>
    </row>
    <row r="45" spans="1:7" ht="12.75">
      <c r="A45" s="13">
        <v>39</v>
      </c>
      <c r="B45" s="14" t="s">
        <v>169</v>
      </c>
      <c r="C45" s="14">
        <v>0</v>
      </c>
      <c r="D45" s="14">
        <v>0</v>
      </c>
      <c r="E45" s="14">
        <v>0</v>
      </c>
      <c r="F45" s="14">
        <v>0</v>
      </c>
      <c r="G45" s="14">
        <v>0</v>
      </c>
    </row>
    <row r="46" spans="1:7" ht="12.75">
      <c r="A46" s="15">
        <v>40</v>
      </c>
      <c r="B46" s="16" t="s">
        <v>170</v>
      </c>
      <c r="C46" s="16">
        <v>0</v>
      </c>
      <c r="D46" s="16">
        <v>1078100</v>
      </c>
      <c r="E46" s="16">
        <v>0</v>
      </c>
      <c r="F46" s="16">
        <v>254000</v>
      </c>
      <c r="G46" s="16">
        <v>2392700</v>
      </c>
    </row>
    <row r="47" spans="1:7" ht="12.75">
      <c r="A47" s="13">
        <v>41</v>
      </c>
      <c r="B47" s="14" t="s">
        <v>171</v>
      </c>
      <c r="C47" s="14">
        <v>0</v>
      </c>
      <c r="D47" s="14">
        <v>60000</v>
      </c>
      <c r="E47" s="14">
        <v>0</v>
      </c>
      <c r="F47" s="14">
        <v>0</v>
      </c>
      <c r="G47" s="14">
        <v>0</v>
      </c>
    </row>
    <row r="48" spans="1:7" ht="12.75">
      <c r="A48" s="15">
        <v>42</v>
      </c>
      <c r="B48" s="16" t="s">
        <v>172</v>
      </c>
      <c r="C48" s="16">
        <v>0</v>
      </c>
      <c r="D48" s="16">
        <v>0</v>
      </c>
      <c r="E48" s="16">
        <v>0</v>
      </c>
      <c r="F48" s="16">
        <v>0</v>
      </c>
      <c r="G48" s="16">
        <v>0</v>
      </c>
    </row>
    <row r="49" spans="1:7" ht="12.75">
      <c r="A49" s="13">
        <v>43</v>
      </c>
      <c r="B49" s="14" t="s">
        <v>173</v>
      </c>
      <c r="C49" s="14">
        <v>0</v>
      </c>
      <c r="D49" s="14">
        <v>0</v>
      </c>
      <c r="E49" s="14">
        <v>0</v>
      </c>
      <c r="F49" s="14">
        <v>150000</v>
      </c>
      <c r="G49" s="14">
        <v>185552</v>
      </c>
    </row>
    <row r="50" spans="1:7" ht="12.75">
      <c r="A50" s="15">
        <v>44</v>
      </c>
      <c r="B50" s="16" t="s">
        <v>174</v>
      </c>
      <c r="C50" s="16">
        <v>0</v>
      </c>
      <c r="D50" s="16">
        <v>0</v>
      </c>
      <c r="E50" s="16">
        <v>0</v>
      </c>
      <c r="F50" s="16">
        <v>165500</v>
      </c>
      <c r="G50" s="16">
        <v>0</v>
      </c>
    </row>
    <row r="51" spans="1:7" ht="12.75">
      <c r="A51" s="13">
        <v>45</v>
      </c>
      <c r="B51" s="14" t="s">
        <v>175</v>
      </c>
      <c r="C51" s="14">
        <v>0</v>
      </c>
      <c r="D51" s="14">
        <v>0</v>
      </c>
      <c r="E51" s="14">
        <v>0</v>
      </c>
      <c r="F51" s="14">
        <v>0</v>
      </c>
      <c r="G51" s="14">
        <v>296904</v>
      </c>
    </row>
    <row r="52" spans="1:7" ht="12.75">
      <c r="A52" s="15">
        <v>46</v>
      </c>
      <c r="B52" s="16" t="s">
        <v>176</v>
      </c>
      <c r="C52" s="16">
        <v>0</v>
      </c>
      <c r="D52" s="16">
        <v>0</v>
      </c>
      <c r="E52" s="16">
        <v>0</v>
      </c>
      <c r="F52" s="16">
        <v>0</v>
      </c>
      <c r="G52" s="16">
        <v>188351</v>
      </c>
    </row>
    <row r="53" spans="1:7" ht="12.75">
      <c r="A53" s="13">
        <v>47</v>
      </c>
      <c r="B53" s="14" t="s">
        <v>177</v>
      </c>
      <c r="C53" s="14">
        <v>0</v>
      </c>
      <c r="D53" s="14">
        <v>0</v>
      </c>
      <c r="E53" s="14">
        <v>0</v>
      </c>
      <c r="F53" s="14">
        <v>85000</v>
      </c>
      <c r="G53" s="14">
        <v>689490</v>
      </c>
    </row>
    <row r="54" spans="1:7" ht="12.75">
      <c r="A54" s="15">
        <v>48</v>
      </c>
      <c r="B54" s="16" t="s">
        <v>178</v>
      </c>
      <c r="C54" s="16">
        <v>0</v>
      </c>
      <c r="D54" s="16">
        <v>25005</v>
      </c>
      <c r="E54" s="16">
        <v>0</v>
      </c>
      <c r="F54" s="16">
        <v>282088</v>
      </c>
      <c r="G54" s="16">
        <v>671884</v>
      </c>
    </row>
    <row r="55" spans="1:7" ht="12.75">
      <c r="A55" s="13">
        <v>49</v>
      </c>
      <c r="B55" s="14" t="s">
        <v>179</v>
      </c>
      <c r="C55" s="14">
        <v>500000</v>
      </c>
      <c r="D55" s="14">
        <v>8000000</v>
      </c>
      <c r="E55" s="14">
        <v>181202</v>
      </c>
      <c r="F55" s="14">
        <v>0</v>
      </c>
      <c r="G55" s="14">
        <v>1834326</v>
      </c>
    </row>
    <row r="56" spans="1:7" ht="12.75">
      <c r="A56" s="15">
        <v>50</v>
      </c>
      <c r="B56" s="16" t="s">
        <v>429</v>
      </c>
      <c r="C56" s="16">
        <v>0</v>
      </c>
      <c r="D56" s="16">
        <v>0</v>
      </c>
      <c r="E56" s="16">
        <v>0</v>
      </c>
      <c r="F56" s="16">
        <v>0</v>
      </c>
      <c r="G56" s="16">
        <v>0</v>
      </c>
    </row>
    <row r="57" spans="1:7" ht="12.75">
      <c r="A57" s="13">
        <v>2264</v>
      </c>
      <c r="B57" s="14" t="s">
        <v>180</v>
      </c>
      <c r="C57" s="14">
        <v>0</v>
      </c>
      <c r="D57" s="14">
        <v>0</v>
      </c>
      <c r="E57" s="14">
        <v>0</v>
      </c>
      <c r="F57" s="14">
        <v>0</v>
      </c>
      <c r="G57" s="14">
        <v>39356</v>
      </c>
    </row>
    <row r="58" spans="1:7" ht="12.75">
      <c r="A58" s="15">
        <v>2309</v>
      </c>
      <c r="B58" s="16" t="s">
        <v>181</v>
      </c>
      <c r="C58" s="16">
        <v>0</v>
      </c>
      <c r="D58" s="16">
        <v>0</v>
      </c>
      <c r="E58" s="16">
        <v>0</v>
      </c>
      <c r="F58" s="16">
        <v>0</v>
      </c>
      <c r="G58" s="16">
        <v>86047</v>
      </c>
    </row>
    <row r="59" spans="1:7" ht="12.75">
      <c r="A59" s="13">
        <v>2312</v>
      </c>
      <c r="B59" s="14" t="s">
        <v>182</v>
      </c>
      <c r="C59" s="14">
        <v>0</v>
      </c>
      <c r="D59" s="14">
        <v>0</v>
      </c>
      <c r="E59" s="14">
        <v>0</v>
      </c>
      <c r="F59" s="14">
        <v>0</v>
      </c>
      <c r="G59" s="14">
        <v>19497</v>
      </c>
    </row>
    <row r="60" spans="1:7" ht="12.75">
      <c r="A60" s="15">
        <v>2355</v>
      </c>
      <c r="B60" s="16" t="s">
        <v>183</v>
      </c>
      <c r="C60" s="16">
        <v>0</v>
      </c>
      <c r="D60" s="16">
        <v>0</v>
      </c>
      <c r="E60" s="16">
        <v>0</v>
      </c>
      <c r="F60" s="16">
        <v>0</v>
      </c>
      <c r="G60" s="16">
        <v>71500</v>
      </c>
    </row>
    <row r="61" spans="1:7" ht="12.75">
      <c r="A61" s="13">
        <v>2439</v>
      </c>
      <c r="B61" s="14" t="s">
        <v>184</v>
      </c>
      <c r="C61" s="14">
        <v>0</v>
      </c>
      <c r="D61" s="14">
        <v>0</v>
      </c>
      <c r="E61" s="14">
        <v>0</v>
      </c>
      <c r="F61" s="14">
        <v>0</v>
      </c>
      <c r="G61" s="14">
        <v>72582</v>
      </c>
    </row>
    <row r="62" spans="1:7" ht="12.75">
      <c r="A62" s="15">
        <v>2460</v>
      </c>
      <c r="B62" s="16" t="s">
        <v>185</v>
      </c>
      <c r="C62" s="16">
        <v>0</v>
      </c>
      <c r="D62" s="16">
        <v>0</v>
      </c>
      <c r="E62" s="16">
        <v>0</v>
      </c>
      <c r="F62" s="16">
        <v>0</v>
      </c>
      <c r="G62" s="16">
        <v>337548</v>
      </c>
    </row>
    <row r="63" spans="1:7" ht="12.75">
      <c r="A63" s="13">
        <v>3000</v>
      </c>
      <c r="B63" s="14" t="s">
        <v>491</v>
      </c>
      <c r="C63" s="14">
        <v>0</v>
      </c>
      <c r="D63" s="14">
        <v>0</v>
      </c>
      <c r="E63" s="14">
        <v>0</v>
      </c>
      <c r="F63" s="14">
        <v>0</v>
      </c>
      <c r="G63" s="14">
        <v>729362</v>
      </c>
    </row>
    <row r="64" spans="1:7" ht="4.5" customHeight="1">
      <c r="A64" s="17"/>
      <c r="B64" s="17"/>
      <c r="C64" s="17"/>
      <c r="D64" s="17"/>
      <c r="E64" s="17"/>
      <c r="F64" s="17"/>
      <c r="G64" s="17"/>
    </row>
    <row r="65" spans="1:7" ht="12.75">
      <c r="A65" s="19"/>
      <c r="B65" s="20" t="s">
        <v>186</v>
      </c>
      <c r="C65" s="20">
        <f>SUM(C11:C63)</f>
        <v>502000</v>
      </c>
      <c r="D65" s="20">
        <f>SUM(D11:D63)</f>
        <v>18934481</v>
      </c>
      <c r="E65" s="20">
        <f>SUM(E11:E63)</f>
        <v>609984</v>
      </c>
      <c r="F65" s="20">
        <f>SUM(F11:F63)</f>
        <v>5811984</v>
      </c>
      <c r="G65" s="20">
        <f>SUM(G11:G63)</f>
        <v>48928027.89</v>
      </c>
    </row>
    <row r="66" spans="1:7" ht="4.5" customHeight="1">
      <c r="A66" s="17"/>
      <c r="B66" s="17"/>
      <c r="C66" s="17"/>
      <c r="D66" s="17"/>
      <c r="E66" s="17"/>
      <c r="F66" s="17"/>
      <c r="G66" s="17"/>
    </row>
    <row r="67" spans="1:7" ht="12.75">
      <c r="A67" s="15">
        <v>2155</v>
      </c>
      <c r="B67" s="16" t="s">
        <v>187</v>
      </c>
      <c r="C67" s="16">
        <v>0</v>
      </c>
      <c r="D67" s="16">
        <v>0</v>
      </c>
      <c r="E67" s="16">
        <v>0</v>
      </c>
      <c r="F67" s="16">
        <v>0</v>
      </c>
      <c r="G67" s="16">
        <v>0</v>
      </c>
    </row>
    <row r="68" spans="1:7" ht="12.75">
      <c r="A68" s="13">
        <v>2408</v>
      </c>
      <c r="B68" s="14" t="s">
        <v>189</v>
      </c>
      <c r="C68" s="14">
        <v>0</v>
      </c>
      <c r="D68" s="14">
        <v>0</v>
      </c>
      <c r="E68" s="14">
        <v>0</v>
      </c>
      <c r="F68" s="14">
        <v>0</v>
      </c>
      <c r="G68" s="14">
        <v>0</v>
      </c>
    </row>
    <row r="69" ht="6.75" customHeight="1"/>
    <row r="70" spans="1:7" ht="12" customHeight="1">
      <c r="A70" s="6"/>
      <c r="B70" s="6"/>
      <c r="C70" s="17"/>
      <c r="D70" s="17"/>
      <c r="E70" s="17"/>
      <c r="F70" s="17"/>
      <c r="G70" s="17"/>
    </row>
    <row r="71" spans="1:7" ht="12" customHeight="1">
      <c r="A71" s="6"/>
      <c r="B71" s="6"/>
      <c r="C71" s="17"/>
      <c r="D71" s="17"/>
      <c r="E71" s="17"/>
      <c r="F71" s="17"/>
      <c r="G71" s="17"/>
    </row>
    <row r="72" spans="1:7" ht="12" customHeight="1">
      <c r="A72" s="6"/>
      <c r="B72" s="6"/>
      <c r="C72" s="17"/>
      <c r="D72" s="17"/>
      <c r="E72" s="17"/>
      <c r="F72" s="17"/>
      <c r="G72" s="17"/>
    </row>
    <row r="73" spans="1:7" ht="12" customHeight="1">
      <c r="A73" s="6"/>
      <c r="B73" s="6"/>
      <c r="C73" s="17"/>
      <c r="D73" s="17"/>
      <c r="E73" s="17"/>
      <c r="F73" s="17"/>
      <c r="G73" s="17"/>
    </row>
    <row r="74" spans="1:7" ht="12" customHeight="1">
      <c r="A74" s="6"/>
      <c r="B74" s="6"/>
      <c r="C74" s="17"/>
      <c r="D74" s="17"/>
      <c r="E74" s="17"/>
      <c r="F74" s="17"/>
      <c r="G74" s="17"/>
    </row>
    <row r="75" ht="12" customHeight="1"/>
  </sheetData>
  <printOptions horizontalCentered="1"/>
  <pageMargins left="0.6" right="0.6" top="0.6" bottom="0" header="0.3" footer="0"/>
  <pageSetup fitToHeight="1" fitToWidth="1" orientation="portrait" scale="81" r:id="rId1"/>
  <headerFooter alignWithMargins="0">
    <oddHeader>&amp;C&amp;"Times New Roman,Bold"&amp;12&amp;A</oddHeader>
  </headerFooter>
</worksheet>
</file>

<file path=xl/worksheets/sheet41.xml><?xml version="1.0" encoding="utf-8"?>
<worksheet xmlns="http://schemas.openxmlformats.org/spreadsheetml/2006/main" xmlns:r="http://schemas.openxmlformats.org/officeDocument/2006/relationships">
  <sheetPr codeName="Sheet41">
    <pageSetUpPr fitToPage="1"/>
  </sheetPr>
  <dimension ref="A1:F74"/>
  <sheetViews>
    <sheetView showGridLines="0" showZeros="0" workbookViewId="0" topLeftCell="A1">
      <selection activeCell="A1" sqref="A1"/>
    </sheetView>
  </sheetViews>
  <sheetFormatPr defaultColWidth="19.83203125" defaultRowHeight="12"/>
  <cols>
    <col min="1" max="1" width="6.83203125" style="82" customWidth="1"/>
    <col min="2" max="2" width="35.83203125" style="82" customWidth="1"/>
    <col min="3" max="5" width="20.83203125" style="82" customWidth="1"/>
    <col min="6" max="6" width="35.83203125" style="82" customWidth="1"/>
    <col min="7" max="16384" width="19.83203125" style="82" customWidth="1"/>
  </cols>
  <sheetData>
    <row r="1" spans="1:2" ht="6.75" customHeight="1">
      <c r="A1" s="17"/>
      <c r="B1" s="80"/>
    </row>
    <row r="2" spans="1:6" ht="12.75">
      <c r="A2" s="11"/>
      <c r="B2" s="106"/>
      <c r="C2" s="107" t="s">
        <v>191</v>
      </c>
      <c r="D2" s="107"/>
      <c r="E2" s="107"/>
      <c r="F2" s="108" t="s">
        <v>5</v>
      </c>
    </row>
    <row r="3" spans="1:6" ht="12.75">
      <c r="A3" s="12"/>
      <c r="B3" s="109"/>
      <c r="C3" s="414" t="str">
        <f>"CAPITAL FUND "&amp;REPLACE(YEAR,1,22,"")&amp;" BUDGET"</f>
        <v>CAPITAL FUND 2000/2001 BUDGET</v>
      </c>
      <c r="D3" s="140"/>
      <c r="E3" s="140"/>
      <c r="F3" s="322"/>
    </row>
    <row r="4" spans="1:6" ht="12.75">
      <c r="A4" s="10"/>
      <c r="C4" s="142"/>
      <c r="E4" s="142"/>
      <c r="F4" s="142"/>
    </row>
    <row r="5" spans="1:6" ht="12.75">
      <c r="A5" s="10"/>
      <c r="C5" s="56"/>
      <c r="D5" s="142"/>
      <c r="E5" s="142"/>
      <c r="F5" s="142"/>
    </row>
    <row r="6" spans="1:6" ht="12.75">
      <c r="A6" s="10"/>
      <c r="C6" s="228" t="s">
        <v>206</v>
      </c>
      <c r="D6" s="127"/>
      <c r="E6" s="128"/>
      <c r="F6" s="142"/>
    </row>
    <row r="7" spans="1:6" ht="12.75">
      <c r="A7" s="17"/>
      <c r="C7" s="143"/>
      <c r="D7" s="143" t="s">
        <v>223</v>
      </c>
      <c r="E7" s="159"/>
      <c r="F7" s="142"/>
    </row>
    <row r="8" spans="1:6" ht="12.75">
      <c r="A8" s="94"/>
      <c r="B8" s="45"/>
      <c r="C8" s="145" t="s">
        <v>248</v>
      </c>
      <c r="D8" s="145" t="s">
        <v>252</v>
      </c>
      <c r="E8" s="177"/>
      <c r="F8" s="142"/>
    </row>
    <row r="9" spans="1:6" ht="12.75">
      <c r="A9" s="51" t="s">
        <v>112</v>
      </c>
      <c r="B9" s="52" t="s">
        <v>113</v>
      </c>
      <c r="C9" s="147" t="s">
        <v>134</v>
      </c>
      <c r="D9" s="147" t="s">
        <v>253</v>
      </c>
      <c r="E9" s="147" t="s">
        <v>73</v>
      </c>
      <c r="F9" s="142"/>
    </row>
    <row r="10" spans="1:6" ht="4.5" customHeight="1">
      <c r="A10" s="77"/>
      <c r="B10" s="77"/>
      <c r="C10" s="148"/>
      <c r="D10" s="148"/>
      <c r="E10" s="148"/>
      <c r="F10" s="80"/>
    </row>
    <row r="11" spans="1:5" ht="12.75">
      <c r="A11" s="13">
        <v>1</v>
      </c>
      <c r="B11" s="14" t="s">
        <v>135</v>
      </c>
      <c r="C11" s="14">
        <v>0</v>
      </c>
      <c r="D11" s="14">
        <v>0</v>
      </c>
      <c r="E11" s="14">
        <f>SUM('- 47 -'!C11:G11,C11:D11)</f>
        <v>11077090</v>
      </c>
    </row>
    <row r="12" spans="1:5" ht="12.75">
      <c r="A12" s="15">
        <v>2</v>
      </c>
      <c r="B12" s="16" t="s">
        <v>136</v>
      </c>
      <c r="C12" s="16">
        <v>250000</v>
      </c>
      <c r="D12" s="16">
        <v>0</v>
      </c>
      <c r="E12" s="16">
        <f>SUM('- 47 -'!C12:G12,C12:D12)</f>
        <v>977139</v>
      </c>
    </row>
    <row r="13" spans="1:5" ht="12.75">
      <c r="A13" s="13">
        <v>3</v>
      </c>
      <c r="B13" s="14" t="s">
        <v>137</v>
      </c>
      <c r="C13" s="14">
        <v>0</v>
      </c>
      <c r="D13" s="14">
        <v>100000</v>
      </c>
      <c r="E13" s="14">
        <f>SUM('- 47 -'!C13:G13,C13:D13)</f>
        <v>1723443</v>
      </c>
    </row>
    <row r="14" spans="1:5" ht="12.75">
      <c r="A14" s="15">
        <v>4</v>
      </c>
      <c r="B14" s="16" t="s">
        <v>138</v>
      </c>
      <c r="C14" s="16">
        <v>0</v>
      </c>
      <c r="D14" s="16">
        <v>0</v>
      </c>
      <c r="E14" s="16">
        <f>SUM('- 47 -'!C14:G14,C14:D14)</f>
        <v>684998</v>
      </c>
    </row>
    <row r="15" spans="1:5" ht="12.75">
      <c r="A15" s="13">
        <v>5</v>
      </c>
      <c r="B15" s="14" t="s">
        <v>139</v>
      </c>
      <c r="C15" s="14">
        <v>0</v>
      </c>
      <c r="D15" s="14">
        <v>37180</v>
      </c>
      <c r="E15" s="14">
        <f>SUM('- 47 -'!C15:G15,C15:D15)</f>
        <v>2334021</v>
      </c>
    </row>
    <row r="16" spans="1:5" ht="12.75">
      <c r="A16" s="15">
        <v>6</v>
      </c>
      <c r="B16" s="16" t="s">
        <v>140</v>
      </c>
      <c r="C16" s="16">
        <v>0</v>
      </c>
      <c r="D16" s="16">
        <v>0</v>
      </c>
      <c r="E16" s="16">
        <f>SUM('- 47 -'!C16:G16,C16:D16)</f>
        <v>3715290</v>
      </c>
    </row>
    <row r="17" spans="1:5" ht="12.75">
      <c r="A17" s="13">
        <v>9</v>
      </c>
      <c r="B17" s="14" t="s">
        <v>141</v>
      </c>
      <c r="C17" s="14">
        <v>0</v>
      </c>
      <c r="D17" s="14">
        <v>0</v>
      </c>
      <c r="E17" s="14">
        <f>SUM('- 47 -'!C17:G17,C17:D17)</f>
        <v>9537738</v>
      </c>
    </row>
    <row r="18" spans="1:5" ht="12.75">
      <c r="A18" s="15">
        <v>10</v>
      </c>
      <c r="B18" s="16" t="s">
        <v>142</v>
      </c>
      <c r="C18" s="16">
        <v>0</v>
      </c>
      <c r="D18" s="16">
        <v>0</v>
      </c>
      <c r="E18" s="16">
        <f>SUM('- 47 -'!C18:G18,C18:D18)</f>
        <v>3117120.89</v>
      </c>
    </row>
    <row r="19" spans="1:5" ht="12.75">
      <c r="A19" s="13">
        <v>11</v>
      </c>
      <c r="B19" s="14" t="s">
        <v>143</v>
      </c>
      <c r="C19" s="14">
        <v>0</v>
      </c>
      <c r="D19" s="14">
        <v>0</v>
      </c>
      <c r="E19" s="14">
        <f>SUM('- 47 -'!C19:G19,C19:D19)</f>
        <v>1410292</v>
      </c>
    </row>
    <row r="20" spans="1:5" ht="12.75">
      <c r="A20" s="15">
        <v>12</v>
      </c>
      <c r="B20" s="16" t="s">
        <v>144</v>
      </c>
      <c r="C20" s="16">
        <v>0</v>
      </c>
      <c r="D20" s="16">
        <v>0</v>
      </c>
      <c r="E20" s="16">
        <f>SUM('- 47 -'!C20:G20,C20:D20)</f>
        <v>3346653</v>
      </c>
    </row>
    <row r="21" spans="1:5" ht="12.75">
      <c r="A21" s="13">
        <v>13</v>
      </c>
      <c r="B21" s="14" t="s">
        <v>145</v>
      </c>
      <c r="C21" s="14">
        <v>0</v>
      </c>
      <c r="D21" s="14">
        <v>0</v>
      </c>
      <c r="E21" s="14">
        <f>SUM('- 47 -'!C21:G21,C21:D21)</f>
        <v>428779</v>
      </c>
    </row>
    <row r="22" spans="1:5" ht="12.75">
      <c r="A22" s="15">
        <v>14</v>
      </c>
      <c r="B22" s="16" t="s">
        <v>146</v>
      </c>
      <c r="C22" s="16">
        <v>0</v>
      </c>
      <c r="D22" s="16">
        <v>59489</v>
      </c>
      <c r="E22" s="16">
        <f>SUM('- 47 -'!C22:G22,C22:D22)</f>
        <v>3383799</v>
      </c>
    </row>
    <row r="23" spans="1:5" ht="12.75">
      <c r="A23" s="13">
        <v>15</v>
      </c>
      <c r="B23" s="14" t="s">
        <v>147</v>
      </c>
      <c r="C23" s="14">
        <v>0</v>
      </c>
      <c r="D23" s="14">
        <v>0</v>
      </c>
      <c r="E23" s="14">
        <f>SUM('- 47 -'!C23:G23,C23:D23)</f>
        <v>751476</v>
      </c>
    </row>
    <row r="24" spans="1:5" ht="12.75">
      <c r="A24" s="15">
        <v>16</v>
      </c>
      <c r="B24" s="16" t="s">
        <v>148</v>
      </c>
      <c r="C24" s="16">
        <v>0</v>
      </c>
      <c r="D24" s="16">
        <v>0</v>
      </c>
      <c r="E24" s="16">
        <f>SUM('- 47 -'!C24:G24,C24:D24)</f>
        <v>105000</v>
      </c>
    </row>
    <row r="25" spans="1:5" ht="12.75">
      <c r="A25" s="13">
        <v>17</v>
      </c>
      <c r="B25" s="14" t="s">
        <v>149</v>
      </c>
      <c r="C25" s="14">
        <v>0</v>
      </c>
      <c r="D25" s="14">
        <v>0</v>
      </c>
      <c r="E25" s="14">
        <f>SUM('- 47 -'!C25:G25,C25:D25)</f>
        <v>68339</v>
      </c>
    </row>
    <row r="26" spans="1:5" ht="12.75">
      <c r="A26" s="15">
        <v>18</v>
      </c>
      <c r="B26" s="16" t="s">
        <v>150</v>
      </c>
      <c r="C26" s="16">
        <v>0</v>
      </c>
      <c r="D26" s="16">
        <v>0</v>
      </c>
      <c r="E26" s="16">
        <f>SUM('- 47 -'!C26:G26,C26:D26)</f>
        <v>495064</v>
      </c>
    </row>
    <row r="27" spans="1:5" ht="12.75">
      <c r="A27" s="13">
        <v>19</v>
      </c>
      <c r="B27" s="14" t="s">
        <v>151</v>
      </c>
      <c r="C27" s="14">
        <v>0</v>
      </c>
      <c r="D27" s="14">
        <v>0</v>
      </c>
      <c r="E27" s="14">
        <f>SUM('- 47 -'!C27:G27,C27:D27)</f>
        <v>165000</v>
      </c>
    </row>
    <row r="28" spans="1:5" ht="12.75">
      <c r="A28" s="15">
        <v>20</v>
      </c>
      <c r="B28" s="16" t="s">
        <v>152</v>
      </c>
      <c r="C28" s="16">
        <v>0</v>
      </c>
      <c r="D28" s="16">
        <v>0</v>
      </c>
      <c r="E28" s="16">
        <f>SUM('- 47 -'!C28:G28,C28:D28)</f>
        <v>0</v>
      </c>
    </row>
    <row r="29" spans="1:5" ht="12.75">
      <c r="A29" s="13">
        <v>21</v>
      </c>
      <c r="B29" s="14" t="s">
        <v>153</v>
      </c>
      <c r="C29" s="14">
        <v>0</v>
      </c>
      <c r="D29" s="14">
        <v>0</v>
      </c>
      <c r="E29" s="14">
        <f>SUM('- 47 -'!C29:G29,C29:D29)</f>
        <v>1931580</v>
      </c>
    </row>
    <row r="30" spans="1:5" ht="12.75">
      <c r="A30" s="15">
        <v>22</v>
      </c>
      <c r="B30" s="16" t="s">
        <v>154</v>
      </c>
      <c r="C30" s="16">
        <v>0</v>
      </c>
      <c r="D30" s="16">
        <v>168542</v>
      </c>
      <c r="E30" s="16">
        <f>SUM('- 47 -'!C30:G30,C30:D30)</f>
        <v>647941</v>
      </c>
    </row>
    <row r="31" spans="1:5" ht="12.75">
      <c r="A31" s="13">
        <v>23</v>
      </c>
      <c r="B31" s="14" t="s">
        <v>155</v>
      </c>
      <c r="C31" s="14">
        <v>0</v>
      </c>
      <c r="D31" s="14">
        <v>209382</v>
      </c>
      <c r="E31" s="14">
        <f>SUM('- 47 -'!C31:G31,C31:D31)</f>
        <v>209382</v>
      </c>
    </row>
    <row r="32" spans="1:5" ht="12.75">
      <c r="A32" s="15">
        <v>24</v>
      </c>
      <c r="B32" s="16" t="s">
        <v>156</v>
      </c>
      <c r="C32" s="16">
        <v>0</v>
      </c>
      <c r="D32" s="16">
        <v>0</v>
      </c>
      <c r="E32" s="16">
        <f>SUM('- 47 -'!C32:G32,C32:D32)</f>
        <v>1153525</v>
      </c>
    </row>
    <row r="33" spans="1:5" ht="12.75">
      <c r="A33" s="13">
        <v>25</v>
      </c>
      <c r="B33" s="14" t="s">
        <v>157</v>
      </c>
      <c r="C33" s="14">
        <v>0</v>
      </c>
      <c r="D33" s="14">
        <v>0</v>
      </c>
      <c r="E33" s="14">
        <f>SUM('- 47 -'!C33:G33,C33:D33)</f>
        <v>687662</v>
      </c>
    </row>
    <row r="34" spans="1:5" ht="12.75">
      <c r="A34" s="15">
        <v>26</v>
      </c>
      <c r="B34" s="16" t="s">
        <v>158</v>
      </c>
      <c r="C34" s="16">
        <v>0</v>
      </c>
      <c r="D34" s="16">
        <v>100000</v>
      </c>
      <c r="E34" s="16">
        <f>SUM('- 47 -'!C34:G34,C34:D34)</f>
        <v>1670000</v>
      </c>
    </row>
    <row r="35" spans="1:5" ht="12.75">
      <c r="A35" s="13">
        <v>28</v>
      </c>
      <c r="B35" s="14" t="s">
        <v>159</v>
      </c>
      <c r="C35" s="14">
        <v>0</v>
      </c>
      <c r="D35" s="14">
        <v>0</v>
      </c>
      <c r="E35" s="14">
        <f>SUM('- 47 -'!C35:G35,C35:D35)</f>
        <v>610418</v>
      </c>
    </row>
    <row r="36" spans="1:5" ht="12.75">
      <c r="A36" s="15">
        <v>30</v>
      </c>
      <c r="B36" s="16" t="s">
        <v>160</v>
      </c>
      <c r="C36" s="16">
        <v>0</v>
      </c>
      <c r="D36" s="16">
        <v>235840</v>
      </c>
      <c r="E36" s="16">
        <f>SUM('- 47 -'!C36:G36,C36:D36)</f>
        <v>879010</v>
      </c>
    </row>
    <row r="37" spans="1:5" ht="12.75">
      <c r="A37" s="13">
        <v>31</v>
      </c>
      <c r="B37" s="14" t="s">
        <v>161</v>
      </c>
      <c r="C37" s="14">
        <v>0</v>
      </c>
      <c r="D37" s="14">
        <v>38500</v>
      </c>
      <c r="E37" s="14">
        <f>SUM('- 47 -'!C37:G37,C37:D37)</f>
        <v>1029992</v>
      </c>
    </row>
    <row r="38" spans="1:5" ht="12.75">
      <c r="A38" s="15">
        <v>32</v>
      </c>
      <c r="B38" s="16" t="s">
        <v>162</v>
      </c>
      <c r="C38" s="16">
        <v>0</v>
      </c>
      <c r="D38" s="16">
        <v>0</v>
      </c>
      <c r="E38" s="16">
        <f>SUM('- 47 -'!C38:G38,C38:D38)</f>
        <v>851476</v>
      </c>
    </row>
    <row r="39" spans="1:5" ht="12.75">
      <c r="A39" s="13">
        <v>33</v>
      </c>
      <c r="B39" s="14" t="s">
        <v>163</v>
      </c>
      <c r="C39" s="14">
        <v>0</v>
      </c>
      <c r="D39" s="14">
        <v>80655</v>
      </c>
      <c r="E39" s="14">
        <f>SUM('- 47 -'!C39:G39,C39:D39)</f>
        <v>1191011</v>
      </c>
    </row>
    <row r="40" spans="1:5" ht="12.75">
      <c r="A40" s="15">
        <v>34</v>
      </c>
      <c r="B40" s="16" t="s">
        <v>164</v>
      </c>
      <c r="C40" s="16">
        <v>0</v>
      </c>
      <c r="D40" s="16">
        <v>0</v>
      </c>
      <c r="E40" s="16">
        <f>SUM('- 47 -'!C40:G40,C40:D40)</f>
        <v>470256</v>
      </c>
    </row>
    <row r="41" spans="1:5" ht="12.75">
      <c r="A41" s="13">
        <v>35</v>
      </c>
      <c r="B41" s="14" t="s">
        <v>165</v>
      </c>
      <c r="C41" s="14">
        <v>0</v>
      </c>
      <c r="D41" s="14">
        <v>223431</v>
      </c>
      <c r="E41" s="14">
        <f>SUM('- 47 -'!C41:G41,C41:D41)</f>
        <v>838403</v>
      </c>
    </row>
    <row r="42" spans="1:5" ht="12.75">
      <c r="A42" s="15">
        <v>36</v>
      </c>
      <c r="B42" s="16" t="s">
        <v>166</v>
      </c>
      <c r="C42" s="16">
        <v>0</v>
      </c>
      <c r="D42" s="16">
        <v>0</v>
      </c>
      <c r="E42" s="16">
        <f>SUM('- 47 -'!C42:G42,C42:D42)</f>
        <v>1092465</v>
      </c>
    </row>
    <row r="43" spans="1:5" ht="12.75">
      <c r="A43" s="13">
        <v>37</v>
      </c>
      <c r="B43" s="14" t="s">
        <v>167</v>
      </c>
      <c r="C43" s="14">
        <v>0</v>
      </c>
      <c r="D43" s="14">
        <v>61631</v>
      </c>
      <c r="E43" s="14">
        <f>SUM('- 47 -'!C43:G43,C43:D43)</f>
        <v>573604</v>
      </c>
    </row>
    <row r="44" spans="1:5" ht="12.75">
      <c r="A44" s="15">
        <v>38</v>
      </c>
      <c r="B44" s="16" t="s">
        <v>168</v>
      </c>
      <c r="C44" s="16">
        <v>0</v>
      </c>
      <c r="D44" s="16">
        <v>0</v>
      </c>
      <c r="E44" s="16">
        <f>SUM('- 47 -'!C44:G44,C44:D44)</f>
        <v>797166</v>
      </c>
    </row>
    <row r="45" spans="1:5" ht="12.75">
      <c r="A45" s="13">
        <v>39</v>
      </c>
      <c r="B45" s="14" t="s">
        <v>169</v>
      </c>
      <c r="C45" s="14">
        <v>0</v>
      </c>
      <c r="D45" s="14">
        <v>0</v>
      </c>
      <c r="E45" s="14">
        <f>SUM('- 47 -'!C45:G45,C45:D45)</f>
        <v>0</v>
      </c>
    </row>
    <row r="46" spans="1:5" ht="12.75">
      <c r="A46" s="15">
        <v>40</v>
      </c>
      <c r="B46" s="16" t="s">
        <v>170</v>
      </c>
      <c r="C46" s="16">
        <v>0</v>
      </c>
      <c r="D46" s="16">
        <v>0</v>
      </c>
      <c r="E46" s="16">
        <f>SUM('- 47 -'!C46:G46,C46:D46)</f>
        <v>3724800</v>
      </c>
    </row>
    <row r="47" spans="1:5" ht="12.75">
      <c r="A47" s="13">
        <v>41</v>
      </c>
      <c r="B47" s="14" t="s">
        <v>171</v>
      </c>
      <c r="C47" s="14">
        <v>0</v>
      </c>
      <c r="D47" s="14">
        <v>200000</v>
      </c>
      <c r="E47" s="14">
        <f>SUM('- 47 -'!C47:G47,C47:D47)</f>
        <v>260000</v>
      </c>
    </row>
    <row r="48" spans="1:5" ht="12.75">
      <c r="A48" s="15">
        <v>42</v>
      </c>
      <c r="B48" s="16" t="s">
        <v>172</v>
      </c>
      <c r="C48" s="16">
        <v>0</v>
      </c>
      <c r="D48" s="16">
        <v>140204</v>
      </c>
      <c r="E48" s="16">
        <f>SUM('- 47 -'!C48:G48,C48:D48)</f>
        <v>140204</v>
      </c>
    </row>
    <row r="49" spans="1:5" ht="12.75">
      <c r="A49" s="13">
        <v>43</v>
      </c>
      <c r="B49" s="14" t="s">
        <v>173</v>
      </c>
      <c r="C49" s="14">
        <v>0</v>
      </c>
      <c r="D49" s="14">
        <v>50000</v>
      </c>
      <c r="E49" s="14">
        <f>SUM('- 47 -'!C49:G49,C49:D49)</f>
        <v>385552</v>
      </c>
    </row>
    <row r="50" spans="1:5" ht="12.75">
      <c r="A50" s="15">
        <v>44</v>
      </c>
      <c r="B50" s="16" t="s">
        <v>174</v>
      </c>
      <c r="C50" s="16">
        <v>0</v>
      </c>
      <c r="D50" s="16">
        <v>0</v>
      </c>
      <c r="E50" s="16">
        <f>SUM('- 47 -'!C50:G50,C50:D50)</f>
        <v>165500</v>
      </c>
    </row>
    <row r="51" spans="1:5" ht="12.75">
      <c r="A51" s="13">
        <v>45</v>
      </c>
      <c r="B51" s="14" t="s">
        <v>175</v>
      </c>
      <c r="C51" s="14">
        <v>0</v>
      </c>
      <c r="D51" s="14">
        <v>0</v>
      </c>
      <c r="E51" s="14">
        <f>SUM('- 47 -'!C51:G51,C51:D51)</f>
        <v>296904</v>
      </c>
    </row>
    <row r="52" spans="1:5" ht="12.75">
      <c r="A52" s="15">
        <v>46</v>
      </c>
      <c r="B52" s="16" t="s">
        <v>176</v>
      </c>
      <c r="C52" s="16">
        <v>0</v>
      </c>
      <c r="D52" s="16">
        <v>96473</v>
      </c>
      <c r="E52" s="16">
        <f>SUM('- 47 -'!C52:G52,C52:D52)</f>
        <v>284824</v>
      </c>
    </row>
    <row r="53" spans="1:5" ht="12.75">
      <c r="A53" s="13">
        <v>47</v>
      </c>
      <c r="B53" s="14" t="s">
        <v>177</v>
      </c>
      <c r="C53" s="14">
        <v>0</v>
      </c>
      <c r="D53" s="14">
        <v>0</v>
      </c>
      <c r="E53" s="14">
        <f>SUM('- 47 -'!C53:G53,C53:D53)</f>
        <v>774490</v>
      </c>
    </row>
    <row r="54" spans="1:5" ht="12.75">
      <c r="A54" s="15">
        <v>48</v>
      </c>
      <c r="B54" s="16" t="s">
        <v>178</v>
      </c>
      <c r="C54" s="16">
        <v>0</v>
      </c>
      <c r="D54" s="16">
        <v>0</v>
      </c>
      <c r="E54" s="16">
        <f>SUM('- 47 -'!C54:G54,C54:D54)</f>
        <v>978977</v>
      </c>
    </row>
    <row r="55" spans="1:5" ht="12.75">
      <c r="A55" s="13">
        <v>49</v>
      </c>
      <c r="B55" s="14" t="s">
        <v>179</v>
      </c>
      <c r="C55" s="14">
        <v>0</v>
      </c>
      <c r="D55" s="14">
        <v>0</v>
      </c>
      <c r="E55" s="14">
        <f>SUM('- 47 -'!C55:G55,C55:D55)</f>
        <v>10515528</v>
      </c>
    </row>
    <row r="56" spans="1:5" ht="12.75">
      <c r="A56" s="15">
        <v>50</v>
      </c>
      <c r="B56" s="16" t="s">
        <v>429</v>
      </c>
      <c r="C56" s="16">
        <v>0</v>
      </c>
      <c r="D56" s="16">
        <v>268740</v>
      </c>
      <c r="E56" s="16">
        <f>SUM('- 47 -'!C56:G56,C56:D56)</f>
        <v>268740</v>
      </c>
    </row>
    <row r="57" spans="1:5" ht="12.75">
      <c r="A57" s="13">
        <v>2264</v>
      </c>
      <c r="B57" s="14" t="s">
        <v>180</v>
      </c>
      <c r="C57" s="14">
        <v>0</v>
      </c>
      <c r="D57" s="14">
        <v>0</v>
      </c>
      <c r="E57" s="14">
        <f>SUM('- 47 -'!C57:G57,C57:D57)</f>
        <v>39356</v>
      </c>
    </row>
    <row r="58" spans="1:5" ht="12.75">
      <c r="A58" s="15">
        <v>2309</v>
      </c>
      <c r="B58" s="16" t="s">
        <v>181</v>
      </c>
      <c r="C58" s="16">
        <v>0</v>
      </c>
      <c r="D58" s="16">
        <v>0</v>
      </c>
      <c r="E58" s="16">
        <f>SUM('- 47 -'!C58:G58,C58:D58)</f>
        <v>86047</v>
      </c>
    </row>
    <row r="59" spans="1:5" ht="12.75">
      <c r="A59" s="13">
        <v>2312</v>
      </c>
      <c r="B59" s="14" t="s">
        <v>182</v>
      </c>
      <c r="C59" s="14">
        <v>0</v>
      </c>
      <c r="D59" s="14">
        <v>0</v>
      </c>
      <c r="E59" s="14">
        <f>SUM('- 47 -'!C59:G59,C59:D59)</f>
        <v>19497</v>
      </c>
    </row>
    <row r="60" spans="1:5" ht="12.75">
      <c r="A60" s="15">
        <v>2355</v>
      </c>
      <c r="B60" s="16" t="s">
        <v>183</v>
      </c>
      <c r="C60" s="16">
        <v>0</v>
      </c>
      <c r="D60" s="16">
        <v>0</v>
      </c>
      <c r="E60" s="16">
        <f>SUM('- 47 -'!C60:G60,C60:D60)</f>
        <v>71500</v>
      </c>
    </row>
    <row r="61" spans="1:5" ht="12.75">
      <c r="A61" s="13">
        <v>2439</v>
      </c>
      <c r="B61" s="14" t="s">
        <v>184</v>
      </c>
      <c r="C61" s="14">
        <v>0</v>
      </c>
      <c r="D61" s="14">
        <v>0</v>
      </c>
      <c r="E61" s="14">
        <f>SUM('- 47 -'!C61:G61,C61:D61)</f>
        <v>72582</v>
      </c>
    </row>
    <row r="62" spans="1:5" ht="12.75">
      <c r="A62" s="15">
        <v>2460</v>
      </c>
      <c r="B62" s="16" t="s">
        <v>185</v>
      </c>
      <c r="C62" s="16">
        <v>0</v>
      </c>
      <c r="D62" s="16">
        <v>0</v>
      </c>
      <c r="E62" s="16">
        <f>SUM('- 47 -'!C62:G62,C62:D62)</f>
        <v>337548</v>
      </c>
    </row>
    <row r="63" spans="1:5" ht="12.75">
      <c r="A63" s="13">
        <v>3000</v>
      </c>
      <c r="B63" s="14" t="s">
        <v>491</v>
      </c>
      <c r="C63" s="14">
        <v>0</v>
      </c>
      <c r="D63" s="14">
        <v>0</v>
      </c>
      <c r="E63" s="14">
        <f>SUM('- 47 -'!C63:G63,C63:D63)</f>
        <v>729362</v>
      </c>
    </row>
    <row r="64" spans="1:5" ht="4.5" customHeight="1">
      <c r="A64" s="17"/>
      <c r="B64" s="17"/>
      <c r="C64" s="17"/>
      <c r="D64" s="17"/>
      <c r="E64" s="17"/>
    </row>
    <row r="65" spans="1:5" ht="12.75">
      <c r="A65" s="19"/>
      <c r="B65" s="20" t="s">
        <v>186</v>
      </c>
      <c r="C65" s="20">
        <f>SUM(C11:C63)</f>
        <v>250000</v>
      </c>
      <c r="D65" s="20">
        <f>SUM(D11:D63)</f>
        <v>2070067</v>
      </c>
      <c r="E65" s="20">
        <f>SUM(E11:E63)</f>
        <v>77106543.89</v>
      </c>
    </row>
    <row r="66" spans="1:5" ht="4.5" customHeight="1">
      <c r="A66" s="17"/>
      <c r="B66" s="17"/>
      <c r="C66" s="17"/>
      <c r="D66" s="17"/>
      <c r="E66" s="17"/>
    </row>
    <row r="67" spans="1:5" ht="12.75">
      <c r="A67" s="15">
        <v>2155</v>
      </c>
      <c r="B67" s="16" t="s">
        <v>187</v>
      </c>
      <c r="C67" s="16">
        <v>0</v>
      </c>
      <c r="D67" s="16">
        <v>0</v>
      </c>
      <c r="E67" s="16">
        <f>SUM('- 47 -'!C67:G67,C67:D67)</f>
        <v>0</v>
      </c>
    </row>
    <row r="68" spans="1:5" ht="12.75">
      <c r="A68" s="13">
        <v>2408</v>
      </c>
      <c r="B68" s="14" t="s">
        <v>189</v>
      </c>
      <c r="C68" s="14">
        <v>0</v>
      </c>
      <c r="D68" s="14">
        <v>0</v>
      </c>
      <c r="E68" s="14">
        <f>SUM('- 47 -'!C68:G68,C68:D68)</f>
        <v>0</v>
      </c>
    </row>
    <row r="69" ht="6.75" customHeight="1"/>
    <row r="70" spans="1:6" ht="12" customHeight="1">
      <c r="A70" s="6"/>
      <c r="B70" s="6"/>
      <c r="C70" s="17"/>
      <c r="D70" s="17"/>
      <c r="E70" s="17"/>
      <c r="F70" s="17"/>
    </row>
    <row r="71" spans="1:6" ht="12" customHeight="1">
      <c r="A71" s="6"/>
      <c r="B71" s="6"/>
      <c r="C71" s="17"/>
      <c r="D71" s="17"/>
      <c r="E71" s="17"/>
      <c r="F71" s="17"/>
    </row>
    <row r="72" spans="1:6" ht="12" customHeight="1">
      <c r="A72" s="6"/>
      <c r="B72" s="6"/>
      <c r="C72" s="17"/>
      <c r="D72" s="17"/>
      <c r="E72" s="17"/>
      <c r="F72" s="17"/>
    </row>
    <row r="73" spans="1:6" ht="12" customHeight="1">
      <c r="A73" s="6"/>
      <c r="B73" s="6"/>
      <c r="C73" s="17"/>
      <c r="D73" s="17"/>
      <c r="E73" s="17"/>
      <c r="F73" s="17"/>
    </row>
    <row r="74" spans="1:6" ht="12" customHeight="1">
      <c r="A74" s="6"/>
      <c r="B74" s="6"/>
      <c r="C74" s="17"/>
      <c r="D74" s="17"/>
      <c r="E74" s="17"/>
      <c r="F74" s="17"/>
    </row>
    <row r="75" ht="12" customHeight="1"/>
  </sheetData>
  <printOptions horizontalCentered="1"/>
  <pageMargins left="0.6" right="0.6" top="0.6" bottom="0" header="0.3" footer="0"/>
  <pageSetup fitToHeight="1" fitToWidth="1" orientation="portrait" scale="81" r:id="rId1"/>
  <headerFooter alignWithMargins="0">
    <oddHeader>&amp;C&amp;"Times New Roman,Bold"&amp;12&amp;A</oddHeader>
  </headerFooter>
</worksheet>
</file>

<file path=xl/worksheets/sheet42.xml><?xml version="1.0" encoding="utf-8"?>
<worksheet xmlns="http://schemas.openxmlformats.org/spreadsheetml/2006/main" xmlns:r="http://schemas.openxmlformats.org/officeDocument/2006/relationships">
  <sheetPr codeName="Sheet42">
    <pageSetUpPr fitToPage="1"/>
  </sheetPr>
  <dimension ref="A1:K75"/>
  <sheetViews>
    <sheetView showGridLines="0" showZeros="0" workbookViewId="0" topLeftCell="A1">
      <selection activeCell="A1" sqref="A1"/>
    </sheetView>
  </sheetViews>
  <sheetFormatPr defaultColWidth="15.83203125" defaultRowHeight="12"/>
  <cols>
    <col min="1" max="1" width="6.83203125" style="82" customWidth="1"/>
    <col min="2" max="2" width="33.83203125" style="82" customWidth="1"/>
    <col min="3" max="3" width="17.83203125" style="82" customWidth="1"/>
    <col min="4" max="5" width="16.83203125" style="82" customWidth="1"/>
    <col min="6" max="6" width="17.83203125" style="82" customWidth="1"/>
    <col min="7" max="16384" width="15.83203125" style="82" customWidth="1"/>
  </cols>
  <sheetData>
    <row r="1" spans="1:2" ht="6.75" customHeight="1">
      <c r="A1" s="17"/>
      <c r="B1" s="80"/>
    </row>
    <row r="2" spans="1:8" ht="12.75">
      <c r="A2" s="11"/>
      <c r="B2" s="106"/>
      <c r="C2" s="107" t="s">
        <v>192</v>
      </c>
      <c r="D2" s="107"/>
      <c r="E2" s="107"/>
      <c r="F2" s="107"/>
      <c r="G2" s="288"/>
      <c r="H2" s="288"/>
    </row>
    <row r="3" spans="1:8" ht="12.75">
      <c r="A3" s="12"/>
      <c r="B3" s="109"/>
      <c r="C3" s="413" t="str">
        <f>"FOR THE "&amp;REPLACE(REPLACE(YEAR,1,22,""),5,5,"")&amp;" TAXATION YEAR"</f>
        <v>FOR THE 2000 TAXATION YEAR</v>
      </c>
      <c r="D3" s="4"/>
      <c r="E3" s="171"/>
      <c r="F3" s="152"/>
      <c r="G3" s="322"/>
      <c r="H3" s="322"/>
    </row>
    <row r="4" spans="1:8" ht="12.75">
      <c r="A4" s="389"/>
      <c r="B4" s="389"/>
      <c r="C4" s="142"/>
      <c r="D4" s="142"/>
      <c r="E4" s="153"/>
      <c r="F4" s="153"/>
      <c r="G4" s="153"/>
      <c r="H4" s="142"/>
    </row>
    <row r="5" spans="1:8" ht="12.75">
      <c r="A5" s="10"/>
      <c r="B5" s="82">
        <f>REPLACE(B4,5,5,"")</f>
      </c>
      <c r="C5" s="56"/>
      <c r="D5" s="142"/>
      <c r="E5" s="142"/>
      <c r="F5" s="142"/>
      <c r="G5" s="142"/>
      <c r="H5" s="142"/>
    </row>
    <row r="6" spans="1:8" ht="12.75">
      <c r="A6" s="10"/>
      <c r="C6" s="154" t="s">
        <v>207</v>
      </c>
      <c r="D6" s="155"/>
      <c r="E6" s="155"/>
      <c r="F6" s="154" t="s">
        <v>208</v>
      </c>
      <c r="G6" s="155"/>
      <c r="H6" s="156"/>
    </row>
    <row r="7" spans="1:8" ht="12.75">
      <c r="A7" s="17"/>
      <c r="C7" s="157" t="s">
        <v>224</v>
      </c>
      <c r="D7" s="158"/>
      <c r="E7" s="143"/>
      <c r="F7" s="143" t="s">
        <v>224</v>
      </c>
      <c r="G7" s="144"/>
      <c r="H7" s="143"/>
    </row>
    <row r="8" spans="1:8" ht="12.75">
      <c r="A8" s="94"/>
      <c r="B8" s="45"/>
      <c r="C8" s="160" t="s">
        <v>254</v>
      </c>
      <c r="D8" s="172"/>
      <c r="E8" s="145"/>
      <c r="F8" s="145" t="s">
        <v>254</v>
      </c>
      <c r="G8" s="146"/>
      <c r="H8" s="145"/>
    </row>
    <row r="9" spans="1:11" ht="12.75">
      <c r="A9" s="51" t="s">
        <v>112</v>
      </c>
      <c r="B9" s="52" t="s">
        <v>113</v>
      </c>
      <c r="C9" s="163" t="s">
        <v>278</v>
      </c>
      <c r="D9" s="163" t="s">
        <v>279</v>
      </c>
      <c r="E9" s="147" t="s">
        <v>73</v>
      </c>
      <c r="F9" s="147" t="s">
        <v>278</v>
      </c>
      <c r="G9" s="147" t="s">
        <v>61</v>
      </c>
      <c r="H9" s="147" t="s">
        <v>73</v>
      </c>
      <c r="J9" s="357">
        <v>0.00792</v>
      </c>
      <c r="K9" s="357">
        <v>0.01806</v>
      </c>
    </row>
    <row r="10" spans="1:8" ht="4.5" customHeight="1">
      <c r="A10" s="77"/>
      <c r="B10" s="77"/>
      <c r="C10" s="148"/>
      <c r="D10" s="148"/>
      <c r="E10" s="148"/>
      <c r="H10" s="148"/>
    </row>
    <row r="11" spans="1:8" ht="12.75">
      <c r="A11" s="13">
        <v>1</v>
      </c>
      <c r="B11" s="14" t="s">
        <v>135</v>
      </c>
      <c r="C11" s="14">
        <f>'- 51 -'!C11</f>
        <v>1942887240</v>
      </c>
      <c r="D11" s="14">
        <f>'- 51 -'!E11</f>
        <v>1692589390</v>
      </c>
      <c r="E11" s="14">
        <f>SUM(C11:D11)</f>
        <v>3635476630</v>
      </c>
      <c r="F11" s="14">
        <f>C11*J$9</f>
        <v>15387666.9408</v>
      </c>
      <c r="G11" s="14">
        <f>D11*K$9</f>
        <v>30568164.3834</v>
      </c>
      <c r="H11" s="14">
        <f>SUM(F11:G11)</f>
        <v>45955831.324200004</v>
      </c>
    </row>
    <row r="12" spans="1:8" ht="12.75">
      <c r="A12" s="15">
        <v>2</v>
      </c>
      <c r="B12" s="16" t="s">
        <v>136</v>
      </c>
      <c r="C12" s="16">
        <f>'- 51 -'!C12</f>
        <v>838918330</v>
      </c>
      <c r="D12" s="16">
        <f>'- 51 -'!E12</f>
        <v>539320490</v>
      </c>
      <c r="E12" s="16">
        <f aca="true" t="shared" si="0" ref="E12:E62">SUM(C12:D12)</f>
        <v>1378238820</v>
      </c>
      <c r="F12" s="16">
        <f aca="true" t="shared" si="1" ref="F12:F62">C12*J$9</f>
        <v>6644233.1736</v>
      </c>
      <c r="G12" s="16">
        <f aca="true" t="shared" si="2" ref="G12:G62">D12*K$9</f>
        <v>9740128.0494</v>
      </c>
      <c r="H12" s="16">
        <f aca="true" t="shared" si="3" ref="H12:H62">SUM(F12:G12)</f>
        <v>16384361.223000001</v>
      </c>
    </row>
    <row r="13" spans="1:8" ht="12.75">
      <c r="A13" s="13">
        <v>3</v>
      </c>
      <c r="B13" s="14" t="s">
        <v>137</v>
      </c>
      <c r="C13" s="14">
        <f>'- 51 -'!C13</f>
        <v>823396910</v>
      </c>
      <c r="D13" s="14">
        <f>'- 51 -'!E13</f>
        <v>89979220</v>
      </c>
      <c r="E13" s="14">
        <f t="shared" si="0"/>
        <v>913376130</v>
      </c>
      <c r="F13" s="14">
        <f t="shared" si="1"/>
        <v>6521303.5272</v>
      </c>
      <c r="G13" s="14">
        <f t="shared" si="2"/>
        <v>1625024.7131999999</v>
      </c>
      <c r="H13" s="14">
        <f t="shared" si="3"/>
        <v>8146328.2404000005</v>
      </c>
    </row>
    <row r="14" spans="1:8" ht="12.75">
      <c r="A14" s="15">
        <v>4</v>
      </c>
      <c r="B14" s="16" t="s">
        <v>138</v>
      </c>
      <c r="C14" s="16">
        <f>'- 51 -'!C14</f>
        <v>612270710</v>
      </c>
      <c r="D14" s="16">
        <f>'- 51 -'!E14</f>
        <v>270674580</v>
      </c>
      <c r="E14" s="16">
        <f t="shared" si="0"/>
        <v>882945290</v>
      </c>
      <c r="F14" s="16">
        <f t="shared" si="1"/>
        <v>4849184.0232</v>
      </c>
      <c r="G14" s="16">
        <f t="shared" si="2"/>
        <v>4888382.914799999</v>
      </c>
      <c r="H14" s="16">
        <f t="shared" si="3"/>
        <v>9737566.938</v>
      </c>
    </row>
    <row r="15" spans="1:8" ht="12.75">
      <c r="A15" s="13">
        <v>5</v>
      </c>
      <c r="B15" s="14" t="s">
        <v>139</v>
      </c>
      <c r="C15" s="14">
        <f>'- 51 -'!C15</f>
        <v>678237000</v>
      </c>
      <c r="D15" s="14">
        <f>'- 51 -'!E15</f>
        <v>402786570</v>
      </c>
      <c r="E15" s="14">
        <f t="shared" si="0"/>
        <v>1081023570</v>
      </c>
      <c r="F15" s="14">
        <f t="shared" si="1"/>
        <v>5371637.04</v>
      </c>
      <c r="G15" s="14">
        <f t="shared" si="2"/>
        <v>7274325.4542</v>
      </c>
      <c r="H15" s="14">
        <f t="shared" si="3"/>
        <v>12645962.494199999</v>
      </c>
    </row>
    <row r="16" spans="1:8" ht="12.75">
      <c r="A16" s="15">
        <v>6</v>
      </c>
      <c r="B16" s="16" t="s">
        <v>140</v>
      </c>
      <c r="C16" s="16">
        <f>'- 51 -'!C16</f>
        <v>823313700</v>
      </c>
      <c r="D16" s="16">
        <f>'- 51 -'!E16</f>
        <v>171612600</v>
      </c>
      <c r="E16" s="16">
        <f t="shared" si="0"/>
        <v>994926300</v>
      </c>
      <c r="F16" s="16">
        <f t="shared" si="1"/>
        <v>6520644.504</v>
      </c>
      <c r="G16" s="16">
        <f t="shared" si="2"/>
        <v>3099323.556</v>
      </c>
      <c r="H16" s="16">
        <f t="shared" si="3"/>
        <v>9619968.059999999</v>
      </c>
    </row>
    <row r="17" spans="1:8" ht="12.75">
      <c r="A17" s="13">
        <v>9</v>
      </c>
      <c r="B17" s="14" t="s">
        <v>141</v>
      </c>
      <c r="C17" s="14">
        <f>'- 51 -'!C17</f>
        <v>1075689330</v>
      </c>
      <c r="D17" s="14">
        <f>'- 51 -'!E17</f>
        <v>147982400</v>
      </c>
      <c r="E17" s="14">
        <f t="shared" si="0"/>
        <v>1223671730</v>
      </c>
      <c r="F17" s="14">
        <f t="shared" si="1"/>
        <v>8519459.4936</v>
      </c>
      <c r="G17" s="14">
        <f t="shared" si="2"/>
        <v>2672562.144</v>
      </c>
      <c r="H17" s="14">
        <f t="shared" si="3"/>
        <v>11192021.6376</v>
      </c>
    </row>
    <row r="18" spans="1:8" ht="12.75">
      <c r="A18" s="15">
        <v>10</v>
      </c>
      <c r="B18" s="16" t="s">
        <v>142</v>
      </c>
      <c r="C18" s="16">
        <f>'- 51 -'!C18</f>
        <v>716530830</v>
      </c>
      <c r="D18" s="16">
        <f>'- 51 -'!E18</f>
        <v>136191240</v>
      </c>
      <c r="E18" s="16">
        <f t="shared" si="0"/>
        <v>852722070</v>
      </c>
      <c r="F18" s="16">
        <f t="shared" si="1"/>
        <v>5674924.1736</v>
      </c>
      <c r="G18" s="16">
        <f t="shared" si="2"/>
        <v>2459613.7944</v>
      </c>
      <c r="H18" s="16">
        <f t="shared" si="3"/>
        <v>8134537.968</v>
      </c>
    </row>
    <row r="19" spans="1:8" ht="12.75">
      <c r="A19" s="13">
        <v>11</v>
      </c>
      <c r="B19" s="14" t="s">
        <v>143</v>
      </c>
      <c r="C19" s="14">
        <f>'- 51 -'!C19</f>
        <v>475390890</v>
      </c>
      <c r="D19" s="14">
        <f>'- 51 -'!E19</f>
        <v>96664400</v>
      </c>
      <c r="E19" s="14">
        <f t="shared" si="0"/>
        <v>572055290</v>
      </c>
      <c r="F19" s="14">
        <f t="shared" si="1"/>
        <v>3765095.8488</v>
      </c>
      <c r="G19" s="14">
        <f t="shared" si="2"/>
        <v>1745759.064</v>
      </c>
      <c r="H19" s="14">
        <f t="shared" si="3"/>
        <v>5510854.9128</v>
      </c>
    </row>
    <row r="20" spans="1:8" ht="12.75">
      <c r="A20" s="15">
        <v>12</v>
      </c>
      <c r="B20" s="16" t="s">
        <v>144</v>
      </c>
      <c r="C20" s="16">
        <f>'- 51 -'!C20</f>
        <v>541467670</v>
      </c>
      <c r="D20" s="16">
        <f>'- 51 -'!E20</f>
        <v>259906580</v>
      </c>
      <c r="E20" s="16">
        <f t="shared" si="0"/>
        <v>801374250</v>
      </c>
      <c r="F20" s="16">
        <f t="shared" si="1"/>
        <v>4288423.9464</v>
      </c>
      <c r="G20" s="16">
        <f t="shared" si="2"/>
        <v>4693912.8348</v>
      </c>
      <c r="H20" s="16">
        <f t="shared" si="3"/>
        <v>8982336.7812</v>
      </c>
    </row>
    <row r="21" spans="1:8" ht="12.75">
      <c r="A21" s="13">
        <v>13</v>
      </c>
      <c r="B21" s="14" t="s">
        <v>145</v>
      </c>
      <c r="C21" s="14">
        <f>'- 51 -'!C21</f>
        <v>240952850</v>
      </c>
      <c r="D21" s="14">
        <f>'- 51 -'!E21</f>
        <v>73703360</v>
      </c>
      <c r="E21" s="14">
        <f t="shared" si="0"/>
        <v>314656210</v>
      </c>
      <c r="F21" s="14">
        <f t="shared" si="1"/>
        <v>1908346.572</v>
      </c>
      <c r="G21" s="14">
        <f t="shared" si="2"/>
        <v>1331082.6816</v>
      </c>
      <c r="H21" s="14">
        <f t="shared" si="3"/>
        <v>3239429.2536</v>
      </c>
    </row>
    <row r="22" spans="1:8" ht="12.75">
      <c r="A22" s="15">
        <v>14</v>
      </c>
      <c r="B22" s="16" t="s">
        <v>146</v>
      </c>
      <c r="C22" s="16">
        <f>'- 51 -'!C22</f>
        <v>300311430</v>
      </c>
      <c r="D22" s="16">
        <f>'- 51 -'!E22</f>
        <v>67456540</v>
      </c>
      <c r="E22" s="16">
        <f t="shared" si="0"/>
        <v>367767970</v>
      </c>
      <c r="F22" s="16">
        <f t="shared" si="1"/>
        <v>2378466.5256</v>
      </c>
      <c r="G22" s="16">
        <f t="shared" si="2"/>
        <v>1218265.1124</v>
      </c>
      <c r="H22" s="16">
        <f t="shared" si="3"/>
        <v>3596731.638</v>
      </c>
    </row>
    <row r="23" spans="1:8" ht="12.75">
      <c r="A23" s="13">
        <v>15</v>
      </c>
      <c r="B23" s="14" t="s">
        <v>147</v>
      </c>
      <c r="C23" s="14">
        <f>'- 51 -'!C23</f>
        <v>275506500</v>
      </c>
      <c r="D23" s="14">
        <f>'- 51 -'!E23</f>
        <v>121278130</v>
      </c>
      <c r="E23" s="14">
        <f t="shared" si="0"/>
        <v>396784630</v>
      </c>
      <c r="F23" s="14">
        <f t="shared" si="1"/>
        <v>2182011.48</v>
      </c>
      <c r="G23" s="14">
        <f t="shared" si="2"/>
        <v>2190283.0278</v>
      </c>
      <c r="H23" s="14">
        <f t="shared" si="3"/>
        <v>4372294.5078</v>
      </c>
    </row>
    <row r="24" spans="1:8" ht="12.75">
      <c r="A24" s="15">
        <v>16</v>
      </c>
      <c r="B24" s="16" t="s">
        <v>148</v>
      </c>
      <c r="C24" s="16">
        <f>'- 51 -'!C24</f>
        <v>33122080</v>
      </c>
      <c r="D24" s="16">
        <f>'- 51 -'!E24</f>
        <v>19184720</v>
      </c>
      <c r="E24" s="16">
        <f t="shared" si="0"/>
        <v>52306800</v>
      </c>
      <c r="F24" s="16">
        <f t="shared" si="1"/>
        <v>262326.8736</v>
      </c>
      <c r="G24" s="16">
        <f t="shared" si="2"/>
        <v>346476.0432</v>
      </c>
      <c r="H24" s="16">
        <f t="shared" si="3"/>
        <v>608802.9168</v>
      </c>
    </row>
    <row r="25" spans="1:8" ht="12.75">
      <c r="A25" s="13">
        <v>17</v>
      </c>
      <c r="B25" s="14" t="s">
        <v>149</v>
      </c>
      <c r="C25" s="14">
        <f>'- 51 -'!C25</f>
        <v>47879930</v>
      </c>
      <c r="D25" s="14">
        <f>'- 51 -'!E25</f>
        <v>31489980</v>
      </c>
      <c r="E25" s="14">
        <f t="shared" si="0"/>
        <v>79369910</v>
      </c>
      <c r="F25" s="14">
        <f t="shared" si="1"/>
        <v>379209.0456</v>
      </c>
      <c r="G25" s="14">
        <f t="shared" si="2"/>
        <v>568709.0388</v>
      </c>
      <c r="H25" s="14">
        <f t="shared" si="3"/>
        <v>947918.0844</v>
      </c>
    </row>
    <row r="26" spans="1:8" ht="12.75">
      <c r="A26" s="15">
        <v>18</v>
      </c>
      <c r="B26" s="16" t="s">
        <v>150</v>
      </c>
      <c r="C26" s="16">
        <f>'- 51 -'!C26</f>
        <v>65618050</v>
      </c>
      <c r="D26" s="16">
        <f>'- 51 -'!E26</f>
        <v>37910580</v>
      </c>
      <c r="E26" s="16">
        <f t="shared" si="0"/>
        <v>103528630</v>
      </c>
      <c r="F26" s="16">
        <f t="shared" si="1"/>
        <v>519694.956</v>
      </c>
      <c r="G26" s="16">
        <f t="shared" si="2"/>
        <v>684665.0748</v>
      </c>
      <c r="H26" s="16">
        <f t="shared" si="3"/>
        <v>1204360.0307999998</v>
      </c>
    </row>
    <row r="27" spans="1:8" ht="12.75">
      <c r="A27" s="13">
        <v>19</v>
      </c>
      <c r="B27" s="14" t="s">
        <v>151</v>
      </c>
      <c r="C27" s="14">
        <f>'- 51 -'!C27</f>
        <v>86800560</v>
      </c>
      <c r="D27" s="14">
        <f>'- 51 -'!E27</f>
        <v>59636480</v>
      </c>
      <c r="E27" s="14">
        <f t="shared" si="0"/>
        <v>146437040</v>
      </c>
      <c r="F27" s="14">
        <f t="shared" si="1"/>
        <v>687460.4352</v>
      </c>
      <c r="G27" s="14">
        <f t="shared" si="2"/>
        <v>1077034.8288</v>
      </c>
      <c r="H27" s="14">
        <f t="shared" si="3"/>
        <v>1764495.264</v>
      </c>
    </row>
    <row r="28" spans="1:8" ht="12.75">
      <c r="A28" s="15">
        <v>20</v>
      </c>
      <c r="B28" s="16" t="s">
        <v>152</v>
      </c>
      <c r="C28" s="16">
        <f>'- 51 -'!C28</f>
        <v>68568410</v>
      </c>
      <c r="D28" s="16">
        <f>'- 51 -'!E28</f>
        <v>34294090</v>
      </c>
      <c r="E28" s="16">
        <f t="shared" si="0"/>
        <v>102862500</v>
      </c>
      <c r="F28" s="16">
        <f t="shared" si="1"/>
        <v>543061.8072</v>
      </c>
      <c r="G28" s="16">
        <f t="shared" si="2"/>
        <v>619351.2654</v>
      </c>
      <c r="H28" s="16">
        <f t="shared" si="3"/>
        <v>1162413.0726</v>
      </c>
    </row>
    <row r="29" spans="1:8" ht="12.75">
      <c r="A29" s="13">
        <v>21</v>
      </c>
      <c r="B29" s="14" t="s">
        <v>153</v>
      </c>
      <c r="C29" s="14">
        <f>'- 51 -'!C29</f>
        <v>214129640</v>
      </c>
      <c r="D29" s="14">
        <f>'- 51 -'!E29</f>
        <v>77090270</v>
      </c>
      <c r="E29" s="14">
        <f t="shared" si="0"/>
        <v>291219910</v>
      </c>
      <c r="F29" s="14">
        <f t="shared" si="1"/>
        <v>1695906.7488</v>
      </c>
      <c r="G29" s="14">
        <f t="shared" si="2"/>
        <v>1392250.2762</v>
      </c>
      <c r="H29" s="14">
        <f t="shared" si="3"/>
        <v>3088157.025</v>
      </c>
    </row>
    <row r="30" spans="1:8" ht="12.75">
      <c r="A30" s="15">
        <v>22</v>
      </c>
      <c r="B30" s="16" t="s">
        <v>154</v>
      </c>
      <c r="C30" s="16">
        <f>'- 51 -'!C30</f>
        <v>202500490</v>
      </c>
      <c r="D30" s="16">
        <f>'- 51 -'!E30</f>
        <v>56496040</v>
      </c>
      <c r="E30" s="16">
        <f t="shared" si="0"/>
        <v>258996530</v>
      </c>
      <c r="F30" s="16">
        <f t="shared" si="1"/>
        <v>1603803.8808</v>
      </c>
      <c r="G30" s="16">
        <f t="shared" si="2"/>
        <v>1020318.4824</v>
      </c>
      <c r="H30" s="16">
        <f t="shared" si="3"/>
        <v>2624122.3632</v>
      </c>
    </row>
    <row r="31" spans="1:8" ht="12.75">
      <c r="A31" s="13">
        <v>23</v>
      </c>
      <c r="B31" s="14" t="s">
        <v>155</v>
      </c>
      <c r="C31" s="14">
        <f>'- 51 -'!C31</f>
        <v>56796370</v>
      </c>
      <c r="D31" s="14">
        <f>'- 51 -'!E31</f>
        <v>17281660</v>
      </c>
      <c r="E31" s="14">
        <f t="shared" si="0"/>
        <v>74078030</v>
      </c>
      <c r="F31" s="14">
        <f t="shared" si="1"/>
        <v>449827.2504</v>
      </c>
      <c r="G31" s="14">
        <f t="shared" si="2"/>
        <v>312106.7796</v>
      </c>
      <c r="H31" s="14">
        <f t="shared" si="3"/>
        <v>761934.03</v>
      </c>
    </row>
    <row r="32" spans="1:8" ht="12.75">
      <c r="A32" s="15">
        <v>24</v>
      </c>
      <c r="B32" s="16" t="s">
        <v>156</v>
      </c>
      <c r="C32" s="16">
        <f>'- 51 -'!C32</f>
        <v>202959300</v>
      </c>
      <c r="D32" s="16">
        <f>'- 51 -'!E32</f>
        <v>142133060</v>
      </c>
      <c r="E32" s="16">
        <f t="shared" si="0"/>
        <v>345092360</v>
      </c>
      <c r="F32" s="16">
        <f t="shared" si="1"/>
        <v>1607437.656</v>
      </c>
      <c r="G32" s="16">
        <f t="shared" si="2"/>
        <v>2566923.0636</v>
      </c>
      <c r="H32" s="16">
        <f t="shared" si="3"/>
        <v>4174360.7196</v>
      </c>
    </row>
    <row r="33" spans="1:8" ht="12.75">
      <c r="A33" s="13">
        <v>25</v>
      </c>
      <c r="B33" s="14" t="s">
        <v>157</v>
      </c>
      <c r="C33" s="14">
        <f>'- 51 -'!C33</f>
        <v>73063210</v>
      </c>
      <c r="D33" s="14">
        <f>'- 51 -'!E33</f>
        <v>22269870</v>
      </c>
      <c r="E33" s="14">
        <f t="shared" si="0"/>
        <v>95333080</v>
      </c>
      <c r="F33" s="14">
        <f t="shared" si="1"/>
        <v>578660.6232</v>
      </c>
      <c r="G33" s="14">
        <f t="shared" si="2"/>
        <v>402193.85219999996</v>
      </c>
      <c r="H33" s="14">
        <f t="shared" si="3"/>
        <v>980854.4754</v>
      </c>
    </row>
    <row r="34" spans="1:8" ht="12.75">
      <c r="A34" s="15">
        <v>26</v>
      </c>
      <c r="B34" s="16" t="s">
        <v>158</v>
      </c>
      <c r="C34" s="16">
        <f>'- 51 -'!C34</f>
        <v>125527110</v>
      </c>
      <c r="D34" s="16">
        <f>'- 51 -'!E34</f>
        <v>60602250</v>
      </c>
      <c r="E34" s="16">
        <f t="shared" si="0"/>
        <v>186129360</v>
      </c>
      <c r="F34" s="16">
        <f t="shared" si="1"/>
        <v>994174.7112</v>
      </c>
      <c r="G34" s="16">
        <f t="shared" si="2"/>
        <v>1094476.635</v>
      </c>
      <c r="H34" s="16">
        <f t="shared" si="3"/>
        <v>2088651.3462</v>
      </c>
    </row>
    <row r="35" spans="1:8" ht="12.75">
      <c r="A35" s="13">
        <v>28</v>
      </c>
      <c r="B35" s="14" t="s">
        <v>159</v>
      </c>
      <c r="C35" s="14">
        <f>'- 51 -'!C35</f>
        <v>30919930</v>
      </c>
      <c r="D35" s="14">
        <f>'- 51 -'!E35</f>
        <v>21661530</v>
      </c>
      <c r="E35" s="14">
        <f t="shared" si="0"/>
        <v>52581460</v>
      </c>
      <c r="F35" s="14">
        <f t="shared" si="1"/>
        <v>244885.8456</v>
      </c>
      <c r="G35" s="14">
        <f t="shared" si="2"/>
        <v>391207.2318</v>
      </c>
      <c r="H35" s="14">
        <f t="shared" si="3"/>
        <v>636093.0774000001</v>
      </c>
    </row>
    <row r="36" spans="1:8" ht="12.75">
      <c r="A36" s="15">
        <v>30</v>
      </c>
      <c r="B36" s="16" t="s">
        <v>160</v>
      </c>
      <c r="C36" s="16">
        <f>'- 51 -'!C36</f>
        <v>44839290</v>
      </c>
      <c r="D36" s="16">
        <f>'- 51 -'!E36</f>
        <v>44206320</v>
      </c>
      <c r="E36" s="16">
        <f t="shared" si="0"/>
        <v>89045610</v>
      </c>
      <c r="F36" s="16">
        <f t="shared" si="1"/>
        <v>355127.1768</v>
      </c>
      <c r="G36" s="16">
        <f t="shared" si="2"/>
        <v>798366.1392</v>
      </c>
      <c r="H36" s="16">
        <f t="shared" si="3"/>
        <v>1153493.316</v>
      </c>
    </row>
    <row r="37" spans="1:8" ht="12.75">
      <c r="A37" s="13">
        <v>31</v>
      </c>
      <c r="B37" s="14" t="s">
        <v>161</v>
      </c>
      <c r="C37" s="14">
        <f>'- 51 -'!C37</f>
        <v>76085930</v>
      </c>
      <c r="D37" s="14">
        <f>'- 51 -'!E37</f>
        <v>69555500</v>
      </c>
      <c r="E37" s="14">
        <f t="shared" si="0"/>
        <v>145641430</v>
      </c>
      <c r="F37" s="14">
        <f t="shared" si="1"/>
        <v>602600.5656</v>
      </c>
      <c r="G37" s="14">
        <f t="shared" si="2"/>
        <v>1256172.33</v>
      </c>
      <c r="H37" s="14">
        <f t="shared" si="3"/>
        <v>1858772.8956</v>
      </c>
    </row>
    <row r="38" spans="1:8" ht="12.75">
      <c r="A38" s="15">
        <v>32</v>
      </c>
      <c r="B38" s="16" t="s">
        <v>162</v>
      </c>
      <c r="C38" s="16">
        <f>'- 51 -'!C38</f>
        <v>33667110</v>
      </c>
      <c r="D38" s="16">
        <f>'- 51 -'!E38</f>
        <v>9172270</v>
      </c>
      <c r="E38" s="16">
        <f t="shared" si="0"/>
        <v>42839380</v>
      </c>
      <c r="F38" s="16">
        <f t="shared" si="1"/>
        <v>266643.5112</v>
      </c>
      <c r="G38" s="16">
        <f t="shared" si="2"/>
        <v>165651.1962</v>
      </c>
      <c r="H38" s="16">
        <f t="shared" si="3"/>
        <v>432294.7074</v>
      </c>
    </row>
    <row r="39" spans="1:8" ht="12.75">
      <c r="A39" s="13">
        <v>33</v>
      </c>
      <c r="B39" s="14" t="s">
        <v>163</v>
      </c>
      <c r="C39" s="14">
        <f>'- 51 -'!C39</f>
        <v>107467180</v>
      </c>
      <c r="D39" s="14">
        <f>'- 51 -'!E39</f>
        <v>43962870</v>
      </c>
      <c r="E39" s="14">
        <f t="shared" si="0"/>
        <v>151430050</v>
      </c>
      <c r="F39" s="14">
        <f t="shared" si="1"/>
        <v>851140.0656</v>
      </c>
      <c r="G39" s="14">
        <f t="shared" si="2"/>
        <v>793969.4322</v>
      </c>
      <c r="H39" s="14">
        <f t="shared" si="3"/>
        <v>1645109.4978</v>
      </c>
    </row>
    <row r="40" spans="1:8" ht="12.75">
      <c r="A40" s="15">
        <v>34</v>
      </c>
      <c r="B40" s="16" t="s">
        <v>164</v>
      </c>
      <c r="C40" s="16">
        <f>'- 51 -'!C40</f>
        <v>18573780</v>
      </c>
      <c r="D40" s="16">
        <f>'- 51 -'!E40</f>
        <v>2357050</v>
      </c>
      <c r="E40" s="16">
        <f t="shared" si="0"/>
        <v>20930830</v>
      </c>
      <c r="F40" s="16">
        <f t="shared" si="1"/>
        <v>147104.3376</v>
      </c>
      <c r="G40" s="16">
        <f t="shared" si="2"/>
        <v>42568.323</v>
      </c>
      <c r="H40" s="16">
        <f t="shared" si="3"/>
        <v>189672.6606</v>
      </c>
    </row>
    <row r="41" spans="1:8" ht="12.75">
      <c r="A41" s="13">
        <v>35</v>
      </c>
      <c r="B41" s="14" t="s">
        <v>165</v>
      </c>
      <c r="C41" s="14">
        <f>'- 51 -'!C41</f>
        <v>80573070</v>
      </c>
      <c r="D41" s="14">
        <f>'- 51 -'!E41</f>
        <v>41707650</v>
      </c>
      <c r="E41" s="14">
        <f t="shared" si="0"/>
        <v>122280720</v>
      </c>
      <c r="F41" s="14">
        <f t="shared" si="1"/>
        <v>638138.7143999999</v>
      </c>
      <c r="G41" s="14">
        <f t="shared" si="2"/>
        <v>753240.159</v>
      </c>
      <c r="H41" s="14">
        <f t="shared" si="3"/>
        <v>1391378.8734</v>
      </c>
    </row>
    <row r="42" spans="1:8" ht="12.75">
      <c r="A42" s="15">
        <v>36</v>
      </c>
      <c r="B42" s="16" t="s">
        <v>166</v>
      </c>
      <c r="C42" s="16">
        <f>'- 51 -'!C42</f>
        <v>51319150</v>
      </c>
      <c r="D42" s="16">
        <f>'- 51 -'!E42</f>
        <v>19298550</v>
      </c>
      <c r="E42" s="16">
        <f t="shared" si="0"/>
        <v>70617700</v>
      </c>
      <c r="F42" s="16">
        <f t="shared" si="1"/>
        <v>406447.668</v>
      </c>
      <c r="G42" s="16">
        <f t="shared" si="2"/>
        <v>348531.81299999997</v>
      </c>
      <c r="H42" s="16">
        <f t="shared" si="3"/>
        <v>754979.4809999999</v>
      </c>
    </row>
    <row r="43" spans="1:8" ht="12.75">
      <c r="A43" s="13">
        <v>37</v>
      </c>
      <c r="B43" s="14" t="s">
        <v>167</v>
      </c>
      <c r="C43" s="14">
        <f>'- 51 -'!C43</f>
        <v>41743650</v>
      </c>
      <c r="D43" s="14">
        <f>'- 51 -'!E43</f>
        <v>21589940</v>
      </c>
      <c r="E43" s="14">
        <f t="shared" si="0"/>
        <v>63333590</v>
      </c>
      <c r="F43" s="14">
        <f t="shared" si="1"/>
        <v>330609.708</v>
      </c>
      <c r="G43" s="14">
        <f t="shared" si="2"/>
        <v>389914.3164</v>
      </c>
      <c r="H43" s="14">
        <f t="shared" si="3"/>
        <v>720524.0244</v>
      </c>
    </row>
    <row r="44" spans="1:8" ht="12.75">
      <c r="A44" s="15">
        <v>38</v>
      </c>
      <c r="B44" s="16" t="s">
        <v>168</v>
      </c>
      <c r="C44" s="16">
        <f>'- 51 -'!C44</f>
        <v>39666670</v>
      </c>
      <c r="D44" s="16">
        <f>'- 51 -'!E44</f>
        <v>61880240</v>
      </c>
      <c r="E44" s="16">
        <f t="shared" si="0"/>
        <v>101546910</v>
      </c>
      <c r="F44" s="16">
        <f t="shared" si="1"/>
        <v>314160.0264</v>
      </c>
      <c r="G44" s="16">
        <f t="shared" si="2"/>
        <v>1117557.1343999999</v>
      </c>
      <c r="H44" s="16">
        <f t="shared" si="3"/>
        <v>1431717.1607999997</v>
      </c>
    </row>
    <row r="45" spans="1:8" ht="12.75">
      <c r="A45" s="13">
        <v>39</v>
      </c>
      <c r="B45" s="14" t="s">
        <v>169</v>
      </c>
      <c r="C45" s="14">
        <f>'- 51 -'!C45</f>
        <v>107416680</v>
      </c>
      <c r="D45" s="14">
        <f>'- 51 -'!E45</f>
        <v>67215500</v>
      </c>
      <c r="E45" s="14">
        <f t="shared" si="0"/>
        <v>174632180</v>
      </c>
      <c r="F45" s="14">
        <f t="shared" si="1"/>
        <v>850740.1056</v>
      </c>
      <c r="G45" s="14">
        <f t="shared" si="2"/>
        <v>1213911.93</v>
      </c>
      <c r="H45" s="14">
        <f t="shared" si="3"/>
        <v>2064652.0356</v>
      </c>
    </row>
    <row r="46" spans="1:8" ht="12.75">
      <c r="A46" s="15">
        <v>40</v>
      </c>
      <c r="B46" s="16" t="s">
        <v>170</v>
      </c>
      <c r="C46" s="16">
        <f>'- 51 -'!C46</f>
        <v>534826640</v>
      </c>
      <c r="D46" s="16">
        <f>'- 51 -'!E46</f>
        <v>369509520</v>
      </c>
      <c r="E46" s="16">
        <f t="shared" si="0"/>
        <v>904336160</v>
      </c>
      <c r="F46" s="16">
        <f t="shared" si="1"/>
        <v>4235826.9888</v>
      </c>
      <c r="G46" s="16">
        <f t="shared" si="2"/>
        <v>6673341.9311999995</v>
      </c>
      <c r="H46" s="16">
        <f t="shared" si="3"/>
        <v>10909168.92</v>
      </c>
    </row>
    <row r="47" spans="1:8" ht="12.75">
      <c r="A47" s="13">
        <v>41</v>
      </c>
      <c r="B47" s="14" t="s">
        <v>171</v>
      </c>
      <c r="C47" s="14">
        <f>'- 51 -'!C47</f>
        <v>61296120</v>
      </c>
      <c r="D47" s="14">
        <f>'- 51 -'!E47</f>
        <v>101224380</v>
      </c>
      <c r="E47" s="14">
        <f t="shared" si="0"/>
        <v>162520500</v>
      </c>
      <c r="F47" s="14">
        <f t="shared" si="1"/>
        <v>485465.2704</v>
      </c>
      <c r="G47" s="14">
        <f t="shared" si="2"/>
        <v>1828112.3028</v>
      </c>
      <c r="H47" s="14">
        <f t="shared" si="3"/>
        <v>2313577.5732</v>
      </c>
    </row>
    <row r="48" spans="1:8" ht="12.75">
      <c r="A48" s="15">
        <v>42</v>
      </c>
      <c r="B48" s="16" t="s">
        <v>172</v>
      </c>
      <c r="C48" s="16">
        <f>'- 51 -'!C48</f>
        <v>39741640</v>
      </c>
      <c r="D48" s="16">
        <f>'- 51 -'!E48</f>
        <v>43554980</v>
      </c>
      <c r="E48" s="16">
        <f t="shared" si="0"/>
        <v>83296620</v>
      </c>
      <c r="F48" s="16">
        <f t="shared" si="1"/>
        <v>314753.7888</v>
      </c>
      <c r="G48" s="16">
        <f t="shared" si="2"/>
        <v>786602.9388</v>
      </c>
      <c r="H48" s="16">
        <f t="shared" si="3"/>
        <v>1101356.7275999999</v>
      </c>
    </row>
    <row r="49" spans="1:8" ht="12.75">
      <c r="A49" s="13">
        <v>43</v>
      </c>
      <c r="B49" s="14" t="s">
        <v>173</v>
      </c>
      <c r="C49" s="14">
        <f>'- 51 -'!C49</f>
        <v>32547840</v>
      </c>
      <c r="D49" s="14">
        <f>'- 51 -'!E49</f>
        <v>28647080</v>
      </c>
      <c r="E49" s="14">
        <f t="shared" si="0"/>
        <v>61194920</v>
      </c>
      <c r="F49" s="14">
        <f t="shared" si="1"/>
        <v>257778.8928</v>
      </c>
      <c r="G49" s="14">
        <f t="shared" si="2"/>
        <v>517366.2648</v>
      </c>
      <c r="H49" s="14">
        <f t="shared" si="3"/>
        <v>775145.1576</v>
      </c>
    </row>
    <row r="50" spans="1:8" ht="12.75">
      <c r="A50" s="15">
        <v>44</v>
      </c>
      <c r="B50" s="16" t="s">
        <v>174</v>
      </c>
      <c r="C50" s="16">
        <f>'- 51 -'!C50</f>
        <v>55851630</v>
      </c>
      <c r="D50" s="16">
        <f>'- 51 -'!E50</f>
        <v>25782160</v>
      </c>
      <c r="E50" s="16">
        <f t="shared" si="0"/>
        <v>81633790</v>
      </c>
      <c r="F50" s="16">
        <f t="shared" si="1"/>
        <v>442344.9096</v>
      </c>
      <c r="G50" s="16">
        <f t="shared" si="2"/>
        <v>465625.8096</v>
      </c>
      <c r="H50" s="16">
        <f t="shared" si="3"/>
        <v>907970.7191999999</v>
      </c>
    </row>
    <row r="51" spans="1:8" ht="12.75">
      <c r="A51" s="13">
        <v>45</v>
      </c>
      <c r="B51" s="14" t="s">
        <v>175</v>
      </c>
      <c r="C51" s="14">
        <f>'- 51 -'!C51</f>
        <v>72342820</v>
      </c>
      <c r="D51" s="14">
        <f>'- 51 -'!E51</f>
        <v>51853490</v>
      </c>
      <c r="E51" s="14">
        <f t="shared" si="0"/>
        <v>124196310</v>
      </c>
      <c r="F51" s="14">
        <f t="shared" si="1"/>
        <v>572955.1344</v>
      </c>
      <c r="G51" s="14">
        <f t="shared" si="2"/>
        <v>936474.0294</v>
      </c>
      <c r="H51" s="14">
        <f t="shared" si="3"/>
        <v>1509429.1638</v>
      </c>
    </row>
    <row r="52" spans="1:8" ht="12.75">
      <c r="A52" s="15">
        <v>46</v>
      </c>
      <c r="B52" s="16" t="s">
        <v>176</v>
      </c>
      <c r="C52" s="16">
        <f>'- 51 -'!C52</f>
        <v>51051230</v>
      </c>
      <c r="D52" s="16">
        <f>'- 51 -'!E52</f>
        <v>19954090</v>
      </c>
      <c r="E52" s="16">
        <f t="shared" si="0"/>
        <v>71005320</v>
      </c>
      <c r="F52" s="16">
        <f t="shared" si="1"/>
        <v>404325.7416</v>
      </c>
      <c r="G52" s="16">
        <f t="shared" si="2"/>
        <v>360370.8654</v>
      </c>
      <c r="H52" s="16">
        <f t="shared" si="3"/>
        <v>764696.6070000001</v>
      </c>
    </row>
    <row r="53" spans="1:8" ht="12.75">
      <c r="A53" s="13">
        <v>47</v>
      </c>
      <c r="B53" s="14" t="s">
        <v>177</v>
      </c>
      <c r="C53" s="14">
        <f>'- 51 -'!C53</f>
        <v>87591620</v>
      </c>
      <c r="D53" s="14">
        <f>'- 51 -'!E53</f>
        <v>37983910</v>
      </c>
      <c r="E53" s="14">
        <f t="shared" si="0"/>
        <v>125575530</v>
      </c>
      <c r="F53" s="14">
        <f t="shared" si="1"/>
        <v>693725.6304</v>
      </c>
      <c r="G53" s="14">
        <f t="shared" si="2"/>
        <v>685989.4146</v>
      </c>
      <c r="H53" s="14">
        <f t="shared" si="3"/>
        <v>1379715.045</v>
      </c>
    </row>
    <row r="54" spans="1:8" ht="12.75">
      <c r="A54" s="15">
        <v>48</v>
      </c>
      <c r="B54" s="16" t="s">
        <v>178</v>
      </c>
      <c r="C54" s="16">
        <f>'- 51 -'!C54</f>
        <v>32536630</v>
      </c>
      <c r="D54" s="16">
        <f>'- 51 -'!E54</f>
        <v>20268250</v>
      </c>
      <c r="E54" s="16">
        <f t="shared" si="0"/>
        <v>52804880</v>
      </c>
      <c r="F54" s="16">
        <f t="shared" si="1"/>
        <v>257690.1096</v>
      </c>
      <c r="G54" s="16">
        <f t="shared" si="2"/>
        <v>366044.595</v>
      </c>
      <c r="H54" s="16">
        <f t="shared" si="3"/>
        <v>623734.7045999999</v>
      </c>
    </row>
    <row r="55" spans="1:8" ht="12.75">
      <c r="A55" s="13">
        <v>49</v>
      </c>
      <c r="B55" s="14" t="s">
        <v>179</v>
      </c>
      <c r="C55" s="14">
        <f>'- 51 -'!C55</f>
        <v>0</v>
      </c>
      <c r="D55" s="14">
        <f>'- 51 -'!E55</f>
        <v>0</v>
      </c>
      <c r="E55" s="14">
        <f t="shared" si="0"/>
        <v>0</v>
      </c>
      <c r="F55" s="14">
        <f t="shared" si="1"/>
        <v>0</v>
      </c>
      <c r="G55" s="14">
        <f t="shared" si="2"/>
        <v>0</v>
      </c>
      <c r="H55" s="14">
        <f t="shared" si="3"/>
        <v>0</v>
      </c>
    </row>
    <row r="56" spans="1:8" ht="12.75">
      <c r="A56" s="15">
        <v>50</v>
      </c>
      <c r="B56" s="16" t="s">
        <v>429</v>
      </c>
      <c r="C56" s="16">
        <f>'- 51 -'!C56</f>
        <v>67778310</v>
      </c>
      <c r="D56" s="16">
        <f>'- 51 -'!E56</f>
        <v>41928020</v>
      </c>
      <c r="E56" s="16">
        <f t="shared" si="0"/>
        <v>109706330</v>
      </c>
      <c r="F56" s="16">
        <f t="shared" si="1"/>
        <v>536804.2152</v>
      </c>
      <c r="G56" s="16">
        <f t="shared" si="2"/>
        <v>757220.0412</v>
      </c>
      <c r="H56" s="16">
        <f t="shared" si="3"/>
        <v>1294024.2563999998</v>
      </c>
    </row>
    <row r="57" spans="1:8" ht="12.75">
      <c r="A57" s="13">
        <v>2264</v>
      </c>
      <c r="B57" s="14" t="s">
        <v>180</v>
      </c>
      <c r="C57" s="14">
        <f>'- 51 -'!C57</f>
        <v>4600460</v>
      </c>
      <c r="D57" s="14">
        <f>'- 51 -'!E57</f>
        <v>8019520</v>
      </c>
      <c r="E57" s="14">
        <f t="shared" si="0"/>
        <v>12619980</v>
      </c>
      <c r="F57" s="14">
        <f t="shared" si="1"/>
        <v>36435.6432</v>
      </c>
      <c r="G57" s="14">
        <f t="shared" si="2"/>
        <v>144832.5312</v>
      </c>
      <c r="H57" s="14">
        <f t="shared" si="3"/>
        <v>181268.1744</v>
      </c>
    </row>
    <row r="58" spans="1:8" ht="12.75">
      <c r="A58" s="15">
        <v>2309</v>
      </c>
      <c r="B58" s="16" t="s">
        <v>181</v>
      </c>
      <c r="C58" s="16">
        <f>'- 51 -'!C58</f>
        <v>8407920</v>
      </c>
      <c r="D58" s="16">
        <f>'- 51 -'!E58</f>
        <v>2033610</v>
      </c>
      <c r="E58" s="16">
        <f t="shared" si="0"/>
        <v>10441530</v>
      </c>
      <c r="F58" s="16">
        <f t="shared" si="1"/>
        <v>66590.7264</v>
      </c>
      <c r="G58" s="16">
        <f t="shared" si="2"/>
        <v>36726.9966</v>
      </c>
      <c r="H58" s="16">
        <f t="shared" si="3"/>
        <v>103317.723</v>
      </c>
    </row>
    <row r="59" spans="1:8" ht="12.75">
      <c r="A59" s="13">
        <v>2312</v>
      </c>
      <c r="B59" s="14" t="s">
        <v>182</v>
      </c>
      <c r="C59" s="14">
        <f>'- 51 -'!C59</f>
        <v>1608400</v>
      </c>
      <c r="D59" s="14">
        <f>'- 51 -'!E59</f>
        <v>1112910</v>
      </c>
      <c r="E59" s="14">
        <f t="shared" si="0"/>
        <v>2721310</v>
      </c>
      <c r="F59" s="14">
        <f t="shared" si="1"/>
        <v>12738.528</v>
      </c>
      <c r="G59" s="14">
        <f t="shared" si="2"/>
        <v>20099.154599999998</v>
      </c>
      <c r="H59" s="14">
        <f t="shared" si="3"/>
        <v>32837.6826</v>
      </c>
    </row>
    <row r="60" spans="1:8" ht="12.75">
      <c r="A60" s="15">
        <v>2355</v>
      </c>
      <c r="B60" s="16" t="s">
        <v>183</v>
      </c>
      <c r="C60" s="16">
        <f>'- 51 -'!C60</f>
        <v>135530970</v>
      </c>
      <c r="D60" s="16">
        <f>'- 51 -'!E60</f>
        <v>54262350</v>
      </c>
      <c r="E60" s="16">
        <f t="shared" si="0"/>
        <v>189793320</v>
      </c>
      <c r="F60" s="16">
        <f t="shared" si="1"/>
        <v>1073405.2824</v>
      </c>
      <c r="G60" s="16">
        <f t="shared" si="2"/>
        <v>979978.041</v>
      </c>
      <c r="H60" s="16">
        <f t="shared" si="3"/>
        <v>2053383.3233999999</v>
      </c>
    </row>
    <row r="61" spans="1:8" ht="12.75">
      <c r="A61" s="13">
        <v>2439</v>
      </c>
      <c r="B61" s="14" t="s">
        <v>184</v>
      </c>
      <c r="C61" s="14">
        <f>'- 51 -'!C61</f>
        <v>5223640</v>
      </c>
      <c r="D61" s="14">
        <f>'- 51 -'!E61</f>
        <v>3778740</v>
      </c>
      <c r="E61" s="14">
        <f t="shared" si="0"/>
        <v>9002380</v>
      </c>
      <c r="F61" s="14">
        <f t="shared" si="1"/>
        <v>41371.2288</v>
      </c>
      <c r="G61" s="14">
        <f t="shared" si="2"/>
        <v>68244.0444</v>
      </c>
      <c r="H61" s="14">
        <f t="shared" si="3"/>
        <v>109615.2732</v>
      </c>
    </row>
    <row r="62" spans="1:8" ht="12.75">
      <c r="A62" s="15">
        <v>2460</v>
      </c>
      <c r="B62" s="16" t="s">
        <v>185</v>
      </c>
      <c r="C62" s="16">
        <f>'- 51 -'!C62</f>
        <v>7417570</v>
      </c>
      <c r="D62" s="16">
        <f>'- 51 -'!E62</f>
        <v>9594850</v>
      </c>
      <c r="E62" s="16">
        <f t="shared" si="0"/>
        <v>17012420</v>
      </c>
      <c r="F62" s="16">
        <f t="shared" si="1"/>
        <v>58747.1544</v>
      </c>
      <c r="G62" s="16">
        <f t="shared" si="2"/>
        <v>173282.991</v>
      </c>
      <c r="H62" s="16">
        <f t="shared" si="3"/>
        <v>232030.1454</v>
      </c>
    </row>
    <row r="63" spans="1:8" ht="12.75">
      <c r="A63" s="13">
        <v>3000</v>
      </c>
      <c r="B63" s="14" t="s">
        <v>491</v>
      </c>
      <c r="C63" s="14">
        <f>'- 51 -'!C63</f>
        <v>0</v>
      </c>
      <c r="D63" s="14">
        <f>'- 51 -'!E63</f>
        <v>0</v>
      </c>
      <c r="E63" s="14"/>
      <c r="F63" s="14"/>
      <c r="G63" s="14"/>
      <c r="H63" s="14"/>
    </row>
    <row r="64" spans="1:2" ht="4.5" customHeight="1">
      <c r="A64" s="17"/>
      <c r="B64" s="17"/>
    </row>
    <row r="65" spans="1:8" ht="12.75">
      <c r="A65" s="19"/>
      <c r="B65" s="20" t="s">
        <v>186</v>
      </c>
      <c r="C65" s="20">
        <f aca="true" t="shared" si="4" ref="C65:H65">SUM(C11:C63)</f>
        <v>12352464420</v>
      </c>
      <c r="D65" s="20">
        <f t="shared" si="4"/>
        <v>5850649780</v>
      </c>
      <c r="E65" s="20">
        <f t="shared" si="4"/>
        <v>18203114200</v>
      </c>
      <c r="F65" s="20">
        <f t="shared" si="4"/>
        <v>97831518.20639999</v>
      </c>
      <c r="G65" s="20">
        <f t="shared" si="4"/>
        <v>105662735.0268</v>
      </c>
      <c r="H65" s="20">
        <f t="shared" si="4"/>
        <v>203494253.23319992</v>
      </c>
    </row>
    <row r="66" spans="1:2" ht="4.5" customHeight="1">
      <c r="A66" s="17"/>
      <c r="B66" s="17"/>
    </row>
    <row r="67" spans="1:8" ht="12.75">
      <c r="A67"/>
      <c r="B67" s="16" t="s">
        <v>283</v>
      </c>
      <c r="C67" s="100">
        <f>'- 51 -'!C67</f>
        <v>15875170</v>
      </c>
      <c r="D67" s="100">
        <f>'- 51 -'!E67</f>
        <v>1145180</v>
      </c>
      <c r="E67" s="100">
        <f>SUM(C67:D67)</f>
        <v>17020350</v>
      </c>
      <c r="F67" s="100">
        <v>0</v>
      </c>
      <c r="G67" s="100">
        <v>0</v>
      </c>
      <c r="H67" s="100">
        <f>SUM(F67:G67)</f>
        <v>0</v>
      </c>
    </row>
    <row r="68" spans="1:8" ht="12.75">
      <c r="A68"/>
      <c r="B68" s="14" t="s">
        <v>284</v>
      </c>
      <c r="C68" s="173">
        <f>'- 51 -'!C68</f>
        <v>6009650</v>
      </c>
      <c r="D68" s="173">
        <f>'- 51 -'!E68</f>
        <v>22951250</v>
      </c>
      <c r="E68" s="98">
        <f>SUM(C68:D68)</f>
        <v>28960900</v>
      </c>
      <c r="F68" s="98">
        <f>C68*J$9</f>
        <v>47596.428</v>
      </c>
      <c r="G68" s="98">
        <f>D68*K$9</f>
        <v>414499.575</v>
      </c>
      <c r="H68" s="98">
        <f>SUM(F68:G68)</f>
        <v>462096.003</v>
      </c>
    </row>
    <row r="69" spans="3:8" ht="6.75" customHeight="1">
      <c r="C69" s="17"/>
      <c r="D69" s="17"/>
      <c r="E69" s="17"/>
      <c r="F69" s="17"/>
      <c r="G69" s="17"/>
      <c r="H69" s="17"/>
    </row>
    <row r="70" spans="1:8" ht="12" customHeight="1">
      <c r="A70" s="6"/>
      <c r="B70" s="1" t="s">
        <v>285</v>
      </c>
      <c r="C70" s="20">
        <f aca="true" t="shared" si="5" ref="C70:H70">SUM(C65,C67:C68)</f>
        <v>12374349240</v>
      </c>
      <c r="D70" s="20">
        <f t="shared" si="5"/>
        <v>5874746210</v>
      </c>
      <c r="E70" s="20">
        <f t="shared" si="5"/>
        <v>18249095450</v>
      </c>
      <c r="F70" s="20">
        <f t="shared" si="5"/>
        <v>97879114.6344</v>
      </c>
      <c r="G70" s="20">
        <f t="shared" si="5"/>
        <v>106077234.60180001</v>
      </c>
      <c r="H70" s="20">
        <f t="shared" si="5"/>
        <v>203956349.23619992</v>
      </c>
    </row>
    <row r="71" spans="1:8" ht="12" customHeight="1">
      <c r="A71" s="6"/>
      <c r="B71" s="6"/>
      <c r="C71" s="17"/>
      <c r="D71" s="17"/>
      <c r="E71" s="17"/>
      <c r="F71" s="17"/>
      <c r="G71" s="17"/>
      <c r="H71" s="17"/>
    </row>
    <row r="72" spans="1:9" ht="12" customHeight="1">
      <c r="A72" s="54" t="s">
        <v>297</v>
      </c>
      <c r="B72" s="373" t="s">
        <v>437</v>
      </c>
      <c r="C72" s="123"/>
      <c r="D72" s="123"/>
      <c r="E72" s="123"/>
      <c r="F72" s="123"/>
      <c r="G72" s="123"/>
      <c r="H72" s="123"/>
      <c r="I72" s="124"/>
    </row>
    <row r="73" spans="1:9" ht="12" customHeight="1">
      <c r="A73" s="6"/>
      <c r="B73" s="373" t="s">
        <v>438</v>
      </c>
      <c r="C73" s="123"/>
      <c r="D73" s="123"/>
      <c r="E73" s="123"/>
      <c r="F73" s="123"/>
      <c r="G73" s="123"/>
      <c r="H73" s="123"/>
      <c r="I73" s="124"/>
    </row>
    <row r="74" spans="1:9" ht="12" customHeight="1">
      <c r="A74" s="6"/>
      <c r="B74" s="6"/>
      <c r="C74" s="123"/>
      <c r="D74" s="123"/>
      <c r="E74" s="123"/>
      <c r="F74" s="123"/>
      <c r="G74" s="123"/>
      <c r="H74" s="123"/>
      <c r="I74" s="124"/>
    </row>
    <row r="75" spans="3:8" ht="12" customHeight="1">
      <c r="C75" s="129"/>
      <c r="D75" s="174"/>
      <c r="E75" s="174"/>
      <c r="F75" s="174"/>
      <c r="G75" s="174"/>
      <c r="H75" s="174"/>
    </row>
  </sheetData>
  <printOptions horizontalCentered="1"/>
  <pageMargins left="0.6" right="0.6" top="0.6" bottom="0" header="0.3" footer="0"/>
  <pageSetup fitToHeight="1" fitToWidth="1" orientation="portrait" scale="81" r:id="rId1"/>
  <headerFooter alignWithMargins="0">
    <oddHeader>&amp;C&amp;"Times New Roman,Bold"&amp;12&amp;A</oddHeader>
  </headerFooter>
</worksheet>
</file>

<file path=xl/worksheets/sheet43.xml><?xml version="1.0" encoding="utf-8"?>
<worksheet xmlns="http://schemas.openxmlformats.org/spreadsheetml/2006/main" xmlns:r="http://schemas.openxmlformats.org/officeDocument/2006/relationships">
  <sheetPr codeName="Sheet43">
    <pageSetUpPr fitToPage="1"/>
  </sheetPr>
  <dimension ref="A1:K76"/>
  <sheetViews>
    <sheetView showGridLines="0" showZeros="0" workbookViewId="0" topLeftCell="A1">
      <selection activeCell="A1" sqref="A1"/>
    </sheetView>
  </sheetViews>
  <sheetFormatPr defaultColWidth="15.83203125" defaultRowHeight="12"/>
  <cols>
    <col min="1" max="1" width="6.83203125" style="82" customWidth="1"/>
    <col min="2" max="2" width="35.83203125" style="82" customWidth="1"/>
    <col min="3" max="3" width="16.83203125" style="82" customWidth="1"/>
    <col min="4" max="4" width="15.83203125" style="82" customWidth="1"/>
    <col min="5" max="6" width="16.83203125" style="82" customWidth="1"/>
    <col min="7" max="16384" width="15.83203125" style="82" customWidth="1"/>
  </cols>
  <sheetData>
    <row r="1" spans="1:2" ht="6.75" customHeight="1">
      <c r="A1" s="17"/>
      <c r="B1" s="80"/>
    </row>
    <row r="2" spans="1:8" ht="12.75">
      <c r="A2" s="11"/>
      <c r="B2" s="106"/>
      <c r="C2" s="107" t="s">
        <v>193</v>
      </c>
      <c r="D2" s="107"/>
      <c r="E2" s="107"/>
      <c r="F2" s="107"/>
      <c r="G2" s="107"/>
      <c r="H2" s="107"/>
    </row>
    <row r="3" spans="1:8" ht="12.75">
      <c r="A3" s="12"/>
      <c r="B3" s="109"/>
      <c r="C3" s="140" t="str">
        <f>TAXYEAR</f>
        <v>FOR THE 2000 TAXATION YEAR</v>
      </c>
      <c r="D3" s="140"/>
      <c r="E3" s="140"/>
      <c r="F3" s="152"/>
      <c r="G3" s="152"/>
      <c r="H3" s="140"/>
    </row>
    <row r="4" spans="1:8" ht="12.75">
      <c r="A4" s="10"/>
      <c r="B4"/>
      <c r="C4" s="142"/>
      <c r="D4" s="142"/>
      <c r="E4" s="142"/>
      <c r="F4" s="153"/>
      <c r="G4" s="153"/>
      <c r="H4" s="153"/>
    </row>
    <row r="5" spans="1:8" ht="12.75">
      <c r="A5" s="10"/>
      <c r="C5" s="56"/>
      <c r="D5" s="142"/>
      <c r="E5" s="142"/>
      <c r="F5" s="142"/>
      <c r="G5" s="142"/>
      <c r="H5" s="142"/>
    </row>
    <row r="6" spans="1:8" ht="12.75">
      <c r="A6" s="10"/>
      <c r="C6" s="154" t="s">
        <v>207</v>
      </c>
      <c r="D6" s="155"/>
      <c r="E6" s="155"/>
      <c r="F6" s="156"/>
      <c r="G6" s="142"/>
      <c r="H6" s="142"/>
    </row>
    <row r="7" spans="1:8" ht="12.75">
      <c r="A7" s="17"/>
      <c r="C7" s="157" t="s">
        <v>224</v>
      </c>
      <c r="D7" s="157" t="s">
        <v>225</v>
      </c>
      <c r="E7" s="158"/>
      <c r="F7" s="143"/>
      <c r="G7" s="159"/>
      <c r="H7" s="143" t="s">
        <v>226</v>
      </c>
    </row>
    <row r="8" spans="1:9" ht="12.75">
      <c r="A8" s="94"/>
      <c r="B8" s="45"/>
      <c r="C8" s="160" t="s">
        <v>254</v>
      </c>
      <c r="D8" s="160" t="s">
        <v>255</v>
      </c>
      <c r="E8" s="161" t="s">
        <v>3</v>
      </c>
      <c r="F8" s="162"/>
      <c r="G8" s="145" t="s">
        <v>226</v>
      </c>
      <c r="H8" s="145" t="s">
        <v>256</v>
      </c>
      <c r="I8" s="104" t="s">
        <v>257</v>
      </c>
    </row>
    <row r="9" spans="1:9" ht="12.75">
      <c r="A9" s="51" t="s">
        <v>112</v>
      </c>
      <c r="B9" s="52" t="s">
        <v>113</v>
      </c>
      <c r="C9" s="163" t="s">
        <v>278</v>
      </c>
      <c r="D9" s="163" t="s">
        <v>275</v>
      </c>
      <c r="E9" s="163" t="s">
        <v>279</v>
      </c>
      <c r="F9" s="147" t="s">
        <v>73</v>
      </c>
      <c r="G9" s="147" t="s">
        <v>256</v>
      </c>
      <c r="H9" s="147" t="s">
        <v>280</v>
      </c>
      <c r="I9" s="104" t="s">
        <v>244</v>
      </c>
    </row>
    <row r="10" spans="1:8" ht="4.5" customHeight="1">
      <c r="A10" s="77"/>
      <c r="B10" s="77"/>
      <c r="C10" s="148"/>
      <c r="D10" s="164"/>
      <c r="E10" s="148"/>
      <c r="F10" s="148"/>
      <c r="G10" s="164"/>
      <c r="H10" s="164"/>
    </row>
    <row r="11" spans="1:11" ht="12.75">
      <c r="A11" s="391">
        <v>1</v>
      </c>
      <c r="B11" s="14" t="s">
        <v>135</v>
      </c>
      <c r="C11" s="14">
        <v>1942887240</v>
      </c>
      <c r="D11" s="14">
        <v>1242750</v>
      </c>
      <c r="E11" s="14">
        <v>1692589390</v>
      </c>
      <c r="F11" s="14">
        <f aca="true" t="shared" si="0" ref="F11:F62">SUM(C11:E11)</f>
        <v>3636719380</v>
      </c>
      <c r="G11" s="14">
        <f>'- 53 -'!D11</f>
        <v>97942940</v>
      </c>
      <c r="H11" s="362">
        <f aca="true" t="shared" si="1" ref="H11:H62">G11/F11*1000</f>
        <v>26.931673787819175</v>
      </c>
      <c r="J11" s="333">
        <v>1</v>
      </c>
      <c r="K11" s="165">
        <f>H11</f>
        <v>26.931673787819175</v>
      </c>
    </row>
    <row r="12" spans="1:11" ht="12.75">
      <c r="A12" s="392">
        <v>2</v>
      </c>
      <c r="B12" s="16" t="s">
        <v>136</v>
      </c>
      <c r="C12" s="16">
        <v>838918330</v>
      </c>
      <c r="D12" s="16">
        <v>6199640</v>
      </c>
      <c r="E12" s="16">
        <v>539320490</v>
      </c>
      <c r="F12" s="16">
        <f t="shared" si="0"/>
        <v>1384438460</v>
      </c>
      <c r="G12" s="16">
        <f>'- 53 -'!D12</f>
        <v>22864839.088</v>
      </c>
      <c r="H12" s="363">
        <f t="shared" si="1"/>
        <v>16.51560524257611</v>
      </c>
      <c r="J12" s="333">
        <v>2</v>
      </c>
      <c r="K12" s="165">
        <f aca="true" t="shared" si="2" ref="K12:K54">H12</f>
        <v>16.51560524257611</v>
      </c>
    </row>
    <row r="13" spans="1:11" ht="12.75">
      <c r="A13" s="391">
        <v>3</v>
      </c>
      <c r="B13" s="14" t="s">
        <v>137</v>
      </c>
      <c r="C13" s="14">
        <v>823396910</v>
      </c>
      <c r="D13" s="14">
        <v>4999970</v>
      </c>
      <c r="E13" s="14">
        <v>89979220</v>
      </c>
      <c r="F13" s="14">
        <f t="shared" si="0"/>
        <v>918376100</v>
      </c>
      <c r="G13" s="14">
        <f>'- 53 -'!D13</f>
        <v>20057750</v>
      </c>
      <c r="H13" s="362">
        <f t="shared" si="1"/>
        <v>21.840452947327353</v>
      </c>
      <c r="J13" s="333">
        <v>3</v>
      </c>
      <c r="K13" s="165">
        <f t="shared" si="2"/>
        <v>21.840452947327353</v>
      </c>
    </row>
    <row r="14" spans="1:11" ht="12.75">
      <c r="A14" s="392">
        <v>4</v>
      </c>
      <c r="B14" s="16" t="s">
        <v>138</v>
      </c>
      <c r="C14" s="16">
        <v>612270710</v>
      </c>
      <c r="D14" s="16">
        <v>1971080</v>
      </c>
      <c r="E14" s="16">
        <v>270674580</v>
      </c>
      <c r="F14" s="16">
        <f t="shared" si="0"/>
        <v>884916370</v>
      </c>
      <c r="G14" s="16">
        <f>'- 53 -'!D14</f>
        <v>18728365.4</v>
      </c>
      <c r="H14" s="390" t="s">
        <v>436</v>
      </c>
      <c r="J14" s="333">
        <v>4</v>
      </c>
      <c r="K14" s="165" t="str">
        <f t="shared" si="2"/>
        <v>** </v>
      </c>
    </row>
    <row r="15" spans="1:11" ht="12.75">
      <c r="A15" s="391">
        <v>5</v>
      </c>
      <c r="B15" s="14" t="s">
        <v>139</v>
      </c>
      <c r="C15" s="14">
        <v>678237000</v>
      </c>
      <c r="D15" s="14">
        <v>2735670</v>
      </c>
      <c r="E15" s="14">
        <v>402786570</v>
      </c>
      <c r="F15" s="14">
        <f t="shared" si="0"/>
        <v>1083759240</v>
      </c>
      <c r="G15" s="14">
        <f>'- 53 -'!D15</f>
        <v>23045318</v>
      </c>
      <c r="H15" s="362">
        <f t="shared" si="1"/>
        <v>21.26424130879844</v>
      </c>
      <c r="J15" s="333">
        <v>5</v>
      </c>
      <c r="K15" s="165">
        <f t="shared" si="2"/>
        <v>21.26424130879844</v>
      </c>
    </row>
    <row r="16" spans="1:11" ht="12.75">
      <c r="A16" s="392">
        <v>6</v>
      </c>
      <c r="B16" s="16" t="s">
        <v>140</v>
      </c>
      <c r="C16" s="16">
        <v>823313700</v>
      </c>
      <c r="D16" s="16">
        <v>6287370</v>
      </c>
      <c r="E16" s="16">
        <v>171612600</v>
      </c>
      <c r="F16" s="16">
        <f t="shared" si="0"/>
        <v>1001213670</v>
      </c>
      <c r="G16" s="16">
        <f>'- 53 -'!D16</f>
        <v>20984833</v>
      </c>
      <c r="H16" s="363">
        <f t="shared" si="1"/>
        <v>20.95939521081449</v>
      </c>
      <c r="J16" s="333">
        <v>6</v>
      </c>
      <c r="K16" s="165">
        <f t="shared" si="2"/>
        <v>20.95939521081449</v>
      </c>
    </row>
    <row r="17" spans="1:11" ht="12.75">
      <c r="A17" s="391">
        <v>9</v>
      </c>
      <c r="B17" s="14" t="s">
        <v>141</v>
      </c>
      <c r="C17" s="14">
        <v>1075689330</v>
      </c>
      <c r="D17" s="14">
        <v>6314500</v>
      </c>
      <c r="E17" s="14">
        <v>147982400</v>
      </c>
      <c r="F17" s="14">
        <f t="shared" si="0"/>
        <v>1229986230</v>
      </c>
      <c r="G17" s="14">
        <f>'- 53 -'!D17</f>
        <v>25110099</v>
      </c>
      <c r="H17" s="362">
        <f t="shared" si="1"/>
        <v>20.41494318192489</v>
      </c>
      <c r="J17" s="333">
        <v>9</v>
      </c>
      <c r="K17" s="165">
        <f t="shared" si="2"/>
        <v>20.41494318192489</v>
      </c>
    </row>
    <row r="18" spans="1:11" ht="12.75">
      <c r="A18" s="392">
        <v>10</v>
      </c>
      <c r="B18" s="16" t="s">
        <v>142</v>
      </c>
      <c r="C18" s="16">
        <v>716530830</v>
      </c>
      <c r="D18" s="16">
        <v>5623650</v>
      </c>
      <c r="E18" s="16">
        <v>136191240</v>
      </c>
      <c r="F18" s="16">
        <f t="shared" si="0"/>
        <v>858345720</v>
      </c>
      <c r="G18" s="16">
        <f>'- 53 -'!D18</f>
        <v>21793966</v>
      </c>
      <c r="H18" s="363">
        <f t="shared" si="1"/>
        <v>25.390661935146596</v>
      </c>
      <c r="J18" s="333">
        <v>10</v>
      </c>
      <c r="K18" s="165">
        <f t="shared" si="2"/>
        <v>25.390661935146596</v>
      </c>
    </row>
    <row r="19" spans="1:11" ht="12.75">
      <c r="A19" s="391">
        <v>11</v>
      </c>
      <c r="B19" s="14" t="s">
        <v>143</v>
      </c>
      <c r="C19" s="14">
        <v>475390890</v>
      </c>
      <c r="D19" s="14">
        <v>31118820</v>
      </c>
      <c r="E19" s="14">
        <v>96664400</v>
      </c>
      <c r="F19" s="14">
        <f t="shared" si="0"/>
        <v>603174110</v>
      </c>
      <c r="G19" s="14">
        <f>'- 53 -'!D19</f>
        <v>10477993</v>
      </c>
      <c r="H19" s="362">
        <f t="shared" si="1"/>
        <v>17.37142365079297</v>
      </c>
      <c r="J19" s="333">
        <v>11</v>
      </c>
      <c r="K19" s="165">
        <f t="shared" si="2"/>
        <v>17.37142365079297</v>
      </c>
    </row>
    <row r="20" spans="1:11" ht="12.75">
      <c r="A20" s="392">
        <v>12</v>
      </c>
      <c r="B20" s="16" t="s">
        <v>144</v>
      </c>
      <c r="C20" s="16">
        <v>541467670</v>
      </c>
      <c r="D20" s="16">
        <v>40796560</v>
      </c>
      <c r="E20" s="16">
        <v>259906580</v>
      </c>
      <c r="F20" s="16">
        <f t="shared" si="0"/>
        <v>842170810</v>
      </c>
      <c r="G20" s="16">
        <f>'- 53 -'!D20</f>
        <v>17425458</v>
      </c>
      <c r="H20" s="363">
        <f t="shared" si="1"/>
        <v>20.691120842813348</v>
      </c>
      <c r="J20" s="333">
        <v>12</v>
      </c>
      <c r="K20" s="165">
        <f t="shared" si="2"/>
        <v>20.691120842813348</v>
      </c>
    </row>
    <row r="21" spans="1:11" ht="12.75">
      <c r="A21" s="391">
        <v>13</v>
      </c>
      <c r="B21" s="14" t="s">
        <v>145</v>
      </c>
      <c r="C21" s="14">
        <v>240952850</v>
      </c>
      <c r="D21" s="14">
        <v>53463000</v>
      </c>
      <c r="E21" s="14">
        <v>73703360</v>
      </c>
      <c r="F21" s="14">
        <f t="shared" si="0"/>
        <v>368119210</v>
      </c>
      <c r="G21" s="14">
        <f>'- 53 -'!D21</f>
        <v>6585676.625</v>
      </c>
      <c r="H21" s="362">
        <f t="shared" si="1"/>
        <v>17.890065082449787</v>
      </c>
      <c r="J21" s="333">
        <v>13</v>
      </c>
      <c r="K21" s="165">
        <f t="shared" si="2"/>
        <v>17.890065082449787</v>
      </c>
    </row>
    <row r="22" spans="1:11" ht="12.75">
      <c r="A22" s="392">
        <v>14</v>
      </c>
      <c r="B22" s="16" t="s">
        <v>146</v>
      </c>
      <c r="C22" s="16">
        <v>300311430</v>
      </c>
      <c r="D22" s="16">
        <v>48075240</v>
      </c>
      <c r="E22" s="16">
        <v>67456540</v>
      </c>
      <c r="F22" s="16">
        <f t="shared" si="0"/>
        <v>415843210</v>
      </c>
      <c r="G22" s="16">
        <f>'- 53 -'!D22</f>
        <v>8719652</v>
      </c>
      <c r="H22" s="363">
        <f t="shared" si="1"/>
        <v>20.968604970128045</v>
      </c>
      <c r="J22" s="333">
        <v>14</v>
      </c>
      <c r="K22" s="165">
        <f t="shared" si="2"/>
        <v>20.968604970128045</v>
      </c>
    </row>
    <row r="23" spans="1:11" ht="12.75">
      <c r="A23" s="391">
        <v>15</v>
      </c>
      <c r="B23" s="14" t="s">
        <v>147</v>
      </c>
      <c r="C23" s="14">
        <v>275506500</v>
      </c>
      <c r="D23" s="14">
        <v>75312850</v>
      </c>
      <c r="E23" s="14">
        <v>121278130</v>
      </c>
      <c r="F23" s="14">
        <f t="shared" si="0"/>
        <v>472097480</v>
      </c>
      <c r="G23" s="14">
        <f>'- 53 -'!D23</f>
        <v>6231687</v>
      </c>
      <c r="H23" s="362">
        <f t="shared" si="1"/>
        <v>13.200000559206543</v>
      </c>
      <c r="J23" s="333">
        <v>15</v>
      </c>
      <c r="K23" s="165">
        <f t="shared" si="2"/>
        <v>13.200000559206543</v>
      </c>
    </row>
    <row r="24" spans="1:11" ht="12.75">
      <c r="A24" s="392">
        <v>16</v>
      </c>
      <c r="B24" s="16" t="s">
        <v>148</v>
      </c>
      <c r="C24" s="16">
        <v>33122080</v>
      </c>
      <c r="D24" s="16">
        <v>46151580</v>
      </c>
      <c r="E24" s="16">
        <v>19184720</v>
      </c>
      <c r="F24" s="16">
        <f t="shared" si="0"/>
        <v>98458380</v>
      </c>
      <c r="G24" s="16">
        <f>'- 53 -'!D24</f>
        <v>1898164</v>
      </c>
      <c r="H24" s="363">
        <f t="shared" si="1"/>
        <v>19.278846554249625</v>
      </c>
      <c r="J24" s="333">
        <v>16</v>
      </c>
      <c r="K24" s="165">
        <f t="shared" si="2"/>
        <v>19.278846554249625</v>
      </c>
    </row>
    <row r="25" spans="1:11" ht="12.75">
      <c r="A25" s="391">
        <v>17</v>
      </c>
      <c r="B25" s="14" t="s">
        <v>149</v>
      </c>
      <c r="C25" s="14">
        <v>47879930</v>
      </c>
      <c r="D25" s="14">
        <v>52518180</v>
      </c>
      <c r="E25" s="14">
        <v>31489980</v>
      </c>
      <c r="F25" s="14">
        <f t="shared" si="0"/>
        <v>131888090</v>
      </c>
      <c r="G25" s="14">
        <f>'- 53 -'!D25</f>
        <v>2470521</v>
      </c>
      <c r="H25" s="362">
        <f t="shared" si="1"/>
        <v>18.731949185100795</v>
      </c>
      <c r="J25" s="333">
        <v>17</v>
      </c>
      <c r="K25" s="165">
        <f t="shared" si="2"/>
        <v>18.731949185100795</v>
      </c>
    </row>
    <row r="26" spans="1:11" ht="12.75">
      <c r="A26" s="392">
        <v>18</v>
      </c>
      <c r="B26" s="16" t="s">
        <v>150</v>
      </c>
      <c r="C26" s="16">
        <v>65618050</v>
      </c>
      <c r="D26" s="16">
        <v>45542220</v>
      </c>
      <c r="E26" s="16">
        <v>37910580</v>
      </c>
      <c r="F26" s="16">
        <f t="shared" si="0"/>
        <v>149070850</v>
      </c>
      <c r="G26" s="16">
        <f>'- 53 -'!D26</f>
        <v>2514000</v>
      </c>
      <c r="H26" s="363">
        <f t="shared" si="1"/>
        <v>16.864464112199</v>
      </c>
      <c r="J26" s="333">
        <v>18</v>
      </c>
      <c r="K26" s="165">
        <f t="shared" si="2"/>
        <v>16.864464112199</v>
      </c>
    </row>
    <row r="27" spans="1:11" ht="12.75">
      <c r="A27" s="391">
        <v>19</v>
      </c>
      <c r="B27" s="14" t="s">
        <v>151</v>
      </c>
      <c r="C27" s="14">
        <v>86800560</v>
      </c>
      <c r="D27" s="14">
        <v>83754390</v>
      </c>
      <c r="E27" s="14">
        <v>59636480</v>
      </c>
      <c r="F27" s="14">
        <f t="shared" si="0"/>
        <v>230191430</v>
      </c>
      <c r="G27" s="14">
        <f>'- 53 -'!D27</f>
        <v>3613000</v>
      </c>
      <c r="H27" s="362">
        <f t="shared" si="1"/>
        <v>15.695632109327441</v>
      </c>
      <c r="J27" s="333">
        <v>19</v>
      </c>
      <c r="K27" s="165">
        <f t="shared" si="2"/>
        <v>15.695632109327441</v>
      </c>
    </row>
    <row r="28" spans="1:11" ht="12.75">
      <c r="A28" s="392">
        <v>20</v>
      </c>
      <c r="B28" s="16" t="s">
        <v>152</v>
      </c>
      <c r="C28" s="16">
        <v>68568410</v>
      </c>
      <c r="D28" s="16">
        <v>45947040</v>
      </c>
      <c r="E28" s="16">
        <v>34294090</v>
      </c>
      <c r="F28" s="16">
        <f t="shared" si="0"/>
        <v>148809540</v>
      </c>
      <c r="G28" s="16">
        <f>'- 53 -'!D28</f>
        <v>3154151.8</v>
      </c>
      <c r="H28" s="363">
        <f t="shared" si="1"/>
        <v>21.195897789886317</v>
      </c>
      <c r="J28" s="333">
        <v>20</v>
      </c>
      <c r="K28" s="165">
        <f t="shared" si="2"/>
        <v>21.195897789886317</v>
      </c>
    </row>
    <row r="29" spans="1:11" ht="12.75">
      <c r="A29" s="391">
        <v>21</v>
      </c>
      <c r="B29" s="14" t="s">
        <v>153</v>
      </c>
      <c r="C29" s="14">
        <v>214129640</v>
      </c>
      <c r="D29" s="14">
        <v>84532670</v>
      </c>
      <c r="E29" s="14">
        <v>77090270</v>
      </c>
      <c r="F29" s="14">
        <f t="shared" si="0"/>
        <v>375752580</v>
      </c>
      <c r="G29" s="14">
        <f>'- 53 -'!D29</f>
        <v>6953000</v>
      </c>
      <c r="H29" s="362">
        <f t="shared" si="1"/>
        <v>18.504197629195254</v>
      </c>
      <c r="J29" s="333">
        <v>21</v>
      </c>
      <c r="K29" s="165">
        <f t="shared" si="2"/>
        <v>18.504197629195254</v>
      </c>
    </row>
    <row r="30" spans="1:11" ht="12.75">
      <c r="A30" s="392">
        <v>22</v>
      </c>
      <c r="B30" s="16" t="s">
        <v>154</v>
      </c>
      <c r="C30" s="16">
        <v>202500490</v>
      </c>
      <c r="D30" s="16">
        <v>34068180</v>
      </c>
      <c r="E30" s="16">
        <v>56496040</v>
      </c>
      <c r="F30" s="16">
        <f t="shared" si="0"/>
        <v>293064710</v>
      </c>
      <c r="G30" s="16">
        <f>'- 53 -'!D30</f>
        <v>4566979</v>
      </c>
      <c r="H30" s="363">
        <f t="shared" si="1"/>
        <v>15.583517374029782</v>
      </c>
      <c r="J30" s="333">
        <v>22</v>
      </c>
      <c r="K30" s="165">
        <f t="shared" si="2"/>
        <v>15.583517374029782</v>
      </c>
    </row>
    <row r="31" spans="1:11" ht="12.75">
      <c r="A31" s="391">
        <v>23</v>
      </c>
      <c r="B31" s="14" t="s">
        <v>155</v>
      </c>
      <c r="C31" s="14">
        <v>56796370</v>
      </c>
      <c r="D31" s="14">
        <v>46200060</v>
      </c>
      <c r="E31" s="14">
        <v>17281660</v>
      </c>
      <c r="F31" s="14">
        <f t="shared" si="0"/>
        <v>120278090</v>
      </c>
      <c r="G31" s="14">
        <f>'- 53 -'!D31</f>
        <v>2403392</v>
      </c>
      <c r="H31" s="362">
        <f t="shared" si="1"/>
        <v>19.9819601392074</v>
      </c>
      <c r="J31" s="333">
        <v>23</v>
      </c>
      <c r="K31" s="165">
        <f t="shared" si="2"/>
        <v>19.9819601392074</v>
      </c>
    </row>
    <row r="32" spans="1:11" ht="12.75">
      <c r="A32" s="392">
        <v>24</v>
      </c>
      <c r="B32" s="16" t="s">
        <v>156</v>
      </c>
      <c r="C32" s="16">
        <v>202959300</v>
      </c>
      <c r="D32" s="16">
        <v>76645170</v>
      </c>
      <c r="E32" s="16">
        <v>142133060</v>
      </c>
      <c r="F32" s="16">
        <f t="shared" si="0"/>
        <v>421737530</v>
      </c>
      <c r="G32" s="16">
        <f>'- 53 -'!D32</f>
        <v>7415344.32</v>
      </c>
      <c r="H32" s="363">
        <f t="shared" si="1"/>
        <v>17.582841915918653</v>
      </c>
      <c r="J32" s="333">
        <v>24</v>
      </c>
      <c r="K32" s="165">
        <f t="shared" si="2"/>
        <v>17.582841915918653</v>
      </c>
    </row>
    <row r="33" spans="1:11" ht="12.75">
      <c r="A33" s="391">
        <v>25</v>
      </c>
      <c r="B33" s="14" t="s">
        <v>157</v>
      </c>
      <c r="C33" s="14">
        <v>73063210</v>
      </c>
      <c r="D33" s="14">
        <v>102416820</v>
      </c>
      <c r="E33" s="14">
        <v>22269870</v>
      </c>
      <c r="F33" s="14">
        <f t="shared" si="0"/>
        <v>197749900</v>
      </c>
      <c r="G33" s="14">
        <f>'- 53 -'!D33</f>
        <v>3397335</v>
      </c>
      <c r="H33" s="362">
        <f t="shared" si="1"/>
        <v>17.179958118815737</v>
      </c>
      <c r="J33" s="333">
        <v>25</v>
      </c>
      <c r="K33" s="165">
        <f t="shared" si="2"/>
        <v>17.179958118815737</v>
      </c>
    </row>
    <row r="34" spans="1:11" ht="12.75">
      <c r="A34" s="392">
        <v>26</v>
      </c>
      <c r="B34" s="16" t="s">
        <v>158</v>
      </c>
      <c r="C34" s="16">
        <v>125527110</v>
      </c>
      <c r="D34" s="16">
        <v>53925480</v>
      </c>
      <c r="E34" s="16">
        <v>60602250</v>
      </c>
      <c r="F34" s="16">
        <f t="shared" si="0"/>
        <v>240054840</v>
      </c>
      <c r="G34" s="16">
        <f>'- 53 -'!D34</f>
        <v>3873000</v>
      </c>
      <c r="H34" s="363">
        <f t="shared" si="1"/>
        <v>16.1338134236327</v>
      </c>
      <c r="J34" s="333">
        <v>26</v>
      </c>
      <c r="K34" s="165">
        <f t="shared" si="2"/>
        <v>16.1338134236327</v>
      </c>
    </row>
    <row r="35" spans="1:11" ht="12.75">
      <c r="A35" s="391">
        <v>28</v>
      </c>
      <c r="B35" s="14" t="s">
        <v>159</v>
      </c>
      <c r="C35" s="14">
        <v>30919930</v>
      </c>
      <c r="D35" s="14">
        <v>58989180</v>
      </c>
      <c r="E35" s="14">
        <v>21661530</v>
      </c>
      <c r="F35" s="14">
        <f t="shared" si="0"/>
        <v>111570640</v>
      </c>
      <c r="G35" s="14">
        <f>'- 53 -'!D35</f>
        <v>2271376</v>
      </c>
      <c r="H35" s="362">
        <f t="shared" si="1"/>
        <v>20.358187422784347</v>
      </c>
      <c r="J35" s="333">
        <v>28</v>
      </c>
      <c r="K35" s="165">
        <f t="shared" si="2"/>
        <v>20.358187422784347</v>
      </c>
    </row>
    <row r="36" spans="1:11" ht="12.75">
      <c r="A36" s="392">
        <v>30</v>
      </c>
      <c r="B36" s="16" t="s">
        <v>160</v>
      </c>
      <c r="C36" s="16">
        <v>44839290</v>
      </c>
      <c r="D36" s="16">
        <v>58761870</v>
      </c>
      <c r="E36" s="16">
        <v>44206320</v>
      </c>
      <c r="F36" s="16">
        <f t="shared" si="0"/>
        <v>147807480</v>
      </c>
      <c r="G36" s="16">
        <f>'- 53 -'!D36</f>
        <v>2772485</v>
      </c>
      <c r="H36" s="363">
        <f t="shared" si="1"/>
        <v>18.757406594037054</v>
      </c>
      <c r="J36" s="333">
        <v>30</v>
      </c>
      <c r="K36" s="165">
        <f t="shared" si="2"/>
        <v>18.757406594037054</v>
      </c>
    </row>
    <row r="37" spans="1:11" ht="12.75">
      <c r="A37" s="391">
        <v>31</v>
      </c>
      <c r="B37" s="14" t="s">
        <v>161</v>
      </c>
      <c r="C37" s="14">
        <v>76085930</v>
      </c>
      <c r="D37" s="14">
        <v>59999100</v>
      </c>
      <c r="E37" s="14">
        <v>69555500</v>
      </c>
      <c r="F37" s="14">
        <f t="shared" si="0"/>
        <v>205640530</v>
      </c>
      <c r="G37" s="14">
        <f>'- 53 -'!D37</f>
        <v>3334469</v>
      </c>
      <c r="H37" s="362">
        <f t="shared" si="1"/>
        <v>16.215037959686256</v>
      </c>
      <c r="J37" s="333">
        <v>31</v>
      </c>
      <c r="K37" s="165">
        <f t="shared" si="2"/>
        <v>16.215037959686256</v>
      </c>
    </row>
    <row r="38" spans="1:11" ht="12.75">
      <c r="A38" s="392">
        <v>32</v>
      </c>
      <c r="B38" s="16" t="s">
        <v>162</v>
      </c>
      <c r="C38" s="16">
        <v>33667110</v>
      </c>
      <c r="D38" s="16">
        <v>40700750</v>
      </c>
      <c r="E38" s="16">
        <v>9172270</v>
      </c>
      <c r="F38" s="16">
        <f t="shared" si="0"/>
        <v>83540130</v>
      </c>
      <c r="G38" s="16">
        <f>'- 53 -'!D38</f>
        <v>1751891</v>
      </c>
      <c r="H38" s="363">
        <f t="shared" si="1"/>
        <v>20.970652068652512</v>
      </c>
      <c r="J38" s="333">
        <v>32</v>
      </c>
      <c r="K38" s="165">
        <f t="shared" si="2"/>
        <v>20.970652068652512</v>
      </c>
    </row>
    <row r="39" spans="1:11" ht="12.75">
      <c r="A39" s="391">
        <v>33</v>
      </c>
      <c r="B39" s="14" t="s">
        <v>163</v>
      </c>
      <c r="C39" s="14">
        <v>107467180</v>
      </c>
      <c r="D39" s="14">
        <v>30979470</v>
      </c>
      <c r="E39" s="14">
        <v>43962870</v>
      </c>
      <c r="F39" s="14">
        <f t="shared" si="0"/>
        <v>182409520</v>
      </c>
      <c r="G39" s="14">
        <f>'- 53 -'!D39</f>
        <v>3527440</v>
      </c>
      <c r="H39" s="362">
        <f t="shared" si="1"/>
        <v>19.338025778479107</v>
      </c>
      <c r="J39" s="333">
        <v>33</v>
      </c>
      <c r="K39" s="165">
        <f t="shared" si="2"/>
        <v>19.338025778479107</v>
      </c>
    </row>
    <row r="40" spans="1:11" ht="12.75">
      <c r="A40" s="392">
        <v>34</v>
      </c>
      <c r="B40" s="16" t="s">
        <v>164</v>
      </c>
      <c r="C40" s="16">
        <v>18573780</v>
      </c>
      <c r="D40" s="16">
        <v>20875320</v>
      </c>
      <c r="E40" s="16">
        <v>2357050</v>
      </c>
      <c r="F40" s="16">
        <f t="shared" si="0"/>
        <v>41806150</v>
      </c>
      <c r="G40" s="16">
        <f>'- 53 -'!D40</f>
        <v>1041747</v>
      </c>
      <c r="H40" s="363">
        <f t="shared" si="1"/>
        <v>24.918510793268457</v>
      </c>
      <c r="J40" s="333">
        <v>34</v>
      </c>
      <c r="K40" s="165">
        <f t="shared" si="2"/>
        <v>24.918510793268457</v>
      </c>
    </row>
    <row r="41" spans="1:11" ht="12.75">
      <c r="A41" s="391">
        <v>35</v>
      </c>
      <c r="B41" s="14" t="s">
        <v>165</v>
      </c>
      <c r="C41" s="14">
        <v>80573070</v>
      </c>
      <c r="D41" s="14">
        <v>53866200</v>
      </c>
      <c r="E41" s="14">
        <v>41707650</v>
      </c>
      <c r="F41" s="14">
        <f t="shared" si="0"/>
        <v>176146920</v>
      </c>
      <c r="G41" s="14">
        <f>'- 53 -'!D41</f>
        <v>3632817</v>
      </c>
      <c r="H41" s="362">
        <f t="shared" si="1"/>
        <v>20.623789504806552</v>
      </c>
      <c r="J41" s="333">
        <v>35</v>
      </c>
      <c r="K41" s="165">
        <f t="shared" si="2"/>
        <v>20.623789504806552</v>
      </c>
    </row>
    <row r="42" spans="1:11" ht="12.75">
      <c r="A42" s="392">
        <v>36</v>
      </c>
      <c r="B42" s="16" t="s">
        <v>166</v>
      </c>
      <c r="C42" s="16">
        <v>51319150</v>
      </c>
      <c r="D42" s="16">
        <v>58787610</v>
      </c>
      <c r="E42" s="16">
        <v>19298550</v>
      </c>
      <c r="F42" s="16">
        <f t="shared" si="0"/>
        <v>129405310</v>
      </c>
      <c r="G42" s="16">
        <f>'- 53 -'!D42</f>
        <v>2430764</v>
      </c>
      <c r="H42" s="363">
        <f t="shared" si="1"/>
        <v>18.78411326397657</v>
      </c>
      <c r="J42" s="333">
        <v>36</v>
      </c>
      <c r="K42" s="165">
        <f t="shared" si="2"/>
        <v>18.78411326397657</v>
      </c>
    </row>
    <row r="43" spans="1:11" ht="12.75">
      <c r="A43" s="391">
        <v>37</v>
      </c>
      <c r="B43" s="14" t="s">
        <v>167</v>
      </c>
      <c r="C43" s="14">
        <v>41743650</v>
      </c>
      <c r="D43" s="14">
        <v>46534910</v>
      </c>
      <c r="E43" s="14">
        <v>21589940</v>
      </c>
      <c r="F43" s="14">
        <f t="shared" si="0"/>
        <v>109868500</v>
      </c>
      <c r="G43" s="14">
        <f>'- 53 -'!D43</f>
        <v>2197353.4</v>
      </c>
      <c r="H43" s="362">
        <f t="shared" si="1"/>
        <v>19.999848910288208</v>
      </c>
      <c r="J43" s="333">
        <v>37</v>
      </c>
      <c r="K43" s="165">
        <f t="shared" si="2"/>
        <v>19.999848910288208</v>
      </c>
    </row>
    <row r="44" spans="1:11" ht="12.75">
      <c r="A44" s="392">
        <v>38</v>
      </c>
      <c r="B44" s="16" t="s">
        <v>168</v>
      </c>
      <c r="C44" s="16">
        <v>39666670</v>
      </c>
      <c r="D44" s="16">
        <v>68460270</v>
      </c>
      <c r="E44" s="16">
        <v>61880240</v>
      </c>
      <c r="F44" s="16">
        <f t="shared" si="0"/>
        <v>170007180</v>
      </c>
      <c r="G44" s="16">
        <f>'- 53 -'!D44</f>
        <v>3266363</v>
      </c>
      <c r="H44" s="363">
        <f t="shared" si="1"/>
        <v>19.213088529555044</v>
      </c>
      <c r="J44" s="333">
        <v>38</v>
      </c>
      <c r="K44" s="165">
        <f t="shared" si="2"/>
        <v>19.213088529555044</v>
      </c>
    </row>
    <row r="45" spans="1:11" ht="12.75">
      <c r="A45" s="391">
        <v>39</v>
      </c>
      <c r="B45" s="14" t="s">
        <v>169</v>
      </c>
      <c r="C45" s="14">
        <v>107416680</v>
      </c>
      <c r="D45" s="14">
        <v>66592440</v>
      </c>
      <c r="E45" s="14">
        <v>67215500</v>
      </c>
      <c r="F45" s="14">
        <f t="shared" si="0"/>
        <v>241224620</v>
      </c>
      <c r="G45" s="14">
        <f>'- 53 -'!D45</f>
        <v>4394481</v>
      </c>
      <c r="H45" s="362">
        <f t="shared" si="1"/>
        <v>18.21738179129477</v>
      </c>
      <c r="J45" s="333">
        <v>39</v>
      </c>
      <c r="K45" s="165">
        <f t="shared" si="2"/>
        <v>18.21738179129477</v>
      </c>
    </row>
    <row r="46" spans="1:11" ht="12.75">
      <c r="A46" s="392">
        <v>40</v>
      </c>
      <c r="B46" s="16" t="s">
        <v>170</v>
      </c>
      <c r="C46" s="16">
        <v>534826640</v>
      </c>
      <c r="D46" s="16">
        <v>24092100</v>
      </c>
      <c r="E46" s="16">
        <v>369509520</v>
      </c>
      <c r="F46" s="16">
        <f t="shared" si="0"/>
        <v>928428260</v>
      </c>
      <c r="G46" s="16">
        <f>'- 53 -'!D46</f>
        <v>14396500</v>
      </c>
      <c r="H46" s="363">
        <f t="shared" si="1"/>
        <v>15.506313864250535</v>
      </c>
      <c r="J46" s="333">
        <v>40</v>
      </c>
      <c r="K46" s="165">
        <f t="shared" si="2"/>
        <v>15.506313864250535</v>
      </c>
    </row>
    <row r="47" spans="1:11" ht="12.75">
      <c r="A47" s="391">
        <v>41</v>
      </c>
      <c r="B47" s="14" t="s">
        <v>171</v>
      </c>
      <c r="C47" s="14">
        <v>61296120</v>
      </c>
      <c r="D47" s="14">
        <v>70409580</v>
      </c>
      <c r="E47" s="14">
        <v>101224380</v>
      </c>
      <c r="F47" s="14">
        <f t="shared" si="0"/>
        <v>232930080</v>
      </c>
      <c r="G47" s="14">
        <f>'- 53 -'!D47</f>
        <v>4440578.76</v>
      </c>
      <c r="H47" s="362">
        <f t="shared" si="1"/>
        <v>19.063998775941688</v>
      </c>
      <c r="J47" s="333">
        <v>41</v>
      </c>
      <c r="K47" s="165">
        <f t="shared" si="2"/>
        <v>19.063998775941688</v>
      </c>
    </row>
    <row r="48" spans="1:11" ht="12.75">
      <c r="A48" s="392">
        <v>42</v>
      </c>
      <c r="B48" s="16" t="s">
        <v>172</v>
      </c>
      <c r="C48" s="16">
        <v>39741640</v>
      </c>
      <c r="D48" s="16">
        <v>62802420</v>
      </c>
      <c r="E48" s="16">
        <v>43554980</v>
      </c>
      <c r="F48" s="16">
        <f t="shared" si="0"/>
        <v>146099040</v>
      </c>
      <c r="G48" s="16">
        <f>'- 53 -'!D48</f>
        <v>2951492</v>
      </c>
      <c r="H48" s="363">
        <f t="shared" si="1"/>
        <v>20.20199448264684</v>
      </c>
      <c r="J48" s="333">
        <v>42</v>
      </c>
      <c r="K48" s="165">
        <f t="shared" si="2"/>
        <v>20.20199448264684</v>
      </c>
    </row>
    <row r="49" spans="1:11" ht="12.75">
      <c r="A49" s="391">
        <v>43</v>
      </c>
      <c r="B49" s="14" t="s">
        <v>173</v>
      </c>
      <c r="C49" s="14">
        <v>32547840</v>
      </c>
      <c r="D49" s="14">
        <v>77240340</v>
      </c>
      <c r="E49" s="14">
        <v>28647080</v>
      </c>
      <c r="F49" s="14">
        <f t="shared" si="0"/>
        <v>138435260</v>
      </c>
      <c r="G49" s="14">
        <f>'- 53 -'!D49</f>
        <v>2624333</v>
      </c>
      <c r="H49" s="362">
        <f t="shared" si="1"/>
        <v>18.957113960706256</v>
      </c>
      <c r="J49" s="333">
        <v>43</v>
      </c>
      <c r="K49" s="165">
        <f t="shared" si="2"/>
        <v>18.957113960706256</v>
      </c>
    </row>
    <row r="50" spans="1:11" ht="12.75">
      <c r="A50" s="392">
        <v>44</v>
      </c>
      <c r="B50" s="16" t="s">
        <v>174</v>
      </c>
      <c r="C50" s="16">
        <v>55851630</v>
      </c>
      <c r="D50" s="16">
        <v>59599470</v>
      </c>
      <c r="E50" s="16">
        <v>25782160</v>
      </c>
      <c r="F50" s="16">
        <f t="shared" si="0"/>
        <v>141233260</v>
      </c>
      <c r="G50" s="16">
        <f>'- 53 -'!D50</f>
        <v>3163014</v>
      </c>
      <c r="H50" s="363">
        <f t="shared" si="1"/>
        <v>22.39567365364221</v>
      </c>
      <c r="J50" s="333">
        <v>44</v>
      </c>
      <c r="K50" s="165">
        <f t="shared" si="2"/>
        <v>22.39567365364221</v>
      </c>
    </row>
    <row r="51" spans="1:11" ht="12.75">
      <c r="A51" s="391">
        <v>45</v>
      </c>
      <c r="B51" s="14" t="s">
        <v>175</v>
      </c>
      <c r="C51" s="14">
        <v>72342820</v>
      </c>
      <c r="D51" s="14">
        <v>7333710</v>
      </c>
      <c r="E51" s="14">
        <v>51853490</v>
      </c>
      <c r="F51" s="14">
        <f t="shared" si="0"/>
        <v>131530020</v>
      </c>
      <c r="G51" s="14">
        <f>'- 53 -'!D51</f>
        <v>2653369</v>
      </c>
      <c r="H51" s="362">
        <f t="shared" si="1"/>
        <v>20.173105729019124</v>
      </c>
      <c r="J51" s="333">
        <v>45</v>
      </c>
      <c r="K51" s="165">
        <f t="shared" si="2"/>
        <v>20.173105729019124</v>
      </c>
    </row>
    <row r="52" spans="1:11" ht="12.75">
      <c r="A52" s="392">
        <v>46</v>
      </c>
      <c r="B52" s="16" t="s">
        <v>176</v>
      </c>
      <c r="C52" s="16">
        <v>51051230</v>
      </c>
      <c r="D52" s="16">
        <v>0</v>
      </c>
      <c r="E52" s="16">
        <v>19954090</v>
      </c>
      <c r="F52" s="16">
        <f t="shared" si="0"/>
        <v>71005320</v>
      </c>
      <c r="G52" s="16">
        <f>'- 53 -'!D52</f>
        <v>2843511</v>
      </c>
      <c r="H52" s="363">
        <f>(G52-I52)/F52*1000</f>
        <v>21.629083567259467</v>
      </c>
      <c r="I52" s="82">
        <v>1307731</v>
      </c>
      <c r="J52" s="333">
        <v>46</v>
      </c>
      <c r="K52" s="165">
        <f t="shared" si="2"/>
        <v>21.629083567259467</v>
      </c>
    </row>
    <row r="53" spans="1:11" ht="12.75">
      <c r="A53" s="391">
        <v>47</v>
      </c>
      <c r="B53" s="14" t="s">
        <v>177</v>
      </c>
      <c r="C53" s="14">
        <v>87591620</v>
      </c>
      <c r="D53" s="14">
        <v>21139890</v>
      </c>
      <c r="E53" s="14">
        <v>37983910</v>
      </c>
      <c r="F53" s="14">
        <f t="shared" si="0"/>
        <v>146715420</v>
      </c>
      <c r="G53" s="14">
        <f>'- 53 -'!D53</f>
        <v>2789904</v>
      </c>
      <c r="H53" s="362">
        <f t="shared" si="1"/>
        <v>19.015751718531018</v>
      </c>
      <c r="J53" s="333">
        <v>47</v>
      </c>
      <c r="K53" s="165">
        <f t="shared" si="2"/>
        <v>19.015751718531018</v>
      </c>
    </row>
    <row r="54" spans="1:11" ht="12.75">
      <c r="A54" s="392">
        <v>48</v>
      </c>
      <c r="B54" s="16" t="s">
        <v>178</v>
      </c>
      <c r="C54" s="16">
        <v>32536630</v>
      </c>
      <c r="D54" s="16">
        <v>6331650</v>
      </c>
      <c r="E54" s="16">
        <v>20268250</v>
      </c>
      <c r="F54" s="16">
        <f t="shared" si="0"/>
        <v>59136530</v>
      </c>
      <c r="G54" s="16">
        <f>'- 53 -'!D54</f>
        <v>1194558</v>
      </c>
      <c r="H54" s="363">
        <f t="shared" si="1"/>
        <v>20.200001589542033</v>
      </c>
      <c r="J54" s="333">
        <v>48</v>
      </c>
      <c r="K54" s="165">
        <f t="shared" si="2"/>
        <v>20.200001589542033</v>
      </c>
    </row>
    <row r="55" spans="1:11" ht="12.75">
      <c r="A55" s="391">
        <v>49</v>
      </c>
      <c r="B55" s="14" t="s">
        <v>179</v>
      </c>
      <c r="C55" s="14"/>
      <c r="D55" s="14"/>
      <c r="E55" s="14"/>
      <c r="F55" s="14">
        <f t="shared" si="0"/>
        <v>0</v>
      </c>
      <c r="G55" s="14">
        <f>'- 53 -'!D55</f>
        <v>0</v>
      </c>
      <c r="H55" s="362"/>
      <c r="J55" s="333">
        <v>50</v>
      </c>
      <c r="K55" s="165">
        <f aca="true" t="shared" si="3" ref="K55:K61">H56</f>
        <v>21.651525344652704</v>
      </c>
    </row>
    <row r="56" spans="1:11" ht="12.75">
      <c r="A56" s="392">
        <v>50</v>
      </c>
      <c r="B56" s="16" t="s">
        <v>429</v>
      </c>
      <c r="C56" s="16">
        <v>67778310</v>
      </c>
      <c r="D56" s="16">
        <v>130354170</v>
      </c>
      <c r="E56" s="16">
        <v>41928020</v>
      </c>
      <c r="F56" s="16">
        <f t="shared" si="0"/>
        <v>240060500</v>
      </c>
      <c r="G56" s="16">
        <f>'- 53 -'!D56</f>
        <v>5197676</v>
      </c>
      <c r="H56" s="363">
        <f t="shared" si="1"/>
        <v>21.651525344652704</v>
      </c>
      <c r="J56" s="333">
        <v>2264</v>
      </c>
      <c r="K56" s="165">
        <f t="shared" si="3"/>
        <v>37.370019390160444</v>
      </c>
    </row>
    <row r="57" spans="1:11" ht="12.75">
      <c r="A57" s="391">
        <v>2264</v>
      </c>
      <c r="B57" s="14" t="s">
        <v>180</v>
      </c>
      <c r="C57" s="14">
        <v>4600460</v>
      </c>
      <c r="D57" s="14">
        <v>4980</v>
      </c>
      <c r="E57" s="14">
        <v>8019520</v>
      </c>
      <c r="F57" s="14">
        <f t="shared" si="0"/>
        <v>12624960</v>
      </c>
      <c r="G57" s="14">
        <f>'- 53 -'!D57</f>
        <v>471795</v>
      </c>
      <c r="H57" s="362">
        <f t="shared" si="1"/>
        <v>37.370019390160444</v>
      </c>
      <c r="J57" s="333">
        <v>2309</v>
      </c>
      <c r="K57" s="165">
        <f t="shared" si="3"/>
        <v>30.467736298041242</v>
      </c>
    </row>
    <row r="58" spans="1:11" ht="12.75">
      <c r="A58" s="392">
        <v>2309</v>
      </c>
      <c r="B58" s="16" t="s">
        <v>181</v>
      </c>
      <c r="C58" s="16">
        <v>8407920</v>
      </c>
      <c r="D58" s="16">
        <v>1320</v>
      </c>
      <c r="E58" s="16">
        <v>2033610</v>
      </c>
      <c r="F58" s="16">
        <f t="shared" si="0"/>
        <v>10442850</v>
      </c>
      <c r="G58" s="16">
        <f>'- 53 -'!D58</f>
        <v>568010</v>
      </c>
      <c r="H58" s="363">
        <f>(G58-I58)/F58*1000</f>
        <v>30.467736298041242</v>
      </c>
      <c r="I58" s="82">
        <f>69840+180000</f>
        <v>249840</v>
      </c>
      <c r="J58" s="333">
        <v>2312</v>
      </c>
      <c r="K58" s="165">
        <f t="shared" si="3"/>
        <v>36.74700787488379</v>
      </c>
    </row>
    <row r="59" spans="1:11" ht="12.75">
      <c r="A59" s="391">
        <v>2312</v>
      </c>
      <c r="B59" s="14" t="s">
        <v>182</v>
      </c>
      <c r="C59" s="14">
        <v>1608400</v>
      </c>
      <c r="D59" s="14">
        <v>0</v>
      </c>
      <c r="E59" s="14">
        <v>1112910</v>
      </c>
      <c r="F59" s="14">
        <f t="shared" si="0"/>
        <v>2721310</v>
      </c>
      <c r="G59" s="14">
        <f>'- 53 -'!D59</f>
        <v>100000</v>
      </c>
      <c r="H59" s="362">
        <f t="shared" si="1"/>
        <v>36.74700787488379</v>
      </c>
      <c r="J59" s="333">
        <v>2355</v>
      </c>
      <c r="K59" s="165">
        <f t="shared" si="3"/>
        <v>28.710552088977632</v>
      </c>
    </row>
    <row r="60" spans="1:11" ht="12.75">
      <c r="A60" s="392">
        <v>2355</v>
      </c>
      <c r="B60" s="16" t="s">
        <v>183</v>
      </c>
      <c r="C60" s="16">
        <v>135530970</v>
      </c>
      <c r="D60" s="16">
        <v>0</v>
      </c>
      <c r="E60" s="16">
        <v>54262350</v>
      </c>
      <c r="F60" s="16">
        <f t="shared" si="0"/>
        <v>189793320</v>
      </c>
      <c r="G60" s="16">
        <f>'- 53 -'!D60</f>
        <v>5449071</v>
      </c>
      <c r="H60" s="363">
        <f t="shared" si="1"/>
        <v>28.710552088977632</v>
      </c>
      <c r="J60" s="333">
        <v>2439</v>
      </c>
      <c r="K60" s="165">
        <f t="shared" si="3"/>
        <v>18.24037418270145</v>
      </c>
    </row>
    <row r="61" spans="1:11" ht="12.75">
      <c r="A61" s="391">
        <v>2439</v>
      </c>
      <c r="B61" s="14" t="s">
        <v>184</v>
      </c>
      <c r="C61" s="14">
        <v>5223640</v>
      </c>
      <c r="D61" s="14">
        <v>2619750</v>
      </c>
      <c r="E61" s="14">
        <v>3778740</v>
      </c>
      <c r="F61" s="14">
        <f t="shared" si="0"/>
        <v>11622130</v>
      </c>
      <c r="G61" s="14">
        <f>'- 53 -'!D61</f>
        <v>211992</v>
      </c>
      <c r="H61" s="362">
        <f t="shared" si="1"/>
        <v>18.24037418270145</v>
      </c>
      <c r="J61" s="333">
        <v>2460</v>
      </c>
      <c r="K61" s="165">
        <f t="shared" si="3"/>
        <v>50.596415805151054</v>
      </c>
    </row>
    <row r="62" spans="1:8" ht="12.75">
      <c r="A62" s="392">
        <v>2460</v>
      </c>
      <c r="B62" s="16" t="s">
        <v>185</v>
      </c>
      <c r="C62" s="16">
        <v>7417570</v>
      </c>
      <c r="D62" s="16">
        <v>5070</v>
      </c>
      <c r="E62" s="16">
        <v>9594850</v>
      </c>
      <c r="F62" s="16">
        <f t="shared" si="0"/>
        <v>17017490</v>
      </c>
      <c r="G62" s="16">
        <f>'- 53 -'!D62</f>
        <v>861024</v>
      </c>
      <c r="H62" s="363">
        <f t="shared" si="1"/>
        <v>50.596415805151054</v>
      </c>
    </row>
    <row r="63" spans="1:8" ht="12.75">
      <c r="A63" s="391">
        <v>3000</v>
      </c>
      <c r="B63" s="14" t="s">
        <v>491</v>
      </c>
      <c r="C63" s="14"/>
      <c r="D63" s="14"/>
      <c r="E63" s="14"/>
      <c r="F63" s="14"/>
      <c r="G63" s="14">
        <f>'- 53 -'!D63</f>
        <v>0</v>
      </c>
      <c r="H63" s="14"/>
    </row>
    <row r="64" spans="2:8" ht="4.5" customHeight="1">
      <c r="B64" s="17"/>
      <c r="H64" s="165"/>
    </row>
    <row r="65" spans="1:8" ht="12.75">
      <c r="A65" s="102"/>
      <c r="B65" s="20" t="s">
        <v>186</v>
      </c>
      <c r="C65" s="20">
        <f>SUM(C11:C63)</f>
        <v>12352464420</v>
      </c>
      <c r="D65" s="20">
        <f>SUM(D11:D63)</f>
        <v>1982324460</v>
      </c>
      <c r="E65" s="20">
        <f>SUM(E11:E63)</f>
        <v>5850649780</v>
      </c>
      <c r="F65" s="20">
        <f>SUM(F11:F63)</f>
        <v>20185438660</v>
      </c>
      <c r="G65" s="20">
        <f>SUM(G11:G63)</f>
        <v>422765478.393</v>
      </c>
      <c r="H65" s="166">
        <f>G65/F65*1000</f>
        <v>20.94408179648646</v>
      </c>
    </row>
    <row r="66" ht="4.5" customHeight="1">
      <c r="B66" s="17"/>
    </row>
    <row r="67" spans="1:6" ht="12.75">
      <c r="A67" s="167"/>
      <c r="B67" s="16" t="s">
        <v>283</v>
      </c>
      <c r="C67" s="100">
        <v>15875170</v>
      </c>
      <c r="D67" s="100">
        <v>221430</v>
      </c>
      <c r="E67" s="100">
        <v>1145180</v>
      </c>
      <c r="F67" s="100">
        <f>SUM(C67:E67)</f>
        <v>17241780</v>
      </c>
    </row>
    <row r="68" spans="1:8" ht="12.75">
      <c r="A68" s="150"/>
      <c r="B68" s="14" t="s">
        <v>284</v>
      </c>
      <c r="C68" s="173">
        <v>6009650</v>
      </c>
      <c r="D68" s="173">
        <v>7638810</v>
      </c>
      <c r="E68" s="98">
        <v>22951250</v>
      </c>
      <c r="F68" s="98">
        <f>SUM(C68:E68)</f>
        <v>36599710</v>
      </c>
      <c r="H68" s="168"/>
    </row>
    <row r="69" spans="3:6" ht="4.5" customHeight="1">
      <c r="C69" s="17"/>
      <c r="D69" s="17"/>
      <c r="E69" s="17"/>
      <c r="F69" s="17"/>
    </row>
    <row r="70" spans="1:8" ht="12" customHeight="1">
      <c r="A70" s="6"/>
      <c r="B70" s="1" t="s">
        <v>285</v>
      </c>
      <c r="C70" s="20">
        <f>SUM(C65,C67:C68)</f>
        <v>12374349240</v>
      </c>
      <c r="D70" s="20">
        <f>SUM(D65,D67:D68)</f>
        <v>1990184700</v>
      </c>
      <c r="E70" s="20">
        <f>SUM(E65,E67:E68)</f>
        <v>5874746210</v>
      </c>
      <c r="F70" s="20">
        <f>SUM(F65,F67:F68)</f>
        <v>20239280150</v>
      </c>
      <c r="G70" s="17"/>
      <c r="H70" s="169"/>
    </row>
    <row r="71" spans="1:8" ht="4.5" customHeight="1">
      <c r="A71" s="6"/>
      <c r="B71" s="6"/>
      <c r="C71" s="17"/>
      <c r="D71" s="17"/>
      <c r="E71" s="17"/>
      <c r="F71" s="17"/>
      <c r="G71" s="17"/>
      <c r="H71" s="17"/>
    </row>
    <row r="72" spans="1:11" ht="12" customHeight="1">
      <c r="A72" s="54" t="s">
        <v>297</v>
      </c>
      <c r="B72" s="6" t="s">
        <v>360</v>
      </c>
      <c r="C72" s="123"/>
      <c r="D72" s="123"/>
      <c r="E72" s="123"/>
      <c r="F72" s="123"/>
      <c r="G72" s="123"/>
      <c r="H72" s="123"/>
      <c r="I72" s="124"/>
      <c r="J72" s="124"/>
      <c r="K72" s="124"/>
    </row>
    <row r="73" spans="1:11" ht="12" customHeight="1">
      <c r="A73" s="393" t="s">
        <v>350</v>
      </c>
      <c r="B73" s="373" t="s">
        <v>445</v>
      </c>
      <c r="C73" s="123"/>
      <c r="D73" s="123"/>
      <c r="E73" s="123"/>
      <c r="F73" s="123"/>
      <c r="G73" s="123"/>
      <c r="H73" s="123"/>
      <c r="I73" s="124"/>
      <c r="J73" s="124"/>
      <c r="K73" s="124"/>
    </row>
    <row r="74" spans="1:11" ht="12" customHeight="1">
      <c r="A74" s="6"/>
      <c r="B74" s="373" t="s">
        <v>483</v>
      </c>
      <c r="C74" s="123"/>
      <c r="D74" s="123"/>
      <c r="E74" s="123"/>
      <c r="F74" s="123"/>
      <c r="G74" s="123"/>
      <c r="H74" s="123"/>
      <c r="I74" s="124"/>
      <c r="J74" s="124"/>
      <c r="K74" s="124"/>
    </row>
    <row r="75" spans="2:11" ht="12" customHeight="1">
      <c r="B75" s="373" t="s">
        <v>453</v>
      </c>
      <c r="C75" s="124"/>
      <c r="D75" s="124"/>
      <c r="E75" s="124"/>
      <c r="F75" s="124"/>
      <c r="G75" s="124"/>
      <c r="H75" s="124"/>
      <c r="I75" s="124"/>
      <c r="J75" s="124"/>
      <c r="K75" s="124"/>
    </row>
    <row r="76" ht="12.75">
      <c r="B76" s="373" t="s">
        <v>446</v>
      </c>
    </row>
  </sheetData>
  <printOptions horizontalCentered="1"/>
  <pageMargins left="0.6" right="0.6" top="0.6" bottom="0" header="0.3" footer="0"/>
  <pageSetup fitToHeight="1" fitToWidth="1" horizontalDpi="600" verticalDpi="600" orientation="portrait" scale="81" r:id="rId1"/>
  <headerFooter alignWithMargins="0">
    <oddHeader>&amp;C&amp;"Times New Roman,Bold"&amp;12&amp;A</oddHeader>
  </headerFooter>
</worksheet>
</file>

<file path=xl/worksheets/sheet44.xml><?xml version="1.0" encoding="utf-8"?>
<worksheet xmlns="http://schemas.openxmlformats.org/spreadsheetml/2006/main" xmlns:r="http://schemas.openxmlformats.org/officeDocument/2006/relationships">
  <sheetPr codeName="Sheet44">
    <pageSetUpPr fitToPage="1"/>
  </sheetPr>
  <dimension ref="A1:J74"/>
  <sheetViews>
    <sheetView showGridLines="0" showZeros="0" workbookViewId="0" topLeftCell="A1">
      <selection activeCell="A1" sqref="A1"/>
    </sheetView>
  </sheetViews>
  <sheetFormatPr defaultColWidth="15.83203125" defaultRowHeight="12"/>
  <cols>
    <col min="1" max="1" width="6.83203125" style="82" customWidth="1"/>
    <col min="2" max="2" width="35.83203125" style="82" customWidth="1"/>
    <col min="3" max="4" width="21.83203125" style="82" customWidth="1"/>
    <col min="5" max="5" width="23.83203125" style="82" customWidth="1"/>
    <col min="6" max="6" width="4.83203125" style="82" customWidth="1"/>
    <col min="7" max="7" width="26.83203125" style="82" customWidth="1"/>
    <col min="8" max="16384" width="15.83203125" style="82" customWidth="1"/>
  </cols>
  <sheetData>
    <row r="1" spans="1:2" ht="6.75" customHeight="1">
      <c r="A1" s="17"/>
      <c r="B1" s="80"/>
    </row>
    <row r="2" spans="1:7" ht="12.75">
      <c r="A2" s="11"/>
      <c r="B2" s="106"/>
      <c r="C2" s="107" t="s">
        <v>194</v>
      </c>
      <c r="D2" s="107"/>
      <c r="E2" s="107"/>
      <c r="F2" s="288"/>
      <c r="G2" s="288"/>
    </row>
    <row r="3" spans="1:7" ht="12.75">
      <c r="A3" s="12"/>
      <c r="B3" s="109"/>
      <c r="C3" s="140" t="str">
        <f>TAXYEAR</f>
        <v>FOR THE 2000 TAXATION YEAR</v>
      </c>
      <c r="D3" s="140"/>
      <c r="E3" s="140"/>
      <c r="F3" s="322"/>
      <c r="G3" s="322"/>
    </row>
    <row r="4" spans="1:7" ht="12.75">
      <c r="A4" s="10"/>
      <c r="C4" s="142"/>
      <c r="D4" s="142"/>
      <c r="E4" s="142"/>
      <c r="F4" s="142"/>
      <c r="G4" s="142"/>
    </row>
    <row r="5" spans="1:7" ht="12.75">
      <c r="A5" s="10"/>
      <c r="C5" s="56"/>
      <c r="D5" s="142"/>
      <c r="E5" s="142"/>
      <c r="F5" s="142"/>
      <c r="G5" s="142"/>
    </row>
    <row r="6" spans="1:7" ht="12.75">
      <c r="A6" s="10"/>
      <c r="C6" s="142"/>
      <c r="D6" s="142"/>
      <c r="E6" s="142"/>
      <c r="F6" s="142"/>
      <c r="G6" s="142"/>
    </row>
    <row r="7" spans="1:7" ht="12.75">
      <c r="A7" s="17"/>
      <c r="C7" s="143" t="s">
        <v>109</v>
      </c>
      <c r="D7" s="144"/>
      <c r="E7" s="144"/>
      <c r="F7" s="142"/>
      <c r="G7" s="144" t="s">
        <v>227</v>
      </c>
    </row>
    <row r="8" spans="1:7" ht="12.75">
      <c r="A8" s="94"/>
      <c r="B8" s="45"/>
      <c r="C8" s="145" t="s">
        <v>258</v>
      </c>
      <c r="D8" s="146"/>
      <c r="E8" s="146"/>
      <c r="F8" s="142"/>
      <c r="G8" s="145" t="s">
        <v>83</v>
      </c>
    </row>
    <row r="9" spans="1:9" ht="12.75">
      <c r="A9" s="51" t="s">
        <v>112</v>
      </c>
      <c r="B9" s="52" t="s">
        <v>113</v>
      </c>
      <c r="C9" s="147" t="s">
        <v>256</v>
      </c>
      <c r="D9" s="147" t="s">
        <v>281</v>
      </c>
      <c r="E9" s="147" t="s">
        <v>73</v>
      </c>
      <c r="F9" s="142"/>
      <c r="G9" s="147" t="s">
        <v>486</v>
      </c>
      <c r="H9" s="394"/>
      <c r="I9" s="18"/>
    </row>
    <row r="10" spans="1:9" ht="4.5" customHeight="1">
      <c r="A10" s="77"/>
      <c r="B10" s="77"/>
      <c r="C10" s="148"/>
      <c r="D10" s="148"/>
      <c r="E10" s="148"/>
      <c r="F10" s="5"/>
      <c r="G10" s="148"/>
      <c r="H10" s="18"/>
      <c r="I10" s="18"/>
    </row>
    <row r="11" spans="1:10" ht="12.75" customHeight="1">
      <c r="A11" s="385">
        <v>1</v>
      </c>
      <c r="B11" s="14" t="s">
        <v>135</v>
      </c>
      <c r="C11" s="14">
        <f>'- 49 -'!H11</f>
        <v>45955831.324200004</v>
      </c>
      <c r="D11" s="14">
        <v>97942940</v>
      </c>
      <c r="E11" s="14">
        <f aca="true" t="shared" si="0" ref="E11:E63">SUM(C11,D11)</f>
        <v>143898771.3242</v>
      </c>
      <c r="G11" s="14">
        <v>123142</v>
      </c>
      <c r="H11" s="326"/>
      <c r="I11" s="18"/>
      <c r="J11" s="334">
        <v>1</v>
      </c>
    </row>
    <row r="12" spans="1:10" ht="12.75" customHeight="1">
      <c r="A12" s="386">
        <v>2</v>
      </c>
      <c r="B12" s="16" t="s">
        <v>136</v>
      </c>
      <c r="C12" s="16">
        <f>'- 49 -'!H12</f>
        <v>16384361.223000001</v>
      </c>
      <c r="D12" s="16">
        <v>22864839.088</v>
      </c>
      <c r="E12" s="16">
        <f t="shared" si="0"/>
        <v>39249200.311000004</v>
      </c>
      <c r="G12" s="16">
        <v>157681</v>
      </c>
      <c r="H12" s="326"/>
      <c r="I12" s="18"/>
      <c r="J12" s="334">
        <v>2</v>
      </c>
    </row>
    <row r="13" spans="1:10" ht="12.75" customHeight="1">
      <c r="A13" s="385">
        <v>3</v>
      </c>
      <c r="B13" s="14" t="s">
        <v>137</v>
      </c>
      <c r="C13" s="14">
        <f>'- 49 -'!H13</f>
        <v>8146328.2404000005</v>
      </c>
      <c r="D13" s="14">
        <v>20057750</v>
      </c>
      <c r="E13" s="14">
        <f t="shared" si="0"/>
        <v>28204078.2404</v>
      </c>
      <c r="G13" s="14">
        <v>146558</v>
      </c>
      <c r="H13" s="326"/>
      <c r="I13" s="18"/>
      <c r="J13" s="334">
        <v>3</v>
      </c>
    </row>
    <row r="14" spans="1:10" ht="12.75" customHeight="1">
      <c r="A14" s="386">
        <v>4</v>
      </c>
      <c r="B14" s="16" t="s">
        <v>138</v>
      </c>
      <c r="C14" s="16">
        <f>'- 49 -'!H14</f>
        <v>9737566.938</v>
      </c>
      <c r="D14" s="16">
        <v>18728365.4</v>
      </c>
      <c r="E14" s="16">
        <f t="shared" si="0"/>
        <v>28465932.338</v>
      </c>
      <c r="G14" s="16">
        <v>127837</v>
      </c>
      <c r="H14" s="326"/>
      <c r="I14" s="18"/>
      <c r="J14" s="334">
        <v>4</v>
      </c>
    </row>
    <row r="15" spans="1:10" ht="12.75" customHeight="1">
      <c r="A15" s="385">
        <v>5</v>
      </c>
      <c r="B15" s="14" t="s">
        <v>139</v>
      </c>
      <c r="C15" s="14">
        <f>'- 49 -'!H15</f>
        <v>12645962.494199999</v>
      </c>
      <c r="D15" s="14">
        <v>23045318</v>
      </c>
      <c r="E15" s="14">
        <f t="shared" si="0"/>
        <v>35691280.4942</v>
      </c>
      <c r="G15" s="14">
        <v>154731</v>
      </c>
      <c r="H15" s="326"/>
      <c r="I15" s="18"/>
      <c r="J15" s="334">
        <v>5</v>
      </c>
    </row>
    <row r="16" spans="1:10" ht="12.75" customHeight="1">
      <c r="A16" s="386">
        <v>6</v>
      </c>
      <c r="B16" s="16" t="s">
        <v>140</v>
      </c>
      <c r="C16" s="16">
        <f>'- 49 -'!H16</f>
        <v>9619968.059999999</v>
      </c>
      <c r="D16" s="16">
        <v>20984833</v>
      </c>
      <c r="E16" s="16">
        <f t="shared" si="0"/>
        <v>30604801.06</v>
      </c>
      <c r="G16" s="16">
        <v>103374</v>
      </c>
      <c r="H16" s="326"/>
      <c r="I16" s="18"/>
      <c r="J16" s="334">
        <v>6</v>
      </c>
    </row>
    <row r="17" spans="1:10" ht="12.75" customHeight="1">
      <c r="A17" s="385">
        <v>9</v>
      </c>
      <c r="B17" s="14" t="s">
        <v>141</v>
      </c>
      <c r="C17" s="14">
        <f>'- 49 -'!H17</f>
        <v>11192021.6376</v>
      </c>
      <c r="D17" s="14">
        <v>25110099</v>
      </c>
      <c r="E17" s="14">
        <f t="shared" si="0"/>
        <v>36302120.6376</v>
      </c>
      <c r="G17" s="14">
        <v>99104</v>
      </c>
      <c r="H17" s="326"/>
      <c r="I17" s="18"/>
      <c r="J17" s="334">
        <v>9</v>
      </c>
    </row>
    <row r="18" spans="1:10" ht="12.75" customHeight="1">
      <c r="A18" s="386">
        <v>10</v>
      </c>
      <c r="B18" s="16" t="s">
        <v>142</v>
      </c>
      <c r="C18" s="16">
        <f>'- 49 -'!H18</f>
        <v>8134537.968</v>
      </c>
      <c r="D18" s="16">
        <v>21793966</v>
      </c>
      <c r="E18" s="16">
        <f t="shared" si="0"/>
        <v>29928503.968000002</v>
      </c>
      <c r="G18" s="16">
        <v>99723</v>
      </c>
      <c r="H18" s="326"/>
      <c r="I18" s="18"/>
      <c r="J18" s="334">
        <v>10</v>
      </c>
    </row>
    <row r="19" spans="1:10" ht="12.75" customHeight="1">
      <c r="A19" s="385">
        <v>11</v>
      </c>
      <c r="B19" s="14" t="s">
        <v>143</v>
      </c>
      <c r="C19" s="14">
        <f>'- 49 -'!H19</f>
        <v>5510854.9128</v>
      </c>
      <c r="D19" s="14">
        <v>10477993</v>
      </c>
      <c r="E19" s="14">
        <f t="shared" si="0"/>
        <v>15988847.9128</v>
      </c>
      <c r="G19" s="14">
        <v>131324</v>
      </c>
      <c r="H19" s="326"/>
      <c r="I19" s="18"/>
      <c r="J19" s="334">
        <v>11</v>
      </c>
    </row>
    <row r="20" spans="1:10" ht="12.75" customHeight="1">
      <c r="A20" s="386">
        <v>12</v>
      </c>
      <c r="B20" s="16" t="s">
        <v>144</v>
      </c>
      <c r="C20" s="16">
        <f>'- 49 -'!H20</f>
        <v>8982336.7812</v>
      </c>
      <c r="D20" s="16">
        <v>17425458</v>
      </c>
      <c r="E20" s="16">
        <f t="shared" si="0"/>
        <v>26407794.7812</v>
      </c>
      <c r="G20" s="16">
        <v>105261</v>
      </c>
      <c r="H20" s="326"/>
      <c r="I20" s="18"/>
      <c r="J20" s="334">
        <v>12</v>
      </c>
    </row>
    <row r="21" spans="1:10" ht="12.75" customHeight="1">
      <c r="A21" s="385">
        <v>13</v>
      </c>
      <c r="B21" s="14" t="s">
        <v>145</v>
      </c>
      <c r="C21" s="14">
        <f>'- 49 -'!H21</f>
        <v>3239429.2536</v>
      </c>
      <c r="D21" s="14">
        <v>6585676.625</v>
      </c>
      <c r="E21" s="14">
        <f t="shared" si="0"/>
        <v>9825105.8786</v>
      </c>
      <c r="G21" s="14">
        <v>134696</v>
      </c>
      <c r="H21" s="326"/>
      <c r="I21" s="18"/>
      <c r="J21" s="334">
        <v>13</v>
      </c>
    </row>
    <row r="22" spans="1:10" ht="12.75" customHeight="1">
      <c r="A22" s="386">
        <v>14</v>
      </c>
      <c r="B22" s="16" t="s">
        <v>146</v>
      </c>
      <c r="C22" s="16">
        <f>'- 49 -'!H22</f>
        <v>3596731.638</v>
      </c>
      <c r="D22" s="16">
        <v>8719652</v>
      </c>
      <c r="E22" s="16">
        <f t="shared" si="0"/>
        <v>12316383.638</v>
      </c>
      <c r="G22" s="16">
        <v>81689</v>
      </c>
      <c r="H22" s="326"/>
      <c r="I22" s="18"/>
      <c r="J22" s="334">
        <v>14</v>
      </c>
    </row>
    <row r="23" spans="1:10" ht="12.75" customHeight="1">
      <c r="A23" s="385">
        <v>15</v>
      </c>
      <c r="B23" s="14" t="s">
        <v>147</v>
      </c>
      <c r="C23" s="14">
        <f>'- 49 -'!H23</f>
        <v>4372294.5078</v>
      </c>
      <c r="D23" s="14">
        <v>6231687</v>
      </c>
      <c r="E23" s="14">
        <f t="shared" si="0"/>
        <v>10603981.5078</v>
      </c>
      <c r="G23" s="14">
        <v>84312</v>
      </c>
      <c r="H23" s="326"/>
      <c r="I23" s="18"/>
      <c r="J23" s="334">
        <v>15</v>
      </c>
    </row>
    <row r="24" spans="1:10" ht="12.75" customHeight="1">
      <c r="A24" s="386">
        <v>16</v>
      </c>
      <c r="B24" s="16" t="s">
        <v>148</v>
      </c>
      <c r="C24" s="16">
        <f>'- 49 -'!H24</f>
        <v>608802.9168</v>
      </c>
      <c r="D24" s="16">
        <v>1898164</v>
      </c>
      <c r="E24" s="16">
        <f t="shared" si="0"/>
        <v>2506966.9168</v>
      </c>
      <c r="G24" s="16">
        <v>123273</v>
      </c>
      <c r="H24" s="326"/>
      <c r="I24" s="18"/>
      <c r="J24" s="334">
        <v>16</v>
      </c>
    </row>
    <row r="25" spans="1:10" ht="12.75" customHeight="1">
      <c r="A25" s="385">
        <v>17</v>
      </c>
      <c r="B25" s="14" t="s">
        <v>149</v>
      </c>
      <c r="C25" s="14">
        <f>'- 49 -'!H25</f>
        <v>947918.0844</v>
      </c>
      <c r="D25" s="14">
        <v>2470521</v>
      </c>
      <c r="E25" s="14">
        <f t="shared" si="0"/>
        <v>3418439.0844</v>
      </c>
      <c r="G25" s="14">
        <v>110478</v>
      </c>
      <c r="H25" s="326"/>
      <c r="I25" s="18"/>
      <c r="J25" s="334">
        <v>17</v>
      </c>
    </row>
    <row r="26" spans="1:10" ht="12.75" customHeight="1">
      <c r="A26" s="386">
        <v>18</v>
      </c>
      <c r="B26" s="16" t="s">
        <v>150</v>
      </c>
      <c r="C26" s="16">
        <f>'- 49 -'!H26</f>
        <v>1204360.0307999998</v>
      </c>
      <c r="D26" s="16">
        <v>2514000</v>
      </c>
      <c r="E26" s="16">
        <f t="shared" si="0"/>
        <v>3718360.0308</v>
      </c>
      <c r="G26" s="16">
        <v>107283</v>
      </c>
      <c r="H26" s="326"/>
      <c r="I26" s="18"/>
      <c r="J26" s="334">
        <v>18</v>
      </c>
    </row>
    <row r="27" spans="1:10" ht="12.75" customHeight="1">
      <c r="A27" s="385">
        <v>19</v>
      </c>
      <c r="B27" s="14" t="s">
        <v>151</v>
      </c>
      <c r="C27" s="14">
        <f>'- 49 -'!H27</f>
        <v>1764495.264</v>
      </c>
      <c r="D27" s="14">
        <v>3613000</v>
      </c>
      <c r="E27" s="14">
        <f t="shared" si="0"/>
        <v>5377495.264</v>
      </c>
      <c r="G27" s="14">
        <v>141044</v>
      </c>
      <c r="H27" s="326"/>
      <c r="I27" s="18"/>
      <c r="J27" s="334">
        <v>19</v>
      </c>
    </row>
    <row r="28" spans="1:10" ht="12.75" customHeight="1">
      <c r="A28" s="386">
        <v>20</v>
      </c>
      <c r="B28" s="16" t="s">
        <v>152</v>
      </c>
      <c r="C28" s="16">
        <f>'- 49 -'!H28</f>
        <v>1162413.0726</v>
      </c>
      <c r="D28" s="16">
        <v>3154151.8</v>
      </c>
      <c r="E28" s="16">
        <f t="shared" si="0"/>
        <v>4316564.8726</v>
      </c>
      <c r="G28" s="16">
        <v>126476</v>
      </c>
      <c r="H28" s="326"/>
      <c r="I28" s="18"/>
      <c r="J28" s="334">
        <v>20</v>
      </c>
    </row>
    <row r="29" spans="1:10" ht="12.75" customHeight="1">
      <c r="A29" s="385">
        <v>21</v>
      </c>
      <c r="B29" s="14" t="s">
        <v>153</v>
      </c>
      <c r="C29" s="14">
        <f>'- 49 -'!H29</f>
        <v>3088157.025</v>
      </c>
      <c r="D29" s="14">
        <v>6953000</v>
      </c>
      <c r="E29" s="14">
        <f t="shared" si="0"/>
        <v>10041157.025</v>
      </c>
      <c r="G29" s="14">
        <v>106560</v>
      </c>
      <c r="H29" s="326"/>
      <c r="I29" s="18"/>
      <c r="J29" s="334">
        <v>21</v>
      </c>
    </row>
    <row r="30" spans="1:10" ht="12.75" customHeight="1">
      <c r="A30" s="386">
        <v>22</v>
      </c>
      <c r="B30" s="16" t="s">
        <v>154</v>
      </c>
      <c r="C30" s="16">
        <f>'- 49 -'!H30</f>
        <v>2624122.3632</v>
      </c>
      <c r="D30" s="16">
        <v>4566979</v>
      </c>
      <c r="E30" s="16">
        <f t="shared" si="0"/>
        <v>7191101.3632</v>
      </c>
      <c r="G30" s="16">
        <v>167700</v>
      </c>
      <c r="H30" s="326"/>
      <c r="I30" s="18"/>
      <c r="J30" s="334">
        <v>22</v>
      </c>
    </row>
    <row r="31" spans="1:10" ht="12.75" customHeight="1">
      <c r="A31" s="385">
        <v>23</v>
      </c>
      <c r="B31" s="14" t="s">
        <v>155</v>
      </c>
      <c r="C31" s="14">
        <f>'- 49 -'!H31</f>
        <v>761934.03</v>
      </c>
      <c r="D31" s="14">
        <v>2403392</v>
      </c>
      <c r="E31" s="14">
        <f t="shared" si="0"/>
        <v>3165326.0300000003</v>
      </c>
      <c r="G31" s="14">
        <v>88686</v>
      </c>
      <c r="H31" s="326"/>
      <c r="I31" s="18"/>
      <c r="J31" s="334">
        <v>23</v>
      </c>
    </row>
    <row r="32" spans="1:10" ht="12.75" customHeight="1">
      <c r="A32" s="386">
        <v>24</v>
      </c>
      <c r="B32" s="16" t="s">
        <v>156</v>
      </c>
      <c r="C32" s="16">
        <f>'- 49 -'!H32</f>
        <v>4174360.7196</v>
      </c>
      <c r="D32" s="16">
        <v>7415344.32</v>
      </c>
      <c r="E32" s="16">
        <f t="shared" si="0"/>
        <v>11589705.0396</v>
      </c>
      <c r="G32" s="16">
        <v>116207</v>
      </c>
      <c r="H32" s="326"/>
      <c r="I32" s="18"/>
      <c r="J32" s="334">
        <v>24</v>
      </c>
    </row>
    <row r="33" spans="1:10" ht="12.75" customHeight="1">
      <c r="A33" s="385">
        <v>25</v>
      </c>
      <c r="B33" s="14" t="s">
        <v>157</v>
      </c>
      <c r="C33" s="14">
        <f>'- 49 -'!H33</f>
        <v>980854.4754</v>
      </c>
      <c r="D33" s="14">
        <v>3397335</v>
      </c>
      <c r="E33" s="14">
        <f t="shared" si="0"/>
        <v>4378189.4754</v>
      </c>
      <c r="G33" s="14">
        <v>130900</v>
      </c>
      <c r="H33" s="326"/>
      <c r="I33" s="18"/>
      <c r="J33" s="334">
        <v>25</v>
      </c>
    </row>
    <row r="34" spans="1:10" ht="12.75" customHeight="1">
      <c r="A34" s="386">
        <v>26</v>
      </c>
      <c r="B34" s="16" t="s">
        <v>158</v>
      </c>
      <c r="C34" s="16">
        <f>'- 49 -'!H34</f>
        <v>2088651.3462</v>
      </c>
      <c r="D34" s="16">
        <v>3873000</v>
      </c>
      <c r="E34" s="16">
        <f t="shared" si="0"/>
        <v>5961651.3462000005</v>
      </c>
      <c r="G34" s="16">
        <v>90706</v>
      </c>
      <c r="H34" s="326"/>
      <c r="I34" s="18"/>
      <c r="J34" s="334">
        <v>26</v>
      </c>
    </row>
    <row r="35" spans="1:10" ht="12.75" customHeight="1">
      <c r="A35" s="385">
        <v>28</v>
      </c>
      <c r="B35" s="14" t="s">
        <v>159</v>
      </c>
      <c r="C35" s="14">
        <f>'- 49 -'!H35</f>
        <v>636093.0774000001</v>
      </c>
      <c r="D35" s="14">
        <v>2271376</v>
      </c>
      <c r="E35" s="14">
        <f t="shared" si="0"/>
        <v>2907469.0774</v>
      </c>
      <c r="G35" s="14">
        <v>95948</v>
      </c>
      <c r="H35" s="326"/>
      <c r="I35" s="18"/>
      <c r="J35" s="334">
        <v>28</v>
      </c>
    </row>
    <row r="36" spans="1:10" ht="12.75" customHeight="1">
      <c r="A36" s="386">
        <v>30</v>
      </c>
      <c r="B36" s="16" t="s">
        <v>160</v>
      </c>
      <c r="C36" s="16">
        <f>'- 49 -'!H36</f>
        <v>1153493.316</v>
      </c>
      <c r="D36" s="16">
        <v>2772485</v>
      </c>
      <c r="E36" s="16">
        <f t="shared" si="0"/>
        <v>3925978.316</v>
      </c>
      <c r="G36" s="16">
        <v>108700</v>
      </c>
      <c r="H36" s="326"/>
      <c r="I36" s="18"/>
      <c r="J36" s="334">
        <v>30</v>
      </c>
    </row>
    <row r="37" spans="1:10" ht="12.75" customHeight="1">
      <c r="A37" s="385">
        <v>31</v>
      </c>
      <c r="B37" s="14" t="s">
        <v>161</v>
      </c>
      <c r="C37" s="14">
        <f>'- 49 -'!H37</f>
        <v>1858772.8956</v>
      </c>
      <c r="D37" s="14">
        <v>3334469</v>
      </c>
      <c r="E37" s="14">
        <f t="shared" si="0"/>
        <v>5193241.8956</v>
      </c>
      <c r="G37" s="14">
        <v>123028</v>
      </c>
      <c r="H37" s="326"/>
      <c r="I37" s="18"/>
      <c r="J37" s="334">
        <v>31</v>
      </c>
    </row>
    <row r="38" spans="1:10" ht="12.75" customHeight="1">
      <c r="A38" s="386">
        <v>32</v>
      </c>
      <c r="B38" s="16" t="s">
        <v>162</v>
      </c>
      <c r="C38" s="16">
        <f>'- 49 -'!H38</f>
        <v>432294.7074</v>
      </c>
      <c r="D38" s="16">
        <v>1751891</v>
      </c>
      <c r="E38" s="16">
        <f t="shared" si="0"/>
        <v>2184185.7074</v>
      </c>
      <c r="G38" s="16">
        <v>91197</v>
      </c>
      <c r="H38" s="326"/>
      <c r="I38" s="18"/>
      <c r="J38" s="334">
        <v>32</v>
      </c>
    </row>
    <row r="39" spans="1:10" ht="12.75" customHeight="1">
      <c r="A39" s="385">
        <v>33</v>
      </c>
      <c r="B39" s="14" t="s">
        <v>163</v>
      </c>
      <c r="C39" s="14">
        <f>'- 49 -'!H39</f>
        <v>1645109.4978</v>
      </c>
      <c r="D39" s="14">
        <v>3527440</v>
      </c>
      <c r="E39" s="14">
        <f t="shared" si="0"/>
        <v>5172549.4978</v>
      </c>
      <c r="G39" s="14">
        <v>100361</v>
      </c>
      <c r="H39" s="326"/>
      <c r="I39" s="18"/>
      <c r="J39" s="334">
        <v>33</v>
      </c>
    </row>
    <row r="40" spans="1:10" ht="12.75" customHeight="1">
      <c r="A40" s="386">
        <v>34</v>
      </c>
      <c r="B40" s="16" t="s">
        <v>164</v>
      </c>
      <c r="C40" s="16">
        <f>'- 49 -'!H40</f>
        <v>189672.6606</v>
      </c>
      <c r="D40" s="16">
        <v>1041747</v>
      </c>
      <c r="E40" s="16">
        <f t="shared" si="0"/>
        <v>1231419.6606</v>
      </c>
      <c r="G40" s="16">
        <v>61210</v>
      </c>
      <c r="H40" s="326"/>
      <c r="I40" s="18"/>
      <c r="J40" s="334">
        <v>34</v>
      </c>
    </row>
    <row r="41" spans="1:10" ht="12.75" customHeight="1">
      <c r="A41" s="385">
        <v>35</v>
      </c>
      <c r="B41" s="14" t="s">
        <v>165</v>
      </c>
      <c r="C41" s="14">
        <f>'- 49 -'!H41</f>
        <v>1391378.8734</v>
      </c>
      <c r="D41" s="14">
        <v>3632817</v>
      </c>
      <c r="E41" s="14">
        <f t="shared" si="0"/>
        <v>5024195.8734</v>
      </c>
      <c r="G41" s="14">
        <v>95865</v>
      </c>
      <c r="H41" s="326"/>
      <c r="I41" s="18"/>
      <c r="J41" s="334">
        <v>35</v>
      </c>
    </row>
    <row r="42" spans="1:10" ht="12.75" customHeight="1">
      <c r="A42" s="386">
        <v>36</v>
      </c>
      <c r="B42" s="16" t="s">
        <v>166</v>
      </c>
      <c r="C42" s="16">
        <f>'- 49 -'!H42</f>
        <v>754979.4809999999</v>
      </c>
      <c r="D42" s="16">
        <v>2430764</v>
      </c>
      <c r="E42" s="16">
        <f t="shared" si="0"/>
        <v>3185743.4809999997</v>
      </c>
      <c r="G42" s="16">
        <v>116007</v>
      </c>
      <c r="H42" s="326"/>
      <c r="I42" s="18"/>
      <c r="J42" s="334">
        <v>36</v>
      </c>
    </row>
    <row r="43" spans="1:10" ht="12.75" customHeight="1">
      <c r="A43" s="385">
        <v>37</v>
      </c>
      <c r="B43" s="14" t="s">
        <v>167</v>
      </c>
      <c r="C43" s="14">
        <f>'- 49 -'!H43</f>
        <v>720524.0244</v>
      </c>
      <c r="D43" s="14">
        <v>2197353.4</v>
      </c>
      <c r="E43" s="14">
        <f t="shared" si="0"/>
        <v>2917877.4244</v>
      </c>
      <c r="G43" s="14">
        <v>114327</v>
      </c>
      <c r="H43" s="326"/>
      <c r="I43" s="18"/>
      <c r="J43" s="334">
        <v>37</v>
      </c>
    </row>
    <row r="44" spans="1:10" ht="12.75" customHeight="1">
      <c r="A44" s="386">
        <v>38</v>
      </c>
      <c r="B44" s="16" t="s">
        <v>168</v>
      </c>
      <c r="C44" s="16">
        <f>'- 49 -'!H44</f>
        <v>1431717.1607999997</v>
      </c>
      <c r="D44" s="16">
        <v>3266363</v>
      </c>
      <c r="E44" s="16">
        <f t="shared" si="0"/>
        <v>4698080.1608</v>
      </c>
      <c r="G44" s="16">
        <v>130170</v>
      </c>
      <c r="H44" s="326"/>
      <c r="I44" s="18"/>
      <c r="J44" s="334">
        <v>38</v>
      </c>
    </row>
    <row r="45" spans="1:10" ht="12.75" customHeight="1">
      <c r="A45" s="385">
        <v>39</v>
      </c>
      <c r="B45" s="14" t="s">
        <v>169</v>
      </c>
      <c r="C45" s="14">
        <f>'- 49 -'!H45</f>
        <v>2064652.0356</v>
      </c>
      <c r="D45" s="14">
        <v>4394481</v>
      </c>
      <c r="E45" s="14">
        <f t="shared" si="0"/>
        <v>6459133.0356</v>
      </c>
      <c r="G45" s="14">
        <v>114265</v>
      </c>
      <c r="H45" s="326"/>
      <c r="I45" s="18"/>
      <c r="J45" s="334">
        <v>39</v>
      </c>
    </row>
    <row r="46" spans="1:10" ht="12.75" customHeight="1">
      <c r="A46" s="386">
        <v>40</v>
      </c>
      <c r="B46" s="16" t="s">
        <v>170</v>
      </c>
      <c r="C46" s="16">
        <f>'- 49 -'!H46</f>
        <v>10909168.92</v>
      </c>
      <c r="D46" s="16">
        <v>14396500</v>
      </c>
      <c r="E46" s="16">
        <f t="shared" si="0"/>
        <v>25305668.92</v>
      </c>
      <c r="G46" s="16">
        <v>125861</v>
      </c>
      <c r="H46" s="326"/>
      <c r="I46" s="18"/>
      <c r="J46" s="334">
        <v>40</v>
      </c>
    </row>
    <row r="47" spans="1:10" ht="12.75" customHeight="1">
      <c r="A47" s="385">
        <v>41</v>
      </c>
      <c r="B47" s="14" t="s">
        <v>171</v>
      </c>
      <c r="C47" s="14">
        <f>'- 49 -'!H47</f>
        <v>2313577.5732</v>
      </c>
      <c r="D47" s="14">
        <v>4440578.76</v>
      </c>
      <c r="E47" s="14">
        <f t="shared" si="0"/>
        <v>6754156.3332</v>
      </c>
      <c r="G47" s="14">
        <v>145351</v>
      </c>
      <c r="H47" s="326"/>
      <c r="I47" s="18"/>
      <c r="J47" s="334">
        <v>41</v>
      </c>
    </row>
    <row r="48" spans="1:10" ht="12.75" customHeight="1">
      <c r="A48" s="386">
        <v>42</v>
      </c>
      <c r="B48" s="16" t="s">
        <v>172</v>
      </c>
      <c r="C48" s="16">
        <f>'- 49 -'!H48</f>
        <v>1101356.7275999999</v>
      </c>
      <c r="D48" s="16">
        <v>2951492</v>
      </c>
      <c r="E48" s="16">
        <f t="shared" si="0"/>
        <v>4052848.7276</v>
      </c>
      <c r="G48" s="16">
        <v>127882</v>
      </c>
      <c r="H48" s="326"/>
      <c r="I48" s="18"/>
      <c r="J48" s="334">
        <v>42</v>
      </c>
    </row>
    <row r="49" spans="1:10" ht="12.75" customHeight="1">
      <c r="A49" s="385">
        <v>43</v>
      </c>
      <c r="B49" s="14" t="s">
        <v>173</v>
      </c>
      <c r="C49" s="14">
        <f>'- 49 -'!H49</f>
        <v>775145.1576</v>
      </c>
      <c r="D49" s="14">
        <v>2624333</v>
      </c>
      <c r="E49" s="14">
        <f t="shared" si="0"/>
        <v>3399478.1576</v>
      </c>
      <c r="G49" s="14">
        <v>156380</v>
      </c>
      <c r="H49" s="326"/>
      <c r="I49" s="18"/>
      <c r="J49" s="334">
        <v>43</v>
      </c>
    </row>
    <row r="50" spans="1:10" ht="12.75" customHeight="1">
      <c r="A50" s="386">
        <v>44</v>
      </c>
      <c r="B50" s="16" t="s">
        <v>174</v>
      </c>
      <c r="C50" s="16">
        <f>'- 49 -'!H50</f>
        <v>907970.7191999999</v>
      </c>
      <c r="D50" s="16">
        <v>3163014</v>
      </c>
      <c r="E50" s="16">
        <f t="shared" si="0"/>
        <v>4070984.7192</v>
      </c>
      <c r="G50" s="16">
        <v>109189</v>
      </c>
      <c r="H50" s="326"/>
      <c r="I50" s="18"/>
      <c r="J50" s="334">
        <v>44</v>
      </c>
    </row>
    <row r="51" spans="1:10" ht="12.75" customHeight="1">
      <c r="A51" s="385">
        <v>45</v>
      </c>
      <c r="B51" s="14" t="s">
        <v>175</v>
      </c>
      <c r="C51" s="14">
        <f>'- 49 -'!H51</f>
        <v>1509429.1638</v>
      </c>
      <c r="D51" s="14">
        <v>2653369</v>
      </c>
      <c r="E51" s="14">
        <f t="shared" si="0"/>
        <v>4162798.1638</v>
      </c>
      <c r="G51" s="14">
        <v>76236</v>
      </c>
      <c r="H51" s="326"/>
      <c r="I51" s="18"/>
      <c r="J51" s="334">
        <v>45</v>
      </c>
    </row>
    <row r="52" spans="1:10" ht="12.75" customHeight="1">
      <c r="A52" s="386">
        <v>46</v>
      </c>
      <c r="B52" s="16" t="s">
        <v>176</v>
      </c>
      <c r="C52" s="16">
        <f>'- 49 -'!H52</f>
        <v>764696.6070000001</v>
      </c>
      <c r="D52" s="16">
        <v>2843511</v>
      </c>
      <c r="E52" s="16">
        <f t="shared" si="0"/>
        <v>3608207.607</v>
      </c>
      <c r="G52" s="16">
        <v>73577</v>
      </c>
      <c r="H52" s="326"/>
      <c r="I52" s="18"/>
      <c r="J52" s="334">
        <v>46</v>
      </c>
    </row>
    <row r="53" spans="1:10" ht="12.75" customHeight="1">
      <c r="A53" s="385">
        <v>47</v>
      </c>
      <c r="B53" s="14" t="s">
        <v>177</v>
      </c>
      <c r="C53" s="14">
        <f>'- 49 -'!H53</f>
        <v>1379715.045</v>
      </c>
      <c r="D53" s="14">
        <v>2789904</v>
      </c>
      <c r="E53" s="14">
        <f t="shared" si="0"/>
        <v>4169619.045</v>
      </c>
      <c r="G53" s="14">
        <v>102463</v>
      </c>
      <c r="H53" s="326"/>
      <c r="I53" s="18"/>
      <c r="J53" s="334">
        <v>47</v>
      </c>
    </row>
    <row r="54" spans="1:10" ht="12.75" customHeight="1">
      <c r="A54" s="386">
        <v>48</v>
      </c>
      <c r="B54" s="16" t="s">
        <v>178</v>
      </c>
      <c r="C54" s="16">
        <f>'- 49 -'!H54</f>
        <v>623734.7045999999</v>
      </c>
      <c r="D54" s="16">
        <v>1194558</v>
      </c>
      <c r="E54" s="16">
        <f t="shared" si="0"/>
        <v>1818292.7045999998</v>
      </c>
      <c r="G54" s="16">
        <v>21381</v>
      </c>
      <c r="H54" s="326"/>
      <c r="I54" s="18"/>
      <c r="J54" s="334">
        <v>48</v>
      </c>
    </row>
    <row r="55" spans="1:10" ht="12.75" customHeight="1">
      <c r="A55" s="385">
        <v>49</v>
      </c>
      <c r="B55" s="14" t="s">
        <v>179</v>
      </c>
      <c r="C55" s="14">
        <f>'- 49 -'!H55</f>
        <v>0</v>
      </c>
      <c r="D55" s="14"/>
      <c r="E55" s="14">
        <f t="shared" si="0"/>
        <v>0</v>
      </c>
      <c r="G55" s="14">
        <v>106929</v>
      </c>
      <c r="H55" s="326"/>
      <c r="I55" s="18"/>
      <c r="J55" s="334">
        <v>49</v>
      </c>
    </row>
    <row r="56" spans="1:10" ht="12.75" customHeight="1">
      <c r="A56" s="386">
        <v>50</v>
      </c>
      <c r="B56" s="16" t="s">
        <v>429</v>
      </c>
      <c r="C56" s="16">
        <f>'- 49 -'!H56</f>
        <v>1294024.2563999998</v>
      </c>
      <c r="D56" s="16">
        <v>5197676</v>
      </c>
      <c r="E56" s="16">
        <f t="shared" si="0"/>
        <v>6491700.2564</v>
      </c>
      <c r="G56" s="16">
        <v>124865</v>
      </c>
      <c r="H56" s="326"/>
      <c r="I56" s="18"/>
      <c r="J56" s="334">
        <v>50</v>
      </c>
    </row>
    <row r="57" spans="1:10" ht="12.75" customHeight="1">
      <c r="A57" s="385">
        <v>2264</v>
      </c>
      <c r="B57" s="14" t="s">
        <v>180</v>
      </c>
      <c r="C57" s="14">
        <f>'- 49 -'!H57</f>
        <v>181268.1744</v>
      </c>
      <c r="D57" s="14">
        <v>471795</v>
      </c>
      <c r="E57" s="14">
        <f t="shared" si="0"/>
        <v>653063.1744</v>
      </c>
      <c r="G57" s="14">
        <v>63125</v>
      </c>
      <c r="H57" s="326"/>
      <c r="I57" s="18"/>
      <c r="J57" s="334">
        <v>2264</v>
      </c>
    </row>
    <row r="58" spans="1:10" ht="12.75" customHeight="1">
      <c r="A58" s="386">
        <v>2309</v>
      </c>
      <c r="B58" s="16" t="s">
        <v>181</v>
      </c>
      <c r="C58" s="16">
        <f>'- 49 -'!H58</f>
        <v>103317.723</v>
      </c>
      <c r="D58" s="16">
        <v>568010</v>
      </c>
      <c r="E58" s="16">
        <f t="shared" si="0"/>
        <v>671327.723</v>
      </c>
      <c r="G58" s="16">
        <v>52606</v>
      </c>
      <c r="H58" s="326"/>
      <c r="I58" s="18"/>
      <c r="J58" s="334">
        <v>2309</v>
      </c>
    </row>
    <row r="59" spans="1:10" ht="12.75" customHeight="1">
      <c r="A59" s="385">
        <v>2312</v>
      </c>
      <c r="B59" s="14" t="s">
        <v>182</v>
      </c>
      <c r="C59" s="14">
        <f>'- 49 -'!H59</f>
        <v>32837.6826</v>
      </c>
      <c r="D59" s="14">
        <v>100000</v>
      </c>
      <c r="E59" s="14">
        <f t="shared" si="0"/>
        <v>132837.6826</v>
      </c>
      <c r="G59" s="14">
        <v>12570</v>
      </c>
      <c r="H59" s="326"/>
      <c r="I59" s="18"/>
      <c r="J59" s="334">
        <v>2312</v>
      </c>
    </row>
    <row r="60" spans="1:10" ht="12.75" customHeight="1">
      <c r="A60" s="386">
        <v>2355</v>
      </c>
      <c r="B60" s="16" t="s">
        <v>183</v>
      </c>
      <c r="C60" s="16">
        <f>'- 49 -'!H60</f>
        <v>2053383.3233999999</v>
      </c>
      <c r="D60" s="16">
        <v>5449071</v>
      </c>
      <c r="E60" s="16">
        <f t="shared" si="0"/>
        <v>7502454.3234</v>
      </c>
      <c r="G60" s="16">
        <v>75541</v>
      </c>
      <c r="H60" s="326"/>
      <c r="I60" s="18"/>
      <c r="J60" s="334">
        <v>2355</v>
      </c>
    </row>
    <row r="61" spans="1:10" ht="12.75" customHeight="1">
      <c r="A61" s="385">
        <v>2439</v>
      </c>
      <c r="B61" s="14" t="s">
        <v>184</v>
      </c>
      <c r="C61" s="14">
        <f>'- 49 -'!H61</f>
        <v>109615.2732</v>
      </c>
      <c r="D61" s="14">
        <v>211992</v>
      </c>
      <c r="E61" s="14">
        <f t="shared" si="0"/>
        <v>321607.2732</v>
      </c>
      <c r="G61" s="14">
        <v>86218</v>
      </c>
      <c r="H61" s="326"/>
      <c r="I61" s="18"/>
      <c r="J61" s="334">
        <v>2439</v>
      </c>
    </row>
    <row r="62" spans="1:10" ht="12.75" customHeight="1">
      <c r="A62" s="386">
        <v>2460</v>
      </c>
      <c r="B62" s="16" t="s">
        <v>185</v>
      </c>
      <c r="C62" s="16">
        <f>'- 49 -'!H62</f>
        <v>232030.1454</v>
      </c>
      <c r="D62" s="16">
        <v>861024</v>
      </c>
      <c r="E62" s="16">
        <f t="shared" si="0"/>
        <v>1093054.1454</v>
      </c>
      <c r="G62" s="16">
        <v>57202</v>
      </c>
      <c r="H62" s="326"/>
      <c r="I62" s="18"/>
      <c r="J62" s="334">
        <v>2460</v>
      </c>
    </row>
    <row r="63" spans="1:10" ht="12.75" customHeight="1">
      <c r="A63" s="385">
        <v>3000</v>
      </c>
      <c r="B63" s="14" t="s">
        <v>491</v>
      </c>
      <c r="C63" s="14">
        <f>'- 49 -'!H63</f>
        <v>0</v>
      </c>
      <c r="D63" s="14"/>
      <c r="E63" s="14">
        <f t="shared" si="0"/>
        <v>0</v>
      </c>
      <c r="G63" s="14"/>
      <c r="H63" s="326"/>
      <c r="I63" s="18"/>
      <c r="J63" s="335"/>
    </row>
    <row r="64" spans="8:9" ht="4.5" customHeight="1">
      <c r="H64" s="327"/>
      <c r="I64" s="18"/>
    </row>
    <row r="65" spans="1:9" ht="12" customHeight="1">
      <c r="A65" s="102"/>
      <c r="B65" s="20" t="s">
        <v>186</v>
      </c>
      <c r="C65" s="20">
        <f>SUM(C11:C63)</f>
        <v>203494253.23319992</v>
      </c>
      <c r="D65" s="20">
        <f>SUM(D11:D63)</f>
        <v>422765478.393</v>
      </c>
      <c r="E65" s="20">
        <f>SUM(E11:E63)</f>
        <v>626259731.6262</v>
      </c>
      <c r="G65" s="20">
        <v>114351</v>
      </c>
      <c r="H65" s="326"/>
      <c r="I65" s="18"/>
    </row>
    <row r="66" ht="4.5" customHeight="1"/>
    <row r="67" spans="1:2" ht="12" customHeight="1">
      <c r="A67" s="54" t="s">
        <v>297</v>
      </c>
      <c r="B67" s="273" t="s">
        <v>488</v>
      </c>
    </row>
    <row r="68" spans="1:4" ht="12" customHeight="1">
      <c r="A68" s="6"/>
      <c r="B68" s="273" t="s">
        <v>487</v>
      </c>
      <c r="D68" s="151"/>
    </row>
    <row r="69" spans="1:2" ht="12" customHeight="1">
      <c r="A69" s="6"/>
      <c r="B69" s="6" t="s">
        <v>485</v>
      </c>
    </row>
    <row r="70" spans="1:10" ht="12" customHeight="1">
      <c r="A70" s="6"/>
      <c r="B70" s="6" t="s">
        <v>489</v>
      </c>
      <c r="D70" s="123"/>
      <c r="E70" s="123"/>
      <c r="F70" s="124"/>
      <c r="G70" s="123"/>
      <c r="H70" s="124"/>
      <c r="I70" s="124"/>
      <c r="J70" s="124"/>
    </row>
    <row r="71" spans="4:10" ht="12" customHeight="1">
      <c r="D71" s="123"/>
      <c r="E71" s="123"/>
      <c r="F71" s="124"/>
      <c r="G71" s="123"/>
      <c r="H71" s="124"/>
      <c r="I71" s="124"/>
      <c r="J71" s="124"/>
    </row>
    <row r="72" spans="4:10" ht="12" customHeight="1">
      <c r="D72" s="123"/>
      <c r="E72" s="123"/>
      <c r="F72" s="124"/>
      <c r="G72" s="123"/>
      <c r="H72" s="124"/>
      <c r="I72" s="124"/>
      <c r="J72" s="124"/>
    </row>
    <row r="73" spans="4:10" ht="12" customHeight="1">
      <c r="D73" s="123"/>
      <c r="E73" s="123"/>
      <c r="F73" s="124"/>
      <c r="G73" s="123"/>
      <c r="H73" s="124"/>
      <c r="I73" s="124"/>
      <c r="J73" s="124"/>
    </row>
    <row r="74" spans="1:10" ht="12" customHeight="1">
      <c r="A74" s="6"/>
      <c r="B74" s="6"/>
      <c r="C74" s="123"/>
      <c r="D74" s="123"/>
      <c r="E74" s="123"/>
      <c r="F74" s="124"/>
      <c r="G74" s="123"/>
      <c r="H74" s="124"/>
      <c r="I74" s="124"/>
      <c r="J74" s="124"/>
    </row>
    <row r="75" ht="12" customHeight="1"/>
  </sheetData>
  <printOptions horizontalCentered="1"/>
  <pageMargins left="0.6" right="0.6" top="0.6" bottom="0" header="0.3" footer="0"/>
  <pageSetup fitToHeight="1" fitToWidth="1" horizontalDpi="600" verticalDpi="600" orientation="portrait" scale="81" r:id="rId1"/>
  <headerFooter alignWithMargins="0">
    <oddHeader>&amp;C&amp;"Times New Roman,Bold"&amp;12&amp;A</oddHeader>
  </headerFooter>
</worksheet>
</file>

<file path=xl/worksheets/sheet45.xml><?xml version="1.0" encoding="utf-8"?>
<worksheet xmlns="http://schemas.openxmlformats.org/spreadsheetml/2006/main" xmlns:r="http://schemas.openxmlformats.org/officeDocument/2006/relationships">
  <sheetPr codeName="Sheet45">
    <pageSetUpPr fitToPage="1"/>
  </sheetPr>
  <dimension ref="A1:G76"/>
  <sheetViews>
    <sheetView showGridLines="0" showZeros="0" workbookViewId="0" topLeftCell="A1">
      <selection activeCell="A1" sqref="A1"/>
    </sheetView>
  </sheetViews>
  <sheetFormatPr defaultColWidth="19.83203125" defaultRowHeight="12"/>
  <cols>
    <col min="1" max="1" width="6.83203125" style="82" customWidth="1"/>
    <col min="2" max="2" width="35.83203125" style="82" customWidth="1"/>
    <col min="3" max="3" width="21.83203125" style="82" customWidth="1"/>
    <col min="4" max="4" width="18.83203125" style="82" customWidth="1"/>
    <col min="5" max="5" width="19.83203125" style="82" customWidth="1"/>
    <col min="6" max="6" width="18.83203125" style="82" customWidth="1"/>
    <col min="7" max="16384" width="19.83203125" style="82" customWidth="1"/>
  </cols>
  <sheetData>
    <row r="1" spans="1:7" ht="6.75" customHeight="1">
      <c r="A1" s="17"/>
      <c r="B1" s="80"/>
      <c r="C1" s="80"/>
      <c r="D1" s="80"/>
      <c r="E1" s="80"/>
      <c r="F1" s="80"/>
      <c r="G1" s="80"/>
    </row>
    <row r="2" spans="1:7" ht="12.75">
      <c r="A2" s="11"/>
      <c r="B2" s="106"/>
      <c r="C2" s="136" t="str">
        <f>REVYEAR</f>
        <v>ANALYSIS OF OPERATING FUND REVENUE: 2000/2001 BUDGET</v>
      </c>
      <c r="D2" s="136"/>
      <c r="E2" s="137"/>
      <c r="F2" s="137"/>
      <c r="G2" s="108" t="s">
        <v>509</v>
      </c>
    </row>
    <row r="3" spans="1:7" ht="12.75">
      <c r="A3" s="12"/>
      <c r="B3" s="109"/>
      <c r="C3" s="80"/>
      <c r="D3" s="80"/>
      <c r="E3" s="80"/>
      <c r="F3" s="80"/>
      <c r="G3" s="80"/>
    </row>
    <row r="4" spans="1:7" ht="12.75">
      <c r="A4" s="10"/>
      <c r="C4" s="111" t="s">
        <v>195</v>
      </c>
      <c r="D4" s="112"/>
      <c r="E4" s="112"/>
      <c r="F4" s="112"/>
      <c r="G4" s="113"/>
    </row>
    <row r="5" spans="1:7" ht="12.75">
      <c r="A5" s="10"/>
      <c r="C5" s="114" t="s">
        <v>197</v>
      </c>
      <c r="D5" s="115"/>
      <c r="E5" s="138"/>
      <c r="F5" s="138"/>
      <c r="G5" s="139"/>
    </row>
    <row r="6" spans="1:7" ht="12.75">
      <c r="A6" s="10"/>
      <c r="C6" s="125" t="s">
        <v>199</v>
      </c>
      <c r="D6" s="107"/>
      <c r="E6" s="107"/>
      <c r="F6" s="140"/>
      <c r="G6" s="141"/>
    </row>
    <row r="7" spans="1:7" ht="12.75">
      <c r="A7" s="17"/>
      <c r="C7" s="117" t="s">
        <v>209</v>
      </c>
      <c r="D7" s="45"/>
      <c r="E7" s="45"/>
      <c r="F7" s="45"/>
      <c r="G7" s="117" t="s">
        <v>210</v>
      </c>
    </row>
    <row r="8" spans="1:7" ht="12.75">
      <c r="A8" s="94"/>
      <c r="B8" s="45"/>
      <c r="C8" s="120" t="s">
        <v>228</v>
      </c>
      <c r="D8" s="120" t="s">
        <v>502</v>
      </c>
      <c r="E8" s="120" t="s">
        <v>503</v>
      </c>
      <c r="F8" s="120" t="s">
        <v>230</v>
      </c>
      <c r="G8" s="120" t="s">
        <v>226</v>
      </c>
    </row>
    <row r="9" spans="1:7" ht="12.75">
      <c r="A9" s="51" t="s">
        <v>112</v>
      </c>
      <c r="B9" s="52" t="s">
        <v>113</v>
      </c>
      <c r="C9" s="122" t="s">
        <v>259</v>
      </c>
      <c r="D9" s="122" t="s">
        <v>292</v>
      </c>
      <c r="E9" s="122" t="s">
        <v>29</v>
      </c>
      <c r="F9" s="122" t="s">
        <v>262</v>
      </c>
      <c r="G9" s="122" t="s">
        <v>265</v>
      </c>
    </row>
    <row r="10" spans="1:7" ht="4.5" customHeight="1">
      <c r="A10" s="77"/>
      <c r="B10" s="77"/>
      <c r="E10" s="80"/>
      <c r="F10" s="80"/>
      <c r="G10" s="80"/>
    </row>
    <row r="11" spans="1:7" ht="12.75">
      <c r="A11" s="385">
        <v>1</v>
      </c>
      <c r="B11" s="14" t="s">
        <v>135</v>
      </c>
      <c r="C11" s="14">
        <v>61101986</v>
      </c>
      <c r="D11" s="14">
        <v>1485995</v>
      </c>
      <c r="E11" s="14">
        <v>1191296</v>
      </c>
      <c r="F11" s="14">
        <v>2674649</v>
      </c>
      <c r="G11" s="14">
        <v>7429950</v>
      </c>
    </row>
    <row r="12" spans="1:7" ht="12.75">
      <c r="A12" s="386">
        <v>2</v>
      </c>
      <c r="B12" s="16" t="s">
        <v>136</v>
      </c>
      <c r="C12" s="16">
        <v>16553164</v>
      </c>
      <c r="D12" s="16">
        <v>461970</v>
      </c>
      <c r="E12" s="16">
        <v>369576</v>
      </c>
      <c r="F12" s="16">
        <v>831591</v>
      </c>
      <c r="G12" s="16">
        <v>2242350</v>
      </c>
    </row>
    <row r="13" spans="1:7" ht="12.75">
      <c r="A13" s="385">
        <v>3</v>
      </c>
      <c r="B13" s="14" t="s">
        <v>137</v>
      </c>
      <c r="C13" s="14">
        <v>12408103</v>
      </c>
      <c r="D13" s="14">
        <v>321115</v>
      </c>
      <c r="E13" s="14">
        <v>259392</v>
      </c>
      <c r="F13" s="14">
        <v>577835</v>
      </c>
      <c r="G13" s="14">
        <v>1605600</v>
      </c>
    </row>
    <row r="14" spans="1:7" ht="12.75">
      <c r="A14" s="386">
        <v>4</v>
      </c>
      <c r="B14" s="16" t="s">
        <v>138</v>
      </c>
      <c r="C14" s="16">
        <v>11457195</v>
      </c>
      <c r="D14" s="16">
        <v>292205</v>
      </c>
      <c r="E14" s="16">
        <v>236264</v>
      </c>
      <c r="F14" s="16">
        <v>525962</v>
      </c>
      <c r="G14" s="16">
        <v>1461150</v>
      </c>
    </row>
    <row r="15" spans="1:7" ht="12.75">
      <c r="A15" s="385">
        <v>5</v>
      </c>
      <c r="B15" s="14" t="s">
        <v>139</v>
      </c>
      <c r="C15" s="14">
        <v>13059535</v>
      </c>
      <c r="D15" s="14">
        <v>353575</v>
      </c>
      <c r="E15" s="14">
        <v>285360</v>
      </c>
      <c r="F15" s="14">
        <v>636623</v>
      </c>
      <c r="G15" s="14">
        <v>1768050</v>
      </c>
    </row>
    <row r="16" spans="1:7" ht="12.75">
      <c r="A16" s="386">
        <v>6</v>
      </c>
      <c r="B16" s="16" t="s">
        <v>140</v>
      </c>
      <c r="C16" s="16">
        <v>19216768</v>
      </c>
      <c r="D16" s="16">
        <v>448045</v>
      </c>
      <c r="E16" s="16">
        <v>360936</v>
      </c>
      <c r="F16" s="16">
        <v>806264</v>
      </c>
      <c r="G16" s="16">
        <v>2240100</v>
      </c>
    </row>
    <row r="17" spans="1:7" ht="12.75">
      <c r="A17" s="385">
        <v>9</v>
      </c>
      <c r="B17" s="14" t="s">
        <v>141</v>
      </c>
      <c r="C17" s="14">
        <v>28229690</v>
      </c>
      <c r="D17" s="14">
        <v>643080</v>
      </c>
      <c r="E17" s="14">
        <v>516964</v>
      </c>
      <c r="F17" s="14">
        <v>1157724</v>
      </c>
      <c r="G17" s="14">
        <v>3186000</v>
      </c>
    </row>
    <row r="18" spans="1:7" ht="12.75">
      <c r="A18" s="386">
        <v>10</v>
      </c>
      <c r="B18" s="16" t="s">
        <v>142</v>
      </c>
      <c r="C18" s="16">
        <v>18600815</v>
      </c>
      <c r="D18" s="16">
        <v>425070</v>
      </c>
      <c r="E18" s="16">
        <v>342556</v>
      </c>
      <c r="F18" s="16">
        <v>765171</v>
      </c>
      <c r="G18" s="16">
        <v>2125350</v>
      </c>
    </row>
    <row r="19" spans="1:7" ht="12.75">
      <c r="A19" s="385">
        <v>11</v>
      </c>
      <c r="B19" s="14" t="s">
        <v>143</v>
      </c>
      <c r="C19" s="14">
        <v>9161215</v>
      </c>
      <c r="D19" s="14">
        <v>232550</v>
      </c>
      <c r="E19" s="14">
        <v>188540</v>
      </c>
      <c r="F19" s="14">
        <v>418515</v>
      </c>
      <c r="G19" s="14">
        <v>1154250</v>
      </c>
    </row>
    <row r="20" spans="1:7" ht="12.75">
      <c r="A20" s="386">
        <v>12</v>
      </c>
      <c r="B20" s="16" t="s">
        <v>144</v>
      </c>
      <c r="C20" s="16">
        <v>16957585</v>
      </c>
      <c r="D20" s="16">
        <v>398000</v>
      </c>
      <c r="E20" s="16">
        <v>320900</v>
      </c>
      <c r="F20" s="16">
        <v>716550</v>
      </c>
      <c r="G20" s="16">
        <v>1938600</v>
      </c>
    </row>
    <row r="21" spans="1:7" ht="12.75">
      <c r="A21" s="385">
        <v>13</v>
      </c>
      <c r="B21" s="14" t="s">
        <v>145</v>
      </c>
      <c r="C21" s="14">
        <v>5996052</v>
      </c>
      <c r="D21" s="14">
        <v>155060</v>
      </c>
      <c r="E21" s="14">
        <v>126548</v>
      </c>
      <c r="F21" s="14">
        <v>279168</v>
      </c>
      <c r="G21" s="14">
        <v>651150</v>
      </c>
    </row>
    <row r="22" spans="1:7" ht="12.75">
      <c r="A22" s="386">
        <v>14</v>
      </c>
      <c r="B22" s="16" t="s">
        <v>146</v>
      </c>
      <c r="C22" s="16">
        <v>7363068</v>
      </c>
      <c r="D22" s="16">
        <v>171815</v>
      </c>
      <c r="E22" s="16">
        <v>139952</v>
      </c>
      <c r="F22" s="16">
        <v>296553</v>
      </c>
      <c r="G22" s="16">
        <v>859050</v>
      </c>
    </row>
    <row r="23" spans="1:7" ht="12.75">
      <c r="A23" s="385">
        <v>15</v>
      </c>
      <c r="B23" s="14" t="s">
        <v>147</v>
      </c>
      <c r="C23" s="14">
        <v>13267214</v>
      </c>
      <c r="D23" s="14">
        <v>290100</v>
      </c>
      <c r="E23" s="14">
        <v>234580</v>
      </c>
      <c r="F23" s="14">
        <v>391665</v>
      </c>
      <c r="G23" s="14">
        <v>1341978</v>
      </c>
    </row>
    <row r="24" spans="1:7" ht="12.75">
      <c r="A24" s="386">
        <v>16</v>
      </c>
      <c r="B24" s="16" t="s">
        <v>148</v>
      </c>
      <c r="C24" s="16">
        <v>1618239</v>
      </c>
      <c r="D24" s="16">
        <v>37330</v>
      </c>
      <c r="E24" s="16">
        <v>32364</v>
      </c>
      <c r="F24" s="16">
        <v>66999</v>
      </c>
      <c r="G24" s="16">
        <v>186750</v>
      </c>
    </row>
    <row r="25" spans="1:7" ht="12.75">
      <c r="A25" s="385">
        <v>17</v>
      </c>
      <c r="B25" s="14" t="s">
        <v>149</v>
      </c>
      <c r="C25" s="14">
        <v>992323</v>
      </c>
      <c r="D25" s="14">
        <v>25425</v>
      </c>
      <c r="E25" s="14">
        <v>22840</v>
      </c>
      <c r="F25" s="14">
        <v>45878</v>
      </c>
      <c r="G25" s="14">
        <v>127350</v>
      </c>
    </row>
    <row r="26" spans="1:7" ht="12.75">
      <c r="A26" s="386">
        <v>18</v>
      </c>
      <c r="B26" s="16" t="s">
        <v>150</v>
      </c>
      <c r="C26" s="16">
        <v>3251445</v>
      </c>
      <c r="D26" s="16">
        <v>77110</v>
      </c>
      <c r="E26" s="16">
        <v>64188</v>
      </c>
      <c r="F26" s="16">
        <v>138783</v>
      </c>
      <c r="G26" s="16">
        <v>351450</v>
      </c>
    </row>
    <row r="27" spans="1:7" ht="12.75">
      <c r="A27" s="385">
        <v>19</v>
      </c>
      <c r="B27" s="14" t="s">
        <v>151</v>
      </c>
      <c r="C27" s="14">
        <v>10475839</v>
      </c>
      <c r="D27" s="14">
        <v>237295</v>
      </c>
      <c r="E27" s="14">
        <v>192336</v>
      </c>
      <c r="F27" s="14">
        <v>427139</v>
      </c>
      <c r="G27" s="14">
        <v>478350</v>
      </c>
    </row>
    <row r="28" spans="1:7" ht="12.75">
      <c r="A28" s="386">
        <v>20</v>
      </c>
      <c r="B28" s="16" t="s">
        <v>152</v>
      </c>
      <c r="C28" s="16">
        <v>2155719</v>
      </c>
      <c r="D28" s="16">
        <v>48480</v>
      </c>
      <c r="E28" s="16">
        <v>41284</v>
      </c>
      <c r="F28" s="16">
        <v>87444</v>
      </c>
      <c r="G28" s="16">
        <v>242550</v>
      </c>
    </row>
    <row r="29" spans="1:7" ht="12.75">
      <c r="A29" s="385">
        <v>21</v>
      </c>
      <c r="B29" s="14" t="s">
        <v>153</v>
      </c>
      <c r="C29" s="14">
        <v>7349344</v>
      </c>
      <c r="D29" s="14">
        <v>172710</v>
      </c>
      <c r="E29" s="14">
        <v>140668</v>
      </c>
      <c r="F29" s="14">
        <v>311013</v>
      </c>
      <c r="G29" s="14">
        <v>847350</v>
      </c>
    </row>
    <row r="30" spans="1:7" ht="12.75">
      <c r="A30" s="386">
        <v>22</v>
      </c>
      <c r="B30" s="16" t="s">
        <v>154</v>
      </c>
      <c r="C30" s="16">
        <v>3105655</v>
      </c>
      <c r="D30" s="16">
        <v>86175</v>
      </c>
      <c r="E30" s="16">
        <v>71440</v>
      </c>
      <c r="F30" s="16">
        <v>155003</v>
      </c>
      <c r="G30" s="16">
        <v>431100</v>
      </c>
    </row>
    <row r="31" spans="1:7" ht="12.75">
      <c r="A31" s="385">
        <v>23</v>
      </c>
      <c r="B31" s="14" t="s">
        <v>155</v>
      </c>
      <c r="C31" s="14">
        <v>3213345</v>
      </c>
      <c r="D31" s="14">
        <v>67935</v>
      </c>
      <c r="E31" s="14">
        <v>56848</v>
      </c>
      <c r="F31" s="14">
        <v>122081</v>
      </c>
      <c r="G31" s="14">
        <v>339750</v>
      </c>
    </row>
    <row r="32" spans="1:7" ht="12.75">
      <c r="A32" s="386">
        <v>24</v>
      </c>
      <c r="B32" s="16" t="s">
        <v>156</v>
      </c>
      <c r="C32" s="16">
        <v>7449972</v>
      </c>
      <c r="D32" s="16">
        <v>183790</v>
      </c>
      <c r="E32" s="16">
        <v>149532</v>
      </c>
      <c r="F32" s="16">
        <v>330987</v>
      </c>
      <c r="G32" s="16">
        <v>908550</v>
      </c>
    </row>
    <row r="33" spans="1:7" ht="12.75">
      <c r="A33" s="385">
        <v>25</v>
      </c>
      <c r="B33" s="14" t="s">
        <v>157</v>
      </c>
      <c r="C33" s="14">
        <v>3179397</v>
      </c>
      <c r="D33" s="14">
        <v>77945</v>
      </c>
      <c r="E33" s="14">
        <v>64856</v>
      </c>
      <c r="F33" s="14">
        <v>140384</v>
      </c>
      <c r="G33" s="14">
        <v>370800</v>
      </c>
    </row>
    <row r="34" spans="1:7" ht="12.75">
      <c r="A34" s="386">
        <v>26</v>
      </c>
      <c r="B34" s="16" t="s">
        <v>158</v>
      </c>
      <c r="C34" s="16">
        <v>6218674</v>
      </c>
      <c r="D34" s="16">
        <v>137025</v>
      </c>
      <c r="E34" s="16">
        <v>112120</v>
      </c>
      <c r="F34" s="16">
        <v>246758</v>
      </c>
      <c r="G34" s="16">
        <v>671400</v>
      </c>
    </row>
    <row r="35" spans="1:7" ht="12.75">
      <c r="A35" s="385">
        <v>28</v>
      </c>
      <c r="B35" s="14" t="s">
        <v>159</v>
      </c>
      <c r="C35" s="14">
        <v>2176415</v>
      </c>
      <c r="D35" s="14">
        <v>42620</v>
      </c>
      <c r="E35" s="14">
        <v>36596</v>
      </c>
      <c r="F35" s="14">
        <v>76686</v>
      </c>
      <c r="G35" s="14">
        <v>213300</v>
      </c>
    </row>
    <row r="36" spans="1:7" ht="12.75">
      <c r="A36" s="386">
        <v>30</v>
      </c>
      <c r="B36" s="16" t="s">
        <v>160</v>
      </c>
      <c r="C36" s="16">
        <v>2872854</v>
      </c>
      <c r="D36" s="16">
        <v>67125</v>
      </c>
      <c r="E36" s="16">
        <v>56200</v>
      </c>
      <c r="F36" s="16">
        <v>120938</v>
      </c>
      <c r="G36" s="16">
        <v>335700</v>
      </c>
    </row>
    <row r="37" spans="1:7" ht="12.75">
      <c r="A37" s="385">
        <v>31</v>
      </c>
      <c r="B37" s="14" t="s">
        <v>161</v>
      </c>
      <c r="C37" s="14">
        <v>3448136</v>
      </c>
      <c r="D37" s="14">
        <v>84175</v>
      </c>
      <c r="E37" s="14">
        <v>69840</v>
      </c>
      <c r="F37" s="14">
        <v>151703</v>
      </c>
      <c r="G37" s="14">
        <v>420750</v>
      </c>
    </row>
    <row r="38" spans="1:7" ht="12.75">
      <c r="A38" s="386">
        <v>32</v>
      </c>
      <c r="B38" s="16" t="s">
        <v>162</v>
      </c>
      <c r="C38" s="16">
        <v>2051728</v>
      </c>
      <c r="D38" s="16">
        <v>42410</v>
      </c>
      <c r="E38" s="16">
        <v>36428</v>
      </c>
      <c r="F38" s="16">
        <v>76173</v>
      </c>
      <c r="G38" s="16">
        <v>211950</v>
      </c>
    </row>
    <row r="39" spans="1:7" ht="12.75">
      <c r="A39" s="385">
        <v>33</v>
      </c>
      <c r="B39" s="14" t="s">
        <v>163</v>
      </c>
      <c r="C39" s="14">
        <v>3922614</v>
      </c>
      <c r="D39" s="14">
        <v>92450</v>
      </c>
      <c r="E39" s="14">
        <v>76460</v>
      </c>
      <c r="F39" s="14">
        <v>166335</v>
      </c>
      <c r="G39" s="14">
        <v>462150</v>
      </c>
    </row>
    <row r="40" spans="1:7" ht="12.75">
      <c r="A40" s="386">
        <v>34</v>
      </c>
      <c r="B40" s="16" t="s">
        <v>164</v>
      </c>
      <c r="C40" s="16">
        <v>1995860</v>
      </c>
      <c r="D40" s="16">
        <v>36550</v>
      </c>
      <c r="E40" s="16">
        <v>31740</v>
      </c>
      <c r="F40" s="16">
        <v>65865</v>
      </c>
      <c r="G40" s="16">
        <v>182700</v>
      </c>
    </row>
    <row r="41" spans="1:7" ht="12.75">
      <c r="A41" s="385">
        <v>35</v>
      </c>
      <c r="B41" s="14" t="s">
        <v>165</v>
      </c>
      <c r="C41" s="14">
        <v>4177884</v>
      </c>
      <c r="D41" s="14">
        <v>95010</v>
      </c>
      <c r="E41" s="14">
        <v>78508</v>
      </c>
      <c r="F41" s="14">
        <v>171153</v>
      </c>
      <c r="G41" s="14">
        <v>467550</v>
      </c>
    </row>
    <row r="42" spans="1:7" ht="12.75">
      <c r="A42" s="386">
        <v>36</v>
      </c>
      <c r="B42" s="16" t="s">
        <v>166</v>
      </c>
      <c r="C42" s="16">
        <v>2175426</v>
      </c>
      <c r="D42" s="16">
        <v>51925</v>
      </c>
      <c r="E42" s="16">
        <v>44040</v>
      </c>
      <c r="F42" s="16">
        <v>93428</v>
      </c>
      <c r="G42" s="16">
        <v>259650</v>
      </c>
    </row>
    <row r="43" spans="1:7" ht="12.75">
      <c r="A43" s="385">
        <v>37</v>
      </c>
      <c r="B43" s="14" t="s">
        <v>167</v>
      </c>
      <c r="C43" s="14">
        <v>1922114</v>
      </c>
      <c r="D43" s="14">
        <v>46350</v>
      </c>
      <c r="E43" s="14">
        <v>39580</v>
      </c>
      <c r="F43" s="14">
        <v>83655</v>
      </c>
      <c r="G43" s="14">
        <v>231750</v>
      </c>
    </row>
    <row r="44" spans="1:7" ht="12.75">
      <c r="A44" s="386">
        <v>38</v>
      </c>
      <c r="B44" s="16" t="s">
        <v>168</v>
      </c>
      <c r="C44" s="16">
        <v>2437224</v>
      </c>
      <c r="D44" s="16">
        <v>58225</v>
      </c>
      <c r="E44" s="16">
        <v>49080</v>
      </c>
      <c r="F44" s="16">
        <v>104768</v>
      </c>
      <c r="G44" s="16">
        <v>291150</v>
      </c>
    </row>
    <row r="45" spans="1:7" ht="12.75">
      <c r="A45" s="385">
        <v>39</v>
      </c>
      <c r="B45" s="14" t="s">
        <v>169</v>
      </c>
      <c r="C45" s="14">
        <v>4789992</v>
      </c>
      <c r="D45" s="14">
        <v>108610</v>
      </c>
      <c r="E45" s="14">
        <v>89388</v>
      </c>
      <c r="F45" s="14">
        <v>195483</v>
      </c>
      <c r="G45" s="14">
        <v>537300</v>
      </c>
    </row>
    <row r="46" spans="1:7" ht="12.75">
      <c r="A46" s="386">
        <v>40</v>
      </c>
      <c r="B46" s="16" t="s">
        <v>170</v>
      </c>
      <c r="C46" s="16">
        <v>14681500</v>
      </c>
      <c r="D46" s="16">
        <v>373000</v>
      </c>
      <c r="E46" s="16">
        <v>300900</v>
      </c>
      <c r="F46" s="16">
        <v>671200</v>
      </c>
      <c r="G46" s="16">
        <v>1847200</v>
      </c>
    </row>
    <row r="47" spans="1:7" ht="12.75">
      <c r="A47" s="385">
        <v>41</v>
      </c>
      <c r="B47" s="14" t="s">
        <v>171</v>
      </c>
      <c r="C47" s="14">
        <v>3081801</v>
      </c>
      <c r="D47" s="14">
        <v>79895</v>
      </c>
      <c r="E47" s="14">
        <v>66416</v>
      </c>
      <c r="F47" s="14">
        <v>143669</v>
      </c>
      <c r="G47" s="14">
        <v>392850</v>
      </c>
    </row>
    <row r="48" spans="1:7" ht="12.75">
      <c r="A48" s="386">
        <v>42</v>
      </c>
      <c r="B48" s="16" t="s">
        <v>172</v>
      </c>
      <c r="C48" s="16">
        <v>2338815</v>
      </c>
      <c r="D48" s="16">
        <v>55600</v>
      </c>
      <c r="E48" s="16">
        <v>46980</v>
      </c>
      <c r="F48" s="16">
        <v>99930</v>
      </c>
      <c r="G48" s="16">
        <v>278100</v>
      </c>
    </row>
    <row r="49" spans="1:7" ht="12.75">
      <c r="A49" s="385">
        <v>43</v>
      </c>
      <c r="B49" s="14" t="s">
        <v>173</v>
      </c>
      <c r="C49" s="14">
        <v>1523469</v>
      </c>
      <c r="D49" s="14">
        <v>42025</v>
      </c>
      <c r="E49" s="14">
        <v>36120</v>
      </c>
      <c r="F49" s="14">
        <v>75608</v>
      </c>
      <c r="G49" s="14">
        <v>210150</v>
      </c>
    </row>
    <row r="50" spans="1:7" ht="12.75">
      <c r="A50" s="386">
        <v>44</v>
      </c>
      <c r="B50" s="16" t="s">
        <v>174</v>
      </c>
      <c r="C50" s="16">
        <v>2937465</v>
      </c>
      <c r="D50" s="16">
        <v>69050</v>
      </c>
      <c r="E50" s="16">
        <v>57740</v>
      </c>
      <c r="F50" s="16">
        <v>124215</v>
      </c>
      <c r="G50" s="16">
        <v>322200</v>
      </c>
    </row>
    <row r="51" spans="1:7" ht="12.75">
      <c r="A51" s="385">
        <v>45</v>
      </c>
      <c r="B51" s="14" t="s">
        <v>175</v>
      </c>
      <c r="C51" s="14">
        <v>4346289</v>
      </c>
      <c r="D51" s="14">
        <v>91620</v>
      </c>
      <c r="E51" s="14">
        <v>75796</v>
      </c>
      <c r="F51" s="14">
        <v>164736</v>
      </c>
      <c r="G51" s="14">
        <v>434700</v>
      </c>
    </row>
    <row r="52" spans="1:7" ht="12.75">
      <c r="A52" s="386">
        <v>46</v>
      </c>
      <c r="B52" s="16" t="s">
        <v>176</v>
      </c>
      <c r="C52" s="16">
        <v>3313254</v>
      </c>
      <c r="D52" s="16">
        <v>67725</v>
      </c>
      <c r="E52" s="16">
        <v>56680</v>
      </c>
      <c r="F52" s="16">
        <v>122018</v>
      </c>
      <c r="G52" s="16">
        <v>338850</v>
      </c>
    </row>
    <row r="53" spans="1:7" ht="12.75">
      <c r="A53" s="385">
        <v>47</v>
      </c>
      <c r="B53" s="14" t="s">
        <v>177</v>
      </c>
      <c r="C53" s="14">
        <v>3054365</v>
      </c>
      <c r="D53" s="14">
        <v>73860</v>
      </c>
      <c r="E53" s="14">
        <v>61588</v>
      </c>
      <c r="F53" s="14">
        <v>132858</v>
      </c>
      <c r="G53" s="14">
        <v>351900</v>
      </c>
    </row>
    <row r="54" spans="1:7" ht="12.75">
      <c r="A54" s="386">
        <v>48</v>
      </c>
      <c r="B54" s="16" t="s">
        <v>178</v>
      </c>
      <c r="C54" s="16">
        <v>8081861</v>
      </c>
      <c r="D54" s="16">
        <v>130320</v>
      </c>
      <c r="E54" s="16">
        <v>106756</v>
      </c>
      <c r="F54" s="16">
        <v>234396</v>
      </c>
      <c r="G54" s="16">
        <v>651600</v>
      </c>
    </row>
    <row r="55" spans="1:7" ht="12.75">
      <c r="A55" s="385">
        <v>49</v>
      </c>
      <c r="B55" s="14" t="s">
        <v>179</v>
      </c>
      <c r="C55" s="14">
        <v>9850134</v>
      </c>
      <c r="D55" s="14">
        <v>216500</v>
      </c>
      <c r="E55" s="14">
        <v>175700</v>
      </c>
      <c r="F55" s="14">
        <v>389850</v>
      </c>
      <c r="G55" s="14">
        <v>1082700</v>
      </c>
    </row>
    <row r="56" spans="1:7" ht="12.75">
      <c r="A56" s="386">
        <v>50</v>
      </c>
      <c r="B56" s="16" t="s">
        <v>429</v>
      </c>
      <c r="C56" s="16">
        <v>4143718</v>
      </c>
      <c r="D56" s="16">
        <v>91350</v>
      </c>
      <c r="E56" s="16">
        <v>75580</v>
      </c>
      <c r="F56" s="16">
        <v>164655</v>
      </c>
      <c r="G56" s="16">
        <v>456750</v>
      </c>
    </row>
    <row r="57" spans="1:7" ht="12.75">
      <c r="A57" s="385">
        <v>2264</v>
      </c>
      <c r="B57" s="14" t="s">
        <v>180</v>
      </c>
      <c r="C57" s="14">
        <v>528721</v>
      </c>
      <c r="D57" s="14">
        <v>10125</v>
      </c>
      <c r="E57" s="14">
        <v>10600</v>
      </c>
      <c r="F57" s="14">
        <v>18338</v>
      </c>
      <c r="G57" s="14">
        <v>50850</v>
      </c>
    </row>
    <row r="58" spans="1:7" ht="12.75">
      <c r="A58" s="386">
        <v>2309</v>
      </c>
      <c r="B58" s="16" t="s">
        <v>181</v>
      </c>
      <c r="C58" s="16">
        <v>735987</v>
      </c>
      <c r="D58" s="16">
        <v>13100</v>
      </c>
      <c r="E58" s="16">
        <v>12980</v>
      </c>
      <c r="F58" s="16">
        <v>23730</v>
      </c>
      <c r="G58" s="16">
        <v>65700</v>
      </c>
    </row>
    <row r="59" spans="1:7" ht="12.75">
      <c r="A59" s="385">
        <v>2312</v>
      </c>
      <c r="B59" s="14" t="s">
        <v>182</v>
      </c>
      <c r="C59" s="14">
        <v>628438</v>
      </c>
      <c r="D59" s="14">
        <v>11025</v>
      </c>
      <c r="E59" s="14">
        <v>11320</v>
      </c>
      <c r="F59" s="14">
        <v>19958</v>
      </c>
      <c r="G59" s="14">
        <v>55350</v>
      </c>
    </row>
    <row r="60" spans="1:7" ht="12.75">
      <c r="A60" s="386">
        <v>2355</v>
      </c>
      <c r="B60" s="16" t="s">
        <v>183</v>
      </c>
      <c r="C60" s="16">
        <v>7954606</v>
      </c>
      <c r="D60" s="16">
        <v>160805</v>
      </c>
      <c r="E60" s="16">
        <v>131144</v>
      </c>
      <c r="F60" s="16">
        <v>289442</v>
      </c>
      <c r="G60" s="16">
        <v>791100</v>
      </c>
    </row>
    <row r="61" spans="1:7" ht="12.75">
      <c r="A61" s="385">
        <v>2439</v>
      </c>
      <c r="B61" s="14" t="s">
        <v>184</v>
      </c>
      <c r="C61" s="14">
        <v>338848</v>
      </c>
      <c r="D61" s="14">
        <v>6400</v>
      </c>
      <c r="E61" s="14">
        <v>7620</v>
      </c>
      <c r="F61" s="14">
        <v>11370</v>
      </c>
      <c r="G61" s="14">
        <v>31950</v>
      </c>
    </row>
    <row r="62" spans="1:7" ht="12.75">
      <c r="A62" s="386">
        <v>2460</v>
      </c>
      <c r="B62" s="16" t="s">
        <v>185</v>
      </c>
      <c r="C62" s="16">
        <v>896281</v>
      </c>
      <c r="D62" s="16">
        <v>15500</v>
      </c>
      <c r="E62" s="16">
        <v>14900</v>
      </c>
      <c r="F62" s="16">
        <v>28050</v>
      </c>
      <c r="G62" s="16">
        <v>77400</v>
      </c>
    </row>
    <row r="63" spans="1:7" ht="12.75">
      <c r="A63" s="385">
        <v>3000</v>
      </c>
      <c r="B63" s="14" t="s">
        <v>491</v>
      </c>
      <c r="C63" s="14">
        <v>0</v>
      </c>
      <c r="D63" s="14">
        <v>0</v>
      </c>
      <c r="E63" s="14">
        <v>0</v>
      </c>
      <c r="F63" s="14">
        <v>0</v>
      </c>
      <c r="G63" s="14">
        <v>0</v>
      </c>
    </row>
    <row r="64" ht="4.5" customHeight="1"/>
    <row r="65" spans="1:7" ht="12.75">
      <c r="A65" s="102"/>
      <c r="B65" s="20" t="s">
        <v>186</v>
      </c>
      <c r="C65" s="20">
        <f>SUM(C11:C63)</f>
        <v>382788141</v>
      </c>
      <c r="D65" s="20">
        <f>SUM(D11:D63)</f>
        <v>9063150</v>
      </c>
      <c r="E65" s="20">
        <f>SUM(E11:E63)</f>
        <v>7378020</v>
      </c>
      <c r="F65" s="20">
        <f>SUM(F11:F63)</f>
        <v>16170949</v>
      </c>
      <c r="G65" s="20">
        <f>SUM(G11:G63)</f>
        <v>44012278</v>
      </c>
    </row>
    <row r="66" ht="4.5" customHeight="1"/>
    <row r="67" spans="1:7" ht="12.75">
      <c r="A67" s="99">
        <v>2155</v>
      </c>
      <c r="B67" s="100" t="s">
        <v>187</v>
      </c>
      <c r="C67" s="100">
        <v>72875</v>
      </c>
      <c r="D67" s="100">
        <v>5175</v>
      </c>
      <c r="E67" s="100">
        <v>6640</v>
      </c>
      <c r="F67" s="100">
        <v>9203</v>
      </c>
      <c r="G67" s="100">
        <v>26100</v>
      </c>
    </row>
    <row r="68" spans="1:7" ht="12.75">
      <c r="A68" s="97">
        <v>2408</v>
      </c>
      <c r="B68" s="98" t="s">
        <v>189</v>
      </c>
      <c r="C68" s="98">
        <v>145475</v>
      </c>
      <c r="D68" s="98">
        <v>12825</v>
      </c>
      <c r="E68" s="98">
        <v>15260</v>
      </c>
      <c r="F68" s="98">
        <v>23198</v>
      </c>
      <c r="G68" s="98">
        <v>64350</v>
      </c>
    </row>
    <row r="69" spans="3:7" ht="6.75" customHeight="1">
      <c r="C69" s="17"/>
      <c r="D69" s="17"/>
      <c r="E69" s="17"/>
      <c r="G69" s="17"/>
    </row>
    <row r="70" spans="1:7" ht="12" customHeight="1">
      <c r="A70" s="54" t="s">
        <v>297</v>
      </c>
      <c r="B70" s="273" t="s">
        <v>403</v>
      </c>
      <c r="D70" s="123"/>
      <c r="E70" s="123"/>
      <c r="F70" s="123"/>
      <c r="G70" s="123"/>
    </row>
    <row r="71" spans="1:7" ht="12" customHeight="1">
      <c r="A71" s="6"/>
      <c r="B71" s="273" t="s">
        <v>516</v>
      </c>
      <c r="D71" s="123"/>
      <c r="E71" s="123"/>
      <c r="F71" s="123"/>
      <c r="G71" s="123"/>
    </row>
    <row r="72" spans="1:7" ht="12" customHeight="1">
      <c r="A72" s="6"/>
      <c r="B72" s="273" t="s">
        <v>404</v>
      </c>
      <c r="D72" s="123"/>
      <c r="E72" s="123"/>
      <c r="F72" s="123"/>
      <c r="G72" s="123"/>
    </row>
    <row r="73" spans="1:7" ht="12" customHeight="1">
      <c r="A73" s="54" t="s">
        <v>350</v>
      </c>
      <c r="B73" s="273" t="s">
        <v>521</v>
      </c>
      <c r="C73" s="17"/>
      <c r="D73" s="129"/>
      <c r="E73" s="129"/>
      <c r="F73" s="129"/>
      <c r="G73" s="129"/>
    </row>
    <row r="74" spans="1:7" ht="12" customHeight="1">
      <c r="A74" s="6"/>
      <c r="B74" s="6"/>
      <c r="C74" s="17"/>
      <c r="D74" s="17"/>
      <c r="E74" s="17"/>
      <c r="F74" s="17"/>
      <c r="G74" s="17"/>
    </row>
    <row r="75" spans="3:7" ht="12" customHeight="1">
      <c r="C75" s="17"/>
      <c r="D75" s="17"/>
      <c r="E75" s="17"/>
      <c r="F75" s="17"/>
      <c r="G75" s="17"/>
    </row>
    <row r="76" spans="4:7" ht="12.75">
      <c r="D76" s="17"/>
      <c r="E76" s="17"/>
      <c r="F76" s="17"/>
      <c r="G76" s="17"/>
    </row>
  </sheetData>
  <printOptions horizontalCentered="1"/>
  <pageMargins left="0.6" right="0.6" top="0.6" bottom="0" header="0.3" footer="0"/>
  <pageSetup fitToHeight="1" fitToWidth="1" horizontalDpi="600" verticalDpi="600" orientation="portrait" scale="81" r:id="rId1"/>
  <headerFooter alignWithMargins="0">
    <oddHeader>&amp;C&amp;"Times New Roman,Bold"&amp;12&amp;A</oddHeader>
  </headerFooter>
</worksheet>
</file>

<file path=xl/worksheets/sheet46.xml><?xml version="1.0" encoding="utf-8"?>
<worksheet xmlns="http://schemas.openxmlformats.org/spreadsheetml/2006/main" xmlns:r="http://schemas.openxmlformats.org/officeDocument/2006/relationships">
  <sheetPr codeName="Sheet451">
    <pageSetUpPr fitToPage="1"/>
  </sheetPr>
  <dimension ref="A1:G76"/>
  <sheetViews>
    <sheetView showGridLines="0" showZeros="0" workbookViewId="0" topLeftCell="A1">
      <selection activeCell="A1" sqref="A1"/>
    </sheetView>
  </sheetViews>
  <sheetFormatPr defaultColWidth="19.83203125" defaultRowHeight="12"/>
  <cols>
    <col min="1" max="1" width="6.83203125" style="82" customWidth="1"/>
    <col min="2" max="2" width="35.83203125" style="82" customWidth="1"/>
    <col min="3" max="5" width="19.83203125" style="82" customWidth="1"/>
    <col min="6" max="6" width="18.83203125" style="82" customWidth="1"/>
    <col min="7" max="16384" width="19.83203125" style="82" customWidth="1"/>
  </cols>
  <sheetData>
    <row r="1" spans="1:7" ht="6.75" customHeight="1">
      <c r="A1" s="17"/>
      <c r="B1" s="80"/>
      <c r="C1" s="80"/>
      <c r="D1" s="80"/>
      <c r="E1" s="80"/>
      <c r="F1" s="80"/>
      <c r="G1" s="80"/>
    </row>
    <row r="2" spans="1:7" ht="12.75">
      <c r="A2" s="11"/>
      <c r="B2" s="106"/>
      <c r="C2" s="136" t="str">
        <f>REVYEAR</f>
        <v>ANALYSIS OF OPERATING FUND REVENUE: 2000/2001 BUDGET</v>
      </c>
      <c r="D2" s="136"/>
      <c r="E2" s="137"/>
      <c r="F2" s="421"/>
      <c r="G2" s="108" t="s">
        <v>510</v>
      </c>
    </row>
    <row r="3" spans="1:7" ht="12.75">
      <c r="A3" s="12"/>
      <c r="B3" s="109"/>
      <c r="C3" s="80"/>
      <c r="D3" s="80"/>
      <c r="E3" s="80"/>
      <c r="F3" s="80"/>
      <c r="G3" s="80"/>
    </row>
    <row r="4" spans="1:7" ht="12.75">
      <c r="A4" s="10"/>
      <c r="C4" s="111" t="s">
        <v>195</v>
      </c>
      <c r="D4" s="112"/>
      <c r="E4" s="112"/>
      <c r="F4" s="112"/>
      <c r="G4" s="113"/>
    </row>
    <row r="5" spans="1:7" ht="12.75">
      <c r="A5" s="10"/>
      <c r="C5" s="114" t="s">
        <v>198</v>
      </c>
      <c r="D5" s="115"/>
      <c r="E5" s="138"/>
      <c r="F5" s="138"/>
      <c r="G5" s="139"/>
    </row>
    <row r="6" spans="1:7" ht="12.75">
      <c r="A6" s="10"/>
      <c r="C6" s="125" t="s">
        <v>199</v>
      </c>
      <c r="D6" s="107"/>
      <c r="E6" s="107"/>
      <c r="F6" s="140"/>
      <c r="G6" s="141"/>
    </row>
    <row r="7" spans="1:7" ht="12.75">
      <c r="A7" s="17"/>
      <c r="C7" s="117" t="s">
        <v>504</v>
      </c>
      <c r="D7" s="45"/>
      <c r="E7" s="45"/>
      <c r="F7" s="45"/>
      <c r="G7" s="45"/>
    </row>
    <row r="8" spans="1:7" ht="12.75">
      <c r="A8" s="94"/>
      <c r="B8" s="45"/>
      <c r="C8" s="120" t="s">
        <v>505</v>
      </c>
      <c r="D8" s="120" t="s">
        <v>504</v>
      </c>
      <c r="E8" s="120" t="s">
        <v>229</v>
      </c>
      <c r="F8" s="120" t="s">
        <v>231</v>
      </c>
      <c r="G8" s="119"/>
    </row>
    <row r="9" spans="1:7" ht="12.75">
      <c r="A9" s="51" t="s">
        <v>112</v>
      </c>
      <c r="B9" s="52" t="s">
        <v>113</v>
      </c>
      <c r="C9" s="122" t="s">
        <v>506</v>
      </c>
      <c r="D9" s="122" t="s">
        <v>507</v>
      </c>
      <c r="E9" s="122" t="s">
        <v>261</v>
      </c>
      <c r="F9" s="122" t="s">
        <v>263</v>
      </c>
      <c r="G9" s="122" t="s">
        <v>260</v>
      </c>
    </row>
    <row r="10" spans="1:7" ht="4.5" customHeight="1">
      <c r="A10" s="77"/>
      <c r="B10" s="77"/>
      <c r="E10" s="80"/>
      <c r="F10" s="80"/>
      <c r="G10" s="80"/>
    </row>
    <row r="11" spans="1:7" ht="12.75">
      <c r="A11" s="385">
        <v>1</v>
      </c>
      <c r="B11" s="14" t="s">
        <v>135</v>
      </c>
      <c r="C11" s="14">
        <v>341400</v>
      </c>
      <c r="D11" s="14">
        <v>27167</v>
      </c>
      <c r="E11" s="14">
        <v>1516050</v>
      </c>
      <c r="F11" s="14">
        <v>849138</v>
      </c>
      <c r="G11" s="14">
        <v>14107500</v>
      </c>
    </row>
    <row r="12" spans="1:7" ht="12.75">
      <c r="A12" s="386">
        <v>2</v>
      </c>
      <c r="B12" s="16" t="s">
        <v>136</v>
      </c>
      <c r="C12" s="16">
        <v>100529</v>
      </c>
      <c r="D12" s="16">
        <v>7911</v>
      </c>
      <c r="E12" s="16">
        <v>464850</v>
      </c>
      <c r="F12" s="16">
        <v>263454</v>
      </c>
      <c r="G12" s="16">
        <v>3729571</v>
      </c>
    </row>
    <row r="13" spans="1:7" ht="12.75">
      <c r="A13" s="385">
        <v>3</v>
      </c>
      <c r="B13" s="14" t="s">
        <v>137</v>
      </c>
      <c r="C13" s="14">
        <v>65571</v>
      </c>
      <c r="D13" s="14">
        <v>4042</v>
      </c>
      <c r="E13" s="14">
        <v>365400</v>
      </c>
      <c r="F13" s="14">
        <v>183492</v>
      </c>
      <c r="G13" s="14">
        <v>2227500</v>
      </c>
    </row>
    <row r="14" spans="1:7" ht="12.75">
      <c r="A14" s="386">
        <v>4</v>
      </c>
      <c r="B14" s="16" t="s">
        <v>138</v>
      </c>
      <c r="C14" s="16">
        <v>67881</v>
      </c>
      <c r="D14" s="16">
        <v>9558</v>
      </c>
      <c r="E14" s="16">
        <v>307350</v>
      </c>
      <c r="F14" s="16">
        <v>166974</v>
      </c>
      <c r="G14" s="16">
        <v>2722500</v>
      </c>
    </row>
    <row r="15" spans="1:7" ht="12.75">
      <c r="A15" s="385">
        <v>5</v>
      </c>
      <c r="B15" s="14" t="s">
        <v>139</v>
      </c>
      <c r="C15" s="14">
        <v>80487</v>
      </c>
      <c r="D15" s="14">
        <v>3500</v>
      </c>
      <c r="E15" s="14">
        <v>369000</v>
      </c>
      <c r="F15" s="14">
        <v>202038</v>
      </c>
      <c r="G15" s="14">
        <v>2475000</v>
      </c>
    </row>
    <row r="16" spans="1:7" ht="12.75">
      <c r="A16" s="386">
        <v>6</v>
      </c>
      <c r="B16" s="16" t="s">
        <v>140</v>
      </c>
      <c r="C16" s="16">
        <v>100342</v>
      </c>
      <c r="D16" s="16">
        <v>6000</v>
      </c>
      <c r="E16" s="16">
        <v>472950</v>
      </c>
      <c r="F16" s="16">
        <v>256026</v>
      </c>
      <c r="G16" s="16">
        <v>3300000</v>
      </c>
    </row>
    <row r="17" spans="1:7" ht="12.75">
      <c r="A17" s="385">
        <v>9</v>
      </c>
      <c r="B17" s="14" t="s">
        <v>141</v>
      </c>
      <c r="C17" s="14">
        <v>138996</v>
      </c>
      <c r="D17" s="14">
        <v>6067</v>
      </c>
      <c r="E17" s="14">
        <v>675900</v>
      </c>
      <c r="F17" s="14">
        <v>367218</v>
      </c>
      <c r="G17" s="14">
        <v>4785000</v>
      </c>
    </row>
    <row r="18" spans="1:7" ht="12.75">
      <c r="A18" s="386">
        <v>10</v>
      </c>
      <c r="B18" s="16" t="s">
        <v>142</v>
      </c>
      <c r="C18" s="16">
        <v>94160</v>
      </c>
      <c r="D18" s="16">
        <v>3167</v>
      </c>
      <c r="E18" s="16">
        <v>456300</v>
      </c>
      <c r="F18" s="16">
        <v>242898</v>
      </c>
      <c r="G18" s="16">
        <v>3052500</v>
      </c>
    </row>
    <row r="19" spans="1:7" ht="12.75">
      <c r="A19" s="385">
        <v>11</v>
      </c>
      <c r="B19" s="14" t="s">
        <v>143</v>
      </c>
      <c r="C19" s="14">
        <v>50226</v>
      </c>
      <c r="D19" s="14">
        <v>4433</v>
      </c>
      <c r="E19" s="14">
        <v>250650</v>
      </c>
      <c r="F19" s="14">
        <v>136596</v>
      </c>
      <c r="G19" s="14">
        <v>1650000</v>
      </c>
    </row>
    <row r="20" spans="1:7" ht="12.75">
      <c r="A20" s="386">
        <v>12</v>
      </c>
      <c r="B20" s="16" t="s">
        <v>144</v>
      </c>
      <c r="C20" s="16">
        <v>88594</v>
      </c>
      <c r="D20" s="16">
        <v>8333</v>
      </c>
      <c r="E20" s="16">
        <v>408150</v>
      </c>
      <c r="F20" s="16">
        <v>227454</v>
      </c>
      <c r="G20" s="16">
        <v>2805000</v>
      </c>
    </row>
    <row r="21" spans="1:7" ht="12.75">
      <c r="A21" s="385">
        <v>13</v>
      </c>
      <c r="B21" s="14" t="s">
        <v>145</v>
      </c>
      <c r="C21" s="14">
        <v>25619</v>
      </c>
      <c r="D21" s="14">
        <v>3667</v>
      </c>
      <c r="E21" s="14">
        <v>139500</v>
      </c>
      <c r="F21" s="14">
        <v>89802</v>
      </c>
      <c r="G21" s="14">
        <v>1159905</v>
      </c>
    </row>
    <row r="22" spans="1:7" ht="12.75">
      <c r="A22" s="386">
        <v>14</v>
      </c>
      <c r="B22" s="16" t="s">
        <v>146</v>
      </c>
      <c r="C22" s="16">
        <v>0</v>
      </c>
      <c r="D22" s="16">
        <v>4034</v>
      </c>
      <c r="E22" s="16">
        <v>184500</v>
      </c>
      <c r="F22" s="16">
        <v>99180</v>
      </c>
      <c r="G22" s="16">
        <v>1485000</v>
      </c>
    </row>
    <row r="23" spans="1:7" ht="12.75">
      <c r="A23" s="385">
        <v>15</v>
      </c>
      <c r="B23" s="14" t="s">
        <v>147</v>
      </c>
      <c r="C23" s="14">
        <v>67408</v>
      </c>
      <c r="D23" s="14">
        <v>4100</v>
      </c>
      <c r="E23" s="14">
        <v>296100</v>
      </c>
      <c r="F23" s="14">
        <v>161906</v>
      </c>
      <c r="G23" s="14">
        <v>1968947</v>
      </c>
    </row>
    <row r="24" spans="1:7" ht="12.75">
      <c r="A24" s="386">
        <v>16</v>
      </c>
      <c r="B24" s="16" t="s">
        <v>148</v>
      </c>
      <c r="C24" s="16">
        <v>8525</v>
      </c>
      <c r="D24" s="16">
        <v>2667</v>
      </c>
      <c r="E24" s="16">
        <v>40050</v>
      </c>
      <c r="F24" s="16">
        <v>23790</v>
      </c>
      <c r="G24" s="16">
        <v>330000</v>
      </c>
    </row>
    <row r="25" spans="1:7" ht="12.75">
      <c r="A25" s="385">
        <v>17</v>
      </c>
      <c r="B25" s="14" t="s">
        <v>149</v>
      </c>
      <c r="C25" s="14">
        <v>5599</v>
      </c>
      <c r="D25" s="14">
        <v>3000</v>
      </c>
      <c r="E25" s="14">
        <v>28350</v>
      </c>
      <c r="F25" s="14">
        <v>16224</v>
      </c>
      <c r="G25" s="14">
        <v>240992</v>
      </c>
    </row>
    <row r="26" spans="1:7" ht="12.75">
      <c r="A26" s="386">
        <v>18</v>
      </c>
      <c r="B26" s="16" t="s">
        <v>150</v>
      </c>
      <c r="C26" s="16">
        <v>16137</v>
      </c>
      <c r="D26" s="16">
        <v>33850</v>
      </c>
      <c r="E26" s="16">
        <v>3850</v>
      </c>
      <c r="F26" s="16">
        <v>44364</v>
      </c>
      <c r="G26" s="16">
        <v>660000</v>
      </c>
    </row>
    <row r="27" spans="1:7" ht="12.75">
      <c r="A27" s="385">
        <v>19</v>
      </c>
      <c r="B27" s="14" t="s">
        <v>151</v>
      </c>
      <c r="C27" s="14">
        <v>20416</v>
      </c>
      <c r="D27" s="14">
        <v>0</v>
      </c>
      <c r="E27" s="14">
        <v>104850</v>
      </c>
      <c r="F27" s="14">
        <v>125604</v>
      </c>
      <c r="G27" s="14">
        <v>907500</v>
      </c>
    </row>
    <row r="28" spans="1:7" ht="12.75">
      <c r="A28" s="386">
        <v>20</v>
      </c>
      <c r="B28" s="16" t="s">
        <v>152</v>
      </c>
      <c r="C28" s="16">
        <v>12476</v>
      </c>
      <c r="D28" s="16">
        <v>3500</v>
      </c>
      <c r="E28" s="16">
        <v>48600</v>
      </c>
      <c r="F28" s="16">
        <v>31884</v>
      </c>
      <c r="G28" s="16">
        <v>413949</v>
      </c>
    </row>
    <row r="29" spans="1:7" ht="12.75">
      <c r="A29" s="385">
        <v>21</v>
      </c>
      <c r="B29" s="14" t="s">
        <v>153</v>
      </c>
      <c r="C29" s="14">
        <v>37543</v>
      </c>
      <c r="D29" s="14">
        <v>4067</v>
      </c>
      <c r="E29" s="14">
        <v>182700</v>
      </c>
      <c r="F29" s="14">
        <v>102060</v>
      </c>
      <c r="G29" s="14">
        <v>1466862</v>
      </c>
    </row>
    <row r="30" spans="1:7" ht="12.75">
      <c r="A30" s="386">
        <v>22</v>
      </c>
      <c r="B30" s="16" t="s">
        <v>154</v>
      </c>
      <c r="C30" s="16">
        <v>18667</v>
      </c>
      <c r="D30" s="16">
        <v>3000</v>
      </c>
      <c r="E30" s="16">
        <v>93150</v>
      </c>
      <c r="F30" s="16">
        <v>51318</v>
      </c>
      <c r="G30" s="16">
        <v>907500</v>
      </c>
    </row>
    <row r="31" spans="1:7" ht="12.75">
      <c r="A31" s="385">
        <v>23</v>
      </c>
      <c r="B31" s="14" t="s">
        <v>155</v>
      </c>
      <c r="C31" s="14">
        <v>14731</v>
      </c>
      <c r="D31" s="14">
        <v>3221</v>
      </c>
      <c r="E31" s="14">
        <v>73800</v>
      </c>
      <c r="F31" s="14">
        <v>43536</v>
      </c>
      <c r="G31" s="14">
        <v>579868</v>
      </c>
    </row>
    <row r="32" spans="1:7" ht="12.75">
      <c r="A32" s="386">
        <v>24</v>
      </c>
      <c r="B32" s="16" t="s">
        <v>156</v>
      </c>
      <c r="C32" s="16">
        <v>41382</v>
      </c>
      <c r="D32" s="16">
        <v>5165</v>
      </c>
      <c r="E32" s="16">
        <v>184950</v>
      </c>
      <c r="F32" s="16">
        <v>107574</v>
      </c>
      <c r="G32" s="16">
        <v>1748571</v>
      </c>
    </row>
    <row r="33" spans="1:7" ht="12.75">
      <c r="A33" s="385">
        <v>25</v>
      </c>
      <c r="B33" s="14" t="s">
        <v>157</v>
      </c>
      <c r="C33" s="14">
        <v>16401</v>
      </c>
      <c r="D33" s="14">
        <v>3710</v>
      </c>
      <c r="E33" s="14">
        <v>79200</v>
      </c>
      <c r="F33" s="14">
        <v>47982</v>
      </c>
      <c r="G33" s="14">
        <v>661569</v>
      </c>
    </row>
    <row r="34" spans="1:7" ht="12.75">
      <c r="A34" s="386">
        <v>26</v>
      </c>
      <c r="B34" s="16" t="s">
        <v>158</v>
      </c>
      <c r="C34" s="16">
        <v>30041</v>
      </c>
      <c r="D34" s="16">
        <v>3350</v>
      </c>
      <c r="E34" s="16">
        <v>140850</v>
      </c>
      <c r="F34" s="16">
        <v>79764</v>
      </c>
      <c r="G34" s="16">
        <v>825000</v>
      </c>
    </row>
    <row r="35" spans="1:7" ht="12.75">
      <c r="A35" s="385">
        <v>28</v>
      </c>
      <c r="B35" s="14" t="s">
        <v>159</v>
      </c>
      <c r="C35" s="14">
        <v>9372</v>
      </c>
      <c r="D35" s="14">
        <v>3390</v>
      </c>
      <c r="E35" s="14">
        <v>40950</v>
      </c>
      <c r="F35" s="14">
        <v>28866</v>
      </c>
      <c r="G35" s="14">
        <v>374130</v>
      </c>
    </row>
    <row r="36" spans="1:7" ht="12.75">
      <c r="A36" s="386">
        <v>30</v>
      </c>
      <c r="B36" s="16" t="s">
        <v>160</v>
      </c>
      <c r="C36" s="16">
        <v>15928</v>
      </c>
      <c r="D36" s="16">
        <v>3277</v>
      </c>
      <c r="E36" s="16">
        <v>72000</v>
      </c>
      <c r="F36" s="16">
        <v>41142</v>
      </c>
      <c r="G36" s="16">
        <v>556749</v>
      </c>
    </row>
    <row r="37" spans="1:7" ht="12.75">
      <c r="A37" s="385">
        <v>31</v>
      </c>
      <c r="B37" s="14" t="s">
        <v>161</v>
      </c>
      <c r="C37" s="14">
        <v>18194</v>
      </c>
      <c r="D37" s="14">
        <v>3067</v>
      </c>
      <c r="E37" s="14">
        <v>90900</v>
      </c>
      <c r="F37" s="14">
        <v>51432</v>
      </c>
      <c r="G37" s="14">
        <v>746886</v>
      </c>
    </row>
    <row r="38" spans="1:7" ht="12.75">
      <c r="A38" s="386">
        <v>32</v>
      </c>
      <c r="B38" s="16" t="s">
        <v>162</v>
      </c>
      <c r="C38" s="16">
        <v>9559</v>
      </c>
      <c r="D38" s="16">
        <v>3483</v>
      </c>
      <c r="E38" s="16">
        <v>46800</v>
      </c>
      <c r="F38" s="16">
        <v>28182</v>
      </c>
      <c r="G38" s="16">
        <v>476826</v>
      </c>
    </row>
    <row r="39" spans="1:7" ht="12.75">
      <c r="A39" s="385">
        <v>33</v>
      </c>
      <c r="B39" s="14" t="s">
        <v>163</v>
      </c>
      <c r="C39" s="14">
        <v>19118</v>
      </c>
      <c r="D39" s="14">
        <v>3550</v>
      </c>
      <c r="E39" s="14">
        <v>102600</v>
      </c>
      <c r="F39" s="14">
        <v>53856</v>
      </c>
      <c r="G39" s="14">
        <v>838194</v>
      </c>
    </row>
    <row r="40" spans="1:7" ht="12.75">
      <c r="A40" s="386">
        <v>34</v>
      </c>
      <c r="B40" s="16" t="s">
        <v>164</v>
      </c>
      <c r="C40" s="16">
        <v>7380</v>
      </c>
      <c r="D40" s="16">
        <v>3567</v>
      </c>
      <c r="E40" s="16">
        <v>41400</v>
      </c>
      <c r="F40" s="16">
        <v>23718</v>
      </c>
      <c r="G40" s="16">
        <v>498137</v>
      </c>
    </row>
    <row r="41" spans="1:7" ht="12.75">
      <c r="A41" s="385">
        <v>35</v>
      </c>
      <c r="B41" s="14" t="s">
        <v>165</v>
      </c>
      <c r="C41" s="14">
        <v>20878</v>
      </c>
      <c r="D41" s="14">
        <v>4833</v>
      </c>
      <c r="E41" s="14">
        <v>104400</v>
      </c>
      <c r="F41" s="14">
        <v>55860</v>
      </c>
      <c r="G41" s="14">
        <v>990000</v>
      </c>
    </row>
    <row r="42" spans="1:7" ht="12.75">
      <c r="A42" s="386">
        <v>36</v>
      </c>
      <c r="B42" s="16" t="s">
        <v>166</v>
      </c>
      <c r="C42" s="16">
        <v>10549</v>
      </c>
      <c r="D42" s="16">
        <v>3000</v>
      </c>
      <c r="E42" s="16">
        <v>57600</v>
      </c>
      <c r="F42" s="16">
        <v>32142</v>
      </c>
      <c r="G42" s="16">
        <v>573919</v>
      </c>
    </row>
    <row r="43" spans="1:7" ht="12.75">
      <c r="A43" s="385">
        <v>37</v>
      </c>
      <c r="B43" s="14" t="s">
        <v>167</v>
      </c>
      <c r="C43" s="14">
        <v>10714</v>
      </c>
      <c r="D43" s="14">
        <v>3000</v>
      </c>
      <c r="E43" s="14">
        <v>49500</v>
      </c>
      <c r="F43" s="14">
        <v>27786</v>
      </c>
      <c r="G43" s="14">
        <v>448578</v>
      </c>
    </row>
    <row r="44" spans="1:7" ht="12.75">
      <c r="A44" s="386">
        <v>38</v>
      </c>
      <c r="B44" s="16" t="s">
        <v>168</v>
      </c>
      <c r="C44" s="16">
        <v>12485</v>
      </c>
      <c r="D44" s="16">
        <v>3200</v>
      </c>
      <c r="E44" s="16">
        <v>64350</v>
      </c>
      <c r="F44" s="16">
        <v>37398</v>
      </c>
      <c r="G44" s="16">
        <v>638901</v>
      </c>
    </row>
    <row r="45" spans="1:7" ht="12.75">
      <c r="A45" s="385">
        <v>39</v>
      </c>
      <c r="B45" s="14" t="s">
        <v>169</v>
      </c>
      <c r="C45" s="14">
        <v>23419</v>
      </c>
      <c r="D45" s="14">
        <v>4000</v>
      </c>
      <c r="E45" s="14">
        <v>114750</v>
      </c>
      <c r="F45" s="14">
        <v>67248</v>
      </c>
      <c r="G45" s="14">
        <v>961101</v>
      </c>
    </row>
    <row r="46" spans="1:7" ht="12.75">
      <c r="A46" s="386">
        <v>40</v>
      </c>
      <c r="B46" s="16" t="s">
        <v>170</v>
      </c>
      <c r="C46" s="16">
        <v>79400</v>
      </c>
      <c r="D46" s="16">
        <v>9400</v>
      </c>
      <c r="E46" s="16">
        <v>387500</v>
      </c>
      <c r="F46" s="16">
        <v>213300</v>
      </c>
      <c r="G46" s="16">
        <v>2644400</v>
      </c>
    </row>
    <row r="47" spans="1:7" ht="12.75">
      <c r="A47" s="385">
        <v>41</v>
      </c>
      <c r="B47" s="14" t="s">
        <v>171</v>
      </c>
      <c r="C47" s="14">
        <v>16500</v>
      </c>
      <c r="D47" s="14">
        <v>3867</v>
      </c>
      <c r="E47" s="14">
        <v>87300</v>
      </c>
      <c r="F47" s="14">
        <v>48594</v>
      </c>
      <c r="G47" s="14">
        <v>909044</v>
      </c>
    </row>
    <row r="48" spans="1:7" ht="12.75">
      <c r="A48" s="386">
        <v>42</v>
      </c>
      <c r="B48" s="16" t="s">
        <v>172</v>
      </c>
      <c r="C48" s="16">
        <v>11990</v>
      </c>
      <c r="D48" s="16">
        <v>3200</v>
      </c>
      <c r="E48" s="16">
        <v>61200</v>
      </c>
      <c r="F48" s="16">
        <v>34932</v>
      </c>
      <c r="G48" s="16">
        <v>452235</v>
      </c>
    </row>
    <row r="49" spans="1:7" ht="12.75">
      <c r="A49" s="385">
        <v>43</v>
      </c>
      <c r="B49" s="14" t="s">
        <v>173</v>
      </c>
      <c r="C49" s="14">
        <v>9262</v>
      </c>
      <c r="D49" s="14">
        <v>3233</v>
      </c>
      <c r="E49" s="14">
        <v>44550</v>
      </c>
      <c r="F49" s="14">
        <v>27114</v>
      </c>
      <c r="G49" s="14">
        <v>476578</v>
      </c>
    </row>
    <row r="50" spans="1:7" ht="12.75">
      <c r="A50" s="386">
        <v>44</v>
      </c>
      <c r="B50" s="16" t="s">
        <v>174</v>
      </c>
      <c r="C50" s="16">
        <v>14080</v>
      </c>
      <c r="D50" s="16">
        <v>3767</v>
      </c>
      <c r="E50" s="16">
        <v>72450</v>
      </c>
      <c r="F50" s="16">
        <v>40506</v>
      </c>
      <c r="G50" s="16">
        <v>577500</v>
      </c>
    </row>
    <row r="51" spans="1:7" ht="12.75">
      <c r="A51" s="385">
        <v>45</v>
      </c>
      <c r="B51" s="14" t="s">
        <v>175</v>
      </c>
      <c r="C51" s="14">
        <v>20117</v>
      </c>
      <c r="D51" s="14">
        <v>3750</v>
      </c>
      <c r="E51" s="14">
        <v>89100</v>
      </c>
      <c r="F51" s="14">
        <v>51930</v>
      </c>
      <c r="G51" s="14">
        <v>825000</v>
      </c>
    </row>
    <row r="52" spans="1:7" ht="12.75">
      <c r="A52" s="386">
        <v>46</v>
      </c>
      <c r="B52" s="16" t="s">
        <v>176</v>
      </c>
      <c r="C52" s="16">
        <v>14542</v>
      </c>
      <c r="D52" s="16">
        <v>3750</v>
      </c>
      <c r="E52" s="16">
        <v>60300</v>
      </c>
      <c r="F52" s="16">
        <v>39354</v>
      </c>
      <c r="G52" s="16">
        <v>577500</v>
      </c>
    </row>
    <row r="53" spans="1:7" ht="12.75">
      <c r="A53" s="385">
        <v>47</v>
      </c>
      <c r="B53" s="14" t="s">
        <v>177</v>
      </c>
      <c r="C53" s="14">
        <v>16214</v>
      </c>
      <c r="D53" s="14">
        <v>3000</v>
      </c>
      <c r="E53" s="14">
        <v>72450</v>
      </c>
      <c r="F53" s="14">
        <v>42420</v>
      </c>
      <c r="G53" s="14">
        <v>577500</v>
      </c>
    </row>
    <row r="54" spans="1:7" ht="12.75">
      <c r="A54" s="386">
        <v>48</v>
      </c>
      <c r="B54" s="16" t="s">
        <v>178</v>
      </c>
      <c r="C54" s="16">
        <v>33572</v>
      </c>
      <c r="D54" s="16">
        <v>16026</v>
      </c>
      <c r="E54" s="16">
        <v>121050</v>
      </c>
      <c r="F54" s="16">
        <v>87354</v>
      </c>
      <c r="G54" s="16">
        <v>3747132</v>
      </c>
    </row>
    <row r="55" spans="1:7" ht="12.75">
      <c r="A55" s="385">
        <v>49</v>
      </c>
      <c r="B55" s="14" t="s">
        <v>179</v>
      </c>
      <c r="C55" s="14">
        <v>51040</v>
      </c>
      <c r="D55" s="14">
        <v>8417</v>
      </c>
      <c r="E55" s="14">
        <v>225450</v>
      </c>
      <c r="F55" s="14">
        <v>131304</v>
      </c>
      <c r="G55" s="14">
        <v>2004181</v>
      </c>
    </row>
    <row r="56" spans="1:7" ht="12.75">
      <c r="A56" s="386">
        <v>50</v>
      </c>
      <c r="B56" s="16" t="s">
        <v>429</v>
      </c>
      <c r="C56" s="16">
        <v>20724</v>
      </c>
      <c r="D56" s="16">
        <v>7090</v>
      </c>
      <c r="E56" s="16">
        <v>97650</v>
      </c>
      <c r="F56" s="16">
        <v>59412</v>
      </c>
      <c r="G56" s="16">
        <v>1049869</v>
      </c>
    </row>
    <row r="57" spans="1:7" ht="12.75">
      <c r="A57" s="385">
        <v>2264</v>
      </c>
      <c r="B57" s="14" t="s">
        <v>180</v>
      </c>
      <c r="C57" s="14">
        <v>2464</v>
      </c>
      <c r="D57" s="14">
        <v>2000</v>
      </c>
      <c r="E57" s="14">
        <v>9900</v>
      </c>
      <c r="F57" s="14">
        <v>6564</v>
      </c>
      <c r="G57" s="14">
        <v>129232</v>
      </c>
    </row>
    <row r="58" spans="1:7" ht="12.75">
      <c r="A58" s="386">
        <v>2309</v>
      </c>
      <c r="B58" s="16" t="s">
        <v>181</v>
      </c>
      <c r="C58" s="16">
        <v>2904</v>
      </c>
      <c r="D58" s="16">
        <v>2000</v>
      </c>
      <c r="E58" s="16">
        <v>13950</v>
      </c>
      <c r="F58" s="16">
        <v>8370</v>
      </c>
      <c r="G58" s="16">
        <v>82500</v>
      </c>
    </row>
    <row r="59" spans="1:7" ht="12.75">
      <c r="A59" s="385">
        <v>2312</v>
      </c>
      <c r="B59" s="14" t="s">
        <v>182</v>
      </c>
      <c r="C59" s="14">
        <v>2827</v>
      </c>
      <c r="D59" s="14">
        <v>2000</v>
      </c>
      <c r="E59" s="14">
        <v>11250</v>
      </c>
      <c r="F59" s="14">
        <v>7104</v>
      </c>
      <c r="G59" s="14">
        <v>176726</v>
      </c>
    </row>
    <row r="60" spans="1:7" ht="12.75">
      <c r="A60" s="386">
        <v>2355</v>
      </c>
      <c r="B60" s="16" t="s">
        <v>183</v>
      </c>
      <c r="C60" s="16">
        <v>37983</v>
      </c>
      <c r="D60" s="16">
        <v>3833</v>
      </c>
      <c r="E60" s="16">
        <v>156600</v>
      </c>
      <c r="F60" s="16">
        <v>91656</v>
      </c>
      <c r="G60" s="16">
        <v>1072500</v>
      </c>
    </row>
    <row r="61" spans="1:7" ht="12.75">
      <c r="A61" s="385">
        <v>2439</v>
      </c>
      <c r="B61" s="14" t="s">
        <v>184</v>
      </c>
      <c r="C61" s="14">
        <v>1430</v>
      </c>
      <c r="D61" s="14">
        <v>2000</v>
      </c>
      <c r="E61" s="14">
        <v>7200</v>
      </c>
      <c r="F61" s="14">
        <v>4626</v>
      </c>
      <c r="G61" s="14">
        <v>82564</v>
      </c>
    </row>
    <row r="62" spans="1:7" ht="12.75">
      <c r="A62" s="386">
        <v>2460</v>
      </c>
      <c r="B62" s="16" t="s">
        <v>185</v>
      </c>
      <c r="C62" s="16">
        <v>3311</v>
      </c>
      <c r="D62" s="16">
        <v>2000</v>
      </c>
      <c r="E62" s="16">
        <v>17100</v>
      </c>
      <c r="F62" s="16">
        <v>9744</v>
      </c>
      <c r="G62" s="16">
        <v>165000</v>
      </c>
    </row>
    <row r="63" spans="1:7" ht="12.75">
      <c r="A63" s="385">
        <v>3000</v>
      </c>
      <c r="B63" s="14" t="s">
        <v>491</v>
      </c>
      <c r="C63" s="14">
        <v>0</v>
      </c>
      <c r="D63" s="14">
        <v>0</v>
      </c>
      <c r="E63" s="14">
        <v>0</v>
      </c>
      <c r="F63" s="14">
        <v>0</v>
      </c>
      <c r="G63" s="14">
        <v>0</v>
      </c>
    </row>
    <row r="64" ht="4.5" customHeight="1"/>
    <row r="65" spans="1:7" ht="12.75">
      <c r="A65" s="102"/>
      <c r="B65" s="20" t="s">
        <v>186</v>
      </c>
      <c r="C65" s="20">
        <f>SUM(C11:C63)</f>
        <v>1939087</v>
      </c>
      <c r="D65" s="20">
        <f>SUM(D11:D63)</f>
        <v>275209</v>
      </c>
      <c r="E65" s="20">
        <f>SUM(E11:E63)</f>
        <v>9207300</v>
      </c>
      <c r="F65" s="20">
        <f>SUM(F11:F63)</f>
        <v>5272190</v>
      </c>
      <c r="G65" s="20">
        <f>SUM(G11:G63)</f>
        <v>76863116</v>
      </c>
    </row>
    <row r="66" ht="4.5" customHeight="1"/>
    <row r="67" spans="1:7" ht="12.75">
      <c r="A67" s="99">
        <v>2155</v>
      </c>
      <c r="B67" s="100" t="s">
        <v>187</v>
      </c>
      <c r="C67" s="100">
        <v>891</v>
      </c>
      <c r="D67" s="100">
        <v>0</v>
      </c>
      <c r="E67" s="100">
        <v>5850</v>
      </c>
      <c r="F67" s="100">
        <v>3522</v>
      </c>
      <c r="G67" s="100">
        <v>0</v>
      </c>
    </row>
    <row r="68" spans="1:7" ht="12.75">
      <c r="A68" s="97">
        <v>2408</v>
      </c>
      <c r="B68" s="98" t="s">
        <v>189</v>
      </c>
      <c r="C68" s="98">
        <v>2519</v>
      </c>
      <c r="D68" s="98">
        <v>1333</v>
      </c>
      <c r="E68" s="98">
        <v>14850</v>
      </c>
      <c r="F68" s="98">
        <v>8004</v>
      </c>
      <c r="G68" s="98">
        <v>0</v>
      </c>
    </row>
    <row r="69" spans="3:7" ht="6.75" customHeight="1">
      <c r="C69" s="17"/>
      <c r="D69" s="17"/>
      <c r="E69" s="17"/>
      <c r="G69" s="17"/>
    </row>
    <row r="70" spans="1:7" ht="12" customHeight="1">
      <c r="A70" s="54"/>
      <c r="B70" s="273"/>
      <c r="D70" s="123"/>
      <c r="E70" s="123"/>
      <c r="F70" s="123"/>
      <c r="G70" s="123"/>
    </row>
    <row r="71" spans="1:7" ht="12" customHeight="1">
      <c r="A71" s="6"/>
      <c r="B71" s="273"/>
      <c r="D71" s="123"/>
      <c r="E71" s="123"/>
      <c r="F71" s="123"/>
      <c r="G71" s="123"/>
    </row>
    <row r="72" spans="1:7" ht="12" customHeight="1">
      <c r="A72" s="6"/>
      <c r="B72" s="273"/>
      <c r="D72" s="123"/>
      <c r="E72" s="123"/>
      <c r="F72" s="123"/>
      <c r="G72" s="123"/>
    </row>
    <row r="73" spans="1:7" ht="12" customHeight="1">
      <c r="A73" s="6"/>
      <c r="B73" s="6"/>
      <c r="C73" s="17"/>
      <c r="D73" s="129"/>
      <c r="E73" s="129"/>
      <c r="F73" s="129"/>
      <c r="G73" s="129"/>
    </row>
    <row r="74" spans="1:7" ht="12" customHeight="1">
      <c r="A74" s="6"/>
      <c r="B74" s="6"/>
      <c r="C74" s="17"/>
      <c r="D74" s="17"/>
      <c r="E74" s="17"/>
      <c r="F74" s="17"/>
      <c r="G74" s="17"/>
    </row>
    <row r="75" spans="3:7" ht="12" customHeight="1">
      <c r="C75" s="17"/>
      <c r="D75" s="17"/>
      <c r="E75" s="17"/>
      <c r="F75" s="17"/>
      <c r="G75" s="17"/>
    </row>
    <row r="76" spans="4:7" ht="12.75">
      <c r="D76" s="17"/>
      <c r="E76" s="17"/>
      <c r="F76" s="17"/>
      <c r="G76" s="17"/>
    </row>
  </sheetData>
  <printOptions horizontalCentered="1"/>
  <pageMargins left="0.6" right="0.6" top="0.6" bottom="0" header="0.3" footer="0"/>
  <pageSetup fitToHeight="1" fitToWidth="1" horizontalDpi="600" verticalDpi="600" orientation="portrait" scale="81" r:id="rId1"/>
  <headerFooter alignWithMargins="0">
    <oddHeader>&amp;C&amp;"Times New Roman,Bold"&amp;12&amp;A</oddHeader>
  </headerFooter>
</worksheet>
</file>

<file path=xl/worksheets/sheet47.xml><?xml version="1.0" encoding="utf-8"?>
<worksheet xmlns="http://schemas.openxmlformats.org/spreadsheetml/2006/main" xmlns:r="http://schemas.openxmlformats.org/officeDocument/2006/relationships">
  <sheetPr codeName="Sheet47">
    <pageSetUpPr fitToPage="1"/>
  </sheetPr>
  <dimension ref="A1:G75"/>
  <sheetViews>
    <sheetView showGridLines="0" showZeros="0" workbookViewId="0" topLeftCell="A1">
      <selection activeCell="A1" sqref="A1"/>
    </sheetView>
  </sheetViews>
  <sheetFormatPr defaultColWidth="19.83203125" defaultRowHeight="12"/>
  <cols>
    <col min="1" max="1" width="6.83203125" style="82" customWidth="1"/>
    <col min="2" max="2" width="35.83203125" style="82" customWidth="1"/>
    <col min="3" max="6" width="20.83203125" style="82" customWidth="1"/>
    <col min="7" max="7" width="14.83203125" style="82" customWidth="1"/>
    <col min="8" max="16384" width="19.83203125" style="82" customWidth="1"/>
  </cols>
  <sheetData>
    <row r="1" spans="1:6" ht="6.75" customHeight="1">
      <c r="A1" s="17"/>
      <c r="B1" s="80"/>
      <c r="C1" s="80"/>
      <c r="D1" s="80"/>
      <c r="E1" s="80"/>
      <c r="F1" s="80"/>
    </row>
    <row r="2" spans="1:7" ht="12.75">
      <c r="A2" s="11"/>
      <c r="B2" s="106"/>
      <c r="C2" s="107" t="str">
        <f>REVYEAR</f>
        <v>ANALYSIS OF OPERATING FUND REVENUE: 2000/2001 BUDGET</v>
      </c>
      <c r="D2" s="3"/>
      <c r="E2" s="3"/>
      <c r="F2" s="108"/>
      <c r="G2" s="108" t="s">
        <v>511</v>
      </c>
    </row>
    <row r="3" spans="1:6" ht="12.75">
      <c r="A3" s="12"/>
      <c r="B3" s="109"/>
      <c r="C3" s="80"/>
      <c r="D3" s="80"/>
      <c r="E3" s="80"/>
      <c r="F3" s="80"/>
    </row>
    <row r="4" spans="1:6" ht="12.75">
      <c r="A4" s="10"/>
      <c r="C4" s="111" t="s">
        <v>195</v>
      </c>
      <c r="D4" s="112"/>
      <c r="E4" s="113"/>
      <c r="F4" s="113"/>
    </row>
    <row r="5" spans="1:6" ht="12.75">
      <c r="A5" s="10"/>
      <c r="C5" s="114" t="s">
        <v>198</v>
      </c>
      <c r="D5" s="115"/>
      <c r="E5" s="116"/>
      <c r="F5" s="139"/>
    </row>
    <row r="6" spans="1:6" ht="12.75">
      <c r="A6" s="10"/>
      <c r="C6" s="125" t="s">
        <v>199</v>
      </c>
      <c r="D6" s="125" t="s">
        <v>200</v>
      </c>
      <c r="E6" s="133"/>
      <c r="F6" s="133"/>
    </row>
    <row r="7" spans="1:6" ht="12.75">
      <c r="A7" s="17"/>
      <c r="C7" s="117" t="s">
        <v>73</v>
      </c>
      <c r="D7" s="119"/>
      <c r="E7" s="45"/>
      <c r="F7" s="117" t="s">
        <v>29</v>
      </c>
    </row>
    <row r="8" spans="1:6" ht="12.75">
      <c r="A8" s="94"/>
      <c r="B8" s="45"/>
      <c r="C8" s="120" t="s">
        <v>232</v>
      </c>
      <c r="D8" s="120" t="s">
        <v>226</v>
      </c>
      <c r="E8" s="120" t="s">
        <v>89</v>
      </c>
      <c r="F8" s="120" t="s">
        <v>68</v>
      </c>
    </row>
    <row r="9" spans="1:6" ht="12.75">
      <c r="A9" s="51" t="s">
        <v>112</v>
      </c>
      <c r="B9" s="52" t="s">
        <v>113</v>
      </c>
      <c r="C9" s="122" t="s">
        <v>258</v>
      </c>
      <c r="D9" s="122" t="s">
        <v>264</v>
      </c>
      <c r="E9" s="122" t="s">
        <v>508</v>
      </c>
      <c r="F9" s="122" t="s">
        <v>109</v>
      </c>
    </row>
    <row r="10" spans="1:6" ht="4.5" customHeight="1">
      <c r="A10" s="77"/>
      <c r="B10" s="77"/>
      <c r="C10" s="80"/>
      <c r="D10" s="80"/>
      <c r="E10" s="80"/>
      <c r="F10" s="80"/>
    </row>
    <row r="11" spans="1:6" ht="12.75">
      <c r="A11" s="385">
        <v>1</v>
      </c>
      <c r="B11" s="14" t="s">
        <v>135</v>
      </c>
      <c r="C11" s="14">
        <f>SUM('- 54 -'!C11:G11,'- 55 -'!C11:G11)</f>
        <v>90725131</v>
      </c>
      <c r="D11" s="14">
        <v>8838688</v>
      </c>
      <c r="E11" s="14">
        <v>6153437</v>
      </c>
      <c r="F11" s="14">
        <v>1101600</v>
      </c>
    </row>
    <row r="12" spans="1:6" ht="12.75">
      <c r="A12" s="386">
        <v>2</v>
      </c>
      <c r="B12" s="16" t="s">
        <v>136</v>
      </c>
      <c r="C12" s="16">
        <f>SUM('- 54 -'!C12:G12,'- 55 -'!C12:G12)</f>
        <v>25024966</v>
      </c>
      <c r="D12" s="16">
        <v>3153130</v>
      </c>
      <c r="E12" s="16">
        <v>298360</v>
      </c>
      <c r="F12" s="16">
        <v>487125</v>
      </c>
    </row>
    <row r="13" spans="1:6" ht="12.75">
      <c r="A13" s="385">
        <v>3</v>
      </c>
      <c r="B13" s="14" t="s">
        <v>137</v>
      </c>
      <c r="C13" s="14">
        <f>SUM('- 54 -'!C13:G13,'- 55 -'!C13:G13)</f>
        <v>18018050</v>
      </c>
      <c r="D13" s="14">
        <v>1390076</v>
      </c>
      <c r="E13" s="14">
        <v>131274</v>
      </c>
      <c r="F13" s="14">
        <v>145625</v>
      </c>
    </row>
    <row r="14" spans="1:6" ht="12.75">
      <c r="A14" s="386">
        <v>4</v>
      </c>
      <c r="B14" s="16" t="s">
        <v>138</v>
      </c>
      <c r="C14" s="16">
        <f>SUM('- 54 -'!C14:G14,'- 55 -'!C14:G14)</f>
        <v>17247039</v>
      </c>
      <c r="D14" s="16">
        <v>1589818</v>
      </c>
      <c r="E14" s="16">
        <v>156989</v>
      </c>
      <c r="F14" s="16">
        <v>150775</v>
      </c>
    </row>
    <row r="15" spans="1:6" ht="12.75">
      <c r="A15" s="385">
        <v>5</v>
      </c>
      <c r="B15" s="14" t="s">
        <v>139</v>
      </c>
      <c r="C15" s="14">
        <f>SUM('- 54 -'!C15:G15,'- 55 -'!C15:G15)</f>
        <v>19233168</v>
      </c>
      <c r="D15" s="14">
        <v>1687453</v>
      </c>
      <c r="E15" s="14">
        <v>189810</v>
      </c>
      <c r="F15" s="14">
        <v>50000</v>
      </c>
    </row>
    <row r="16" spans="1:6" ht="12.75">
      <c r="A16" s="386">
        <v>6</v>
      </c>
      <c r="B16" s="16" t="s">
        <v>140</v>
      </c>
      <c r="C16" s="16">
        <f>SUM('- 54 -'!C16:G16,'- 55 -'!C16:G16)</f>
        <v>27207431</v>
      </c>
      <c r="D16" s="16">
        <v>2546010</v>
      </c>
      <c r="E16" s="16">
        <v>326699</v>
      </c>
      <c r="F16" s="16">
        <v>203650</v>
      </c>
    </row>
    <row r="17" spans="1:6" ht="12.75">
      <c r="A17" s="385">
        <v>9</v>
      </c>
      <c r="B17" s="14" t="s">
        <v>141</v>
      </c>
      <c r="C17" s="14">
        <f>SUM('- 54 -'!C17:G17,'- 55 -'!C17:G17)</f>
        <v>39706639</v>
      </c>
      <c r="D17" s="14">
        <v>3911796</v>
      </c>
      <c r="E17" s="14">
        <v>414143</v>
      </c>
      <c r="F17" s="14">
        <v>536095</v>
      </c>
    </row>
    <row r="18" spans="1:6" ht="12.75">
      <c r="A18" s="386">
        <v>10</v>
      </c>
      <c r="B18" s="16" t="s">
        <v>142</v>
      </c>
      <c r="C18" s="16">
        <f>SUM('- 54 -'!C18:G18,'- 55 -'!C18:G18)</f>
        <v>26107987</v>
      </c>
      <c r="D18" s="16">
        <v>2748671</v>
      </c>
      <c r="E18" s="16">
        <v>372398</v>
      </c>
      <c r="F18" s="16">
        <v>272025</v>
      </c>
    </row>
    <row r="19" spans="1:6" ht="12.75">
      <c r="A19" s="385">
        <v>11</v>
      </c>
      <c r="B19" s="14" t="s">
        <v>143</v>
      </c>
      <c r="C19" s="14">
        <f>SUM('- 54 -'!C19:G19,'- 55 -'!C19:G19)</f>
        <v>13246975</v>
      </c>
      <c r="D19" s="14">
        <v>1346728</v>
      </c>
      <c r="E19" s="14">
        <v>132658</v>
      </c>
      <c r="F19" s="14">
        <v>331850</v>
      </c>
    </row>
    <row r="20" spans="1:6" ht="12.75">
      <c r="A20" s="386">
        <v>12</v>
      </c>
      <c r="B20" s="16" t="s">
        <v>144</v>
      </c>
      <c r="C20" s="16">
        <f>SUM('- 54 -'!C20:G20,'- 55 -'!C20:G20)</f>
        <v>23869166</v>
      </c>
      <c r="D20" s="16">
        <v>1772170</v>
      </c>
      <c r="E20" s="16">
        <v>221396</v>
      </c>
      <c r="F20" s="16">
        <v>300500</v>
      </c>
    </row>
    <row r="21" spans="1:6" ht="12.75">
      <c r="A21" s="385">
        <v>13</v>
      </c>
      <c r="B21" s="14" t="s">
        <v>145</v>
      </c>
      <c r="C21" s="14">
        <f>SUM('- 54 -'!C21:G21,'- 55 -'!C21:G21)</f>
        <v>8626471</v>
      </c>
      <c r="D21" s="14">
        <v>714358</v>
      </c>
      <c r="E21" s="14">
        <v>74898</v>
      </c>
      <c r="F21" s="14">
        <v>35975</v>
      </c>
    </row>
    <row r="22" spans="1:6" ht="12.75">
      <c r="A22" s="386">
        <v>14</v>
      </c>
      <c r="B22" s="16" t="s">
        <v>146</v>
      </c>
      <c r="C22" s="16">
        <f>SUM('- 54 -'!C22:G22,'- 55 -'!C22:G22)</f>
        <v>10603152</v>
      </c>
      <c r="D22" s="16">
        <v>1202553</v>
      </c>
      <c r="E22" s="16">
        <v>71992</v>
      </c>
      <c r="F22" s="16">
        <v>80195</v>
      </c>
    </row>
    <row r="23" spans="1:6" ht="12.75">
      <c r="A23" s="385">
        <v>15</v>
      </c>
      <c r="B23" s="14" t="s">
        <v>147</v>
      </c>
      <c r="C23" s="14">
        <f>SUM('- 54 -'!C23:G23,'- 55 -'!C23:G23)</f>
        <v>18023998</v>
      </c>
      <c r="D23" s="14">
        <v>1114453</v>
      </c>
      <c r="E23" s="14">
        <v>116035</v>
      </c>
      <c r="F23" s="14">
        <v>293000</v>
      </c>
    </row>
    <row r="24" spans="1:6" ht="12.75">
      <c r="A24" s="386">
        <v>16</v>
      </c>
      <c r="B24" s="16" t="s">
        <v>148</v>
      </c>
      <c r="C24" s="16">
        <f>SUM('- 54 -'!C24:G24,'- 55 -'!C24:G24)</f>
        <v>2346714</v>
      </c>
      <c r="D24" s="16">
        <v>217950</v>
      </c>
      <c r="E24" s="16">
        <v>15000</v>
      </c>
      <c r="F24" s="16">
        <v>64300</v>
      </c>
    </row>
    <row r="25" spans="1:6" ht="12.75">
      <c r="A25" s="385">
        <v>17</v>
      </c>
      <c r="B25" s="14" t="s">
        <v>149</v>
      </c>
      <c r="C25" s="14">
        <f>SUM('- 54 -'!C25:G25,'- 55 -'!C25:G25)</f>
        <v>1507981</v>
      </c>
      <c r="D25" s="14">
        <v>140675</v>
      </c>
      <c r="E25" s="14">
        <v>15000</v>
      </c>
      <c r="F25" s="14">
        <v>22400</v>
      </c>
    </row>
    <row r="26" spans="1:6" ht="12.75">
      <c r="A26" s="386">
        <v>18</v>
      </c>
      <c r="B26" s="16" t="s">
        <v>150</v>
      </c>
      <c r="C26" s="16">
        <f>SUM('- 54 -'!C26:G26,'- 55 -'!C26:G26)</f>
        <v>4641177</v>
      </c>
      <c r="D26" s="16">
        <v>297675</v>
      </c>
      <c r="E26" s="16">
        <v>30844</v>
      </c>
      <c r="F26" s="16">
        <v>84300</v>
      </c>
    </row>
    <row r="27" spans="1:6" ht="12.75">
      <c r="A27" s="385">
        <v>19</v>
      </c>
      <c r="B27" s="14" t="s">
        <v>151</v>
      </c>
      <c r="C27" s="14">
        <f>SUM('- 54 -'!C27:G27,'- 55 -'!C27:G27)</f>
        <v>12969329</v>
      </c>
      <c r="D27" s="14">
        <v>681508</v>
      </c>
      <c r="E27" s="14">
        <v>94918</v>
      </c>
      <c r="F27" s="14">
        <v>148125</v>
      </c>
    </row>
    <row r="28" spans="1:6" ht="12.75">
      <c r="A28" s="386">
        <v>20</v>
      </c>
      <c r="B28" s="16" t="s">
        <v>152</v>
      </c>
      <c r="C28" s="16">
        <f>SUM('- 54 -'!C28:G28,'- 55 -'!C28:G28)</f>
        <v>3085886</v>
      </c>
      <c r="D28" s="16">
        <v>240698</v>
      </c>
      <c r="E28" s="16">
        <v>21325</v>
      </c>
      <c r="F28" s="16">
        <v>21075</v>
      </c>
    </row>
    <row r="29" spans="1:6" ht="12.75">
      <c r="A29" s="385">
        <v>21</v>
      </c>
      <c r="B29" s="14" t="s">
        <v>153</v>
      </c>
      <c r="C29" s="14">
        <f>SUM('- 54 -'!C29:G29,'- 55 -'!C29:G29)</f>
        <v>10614317</v>
      </c>
      <c r="D29" s="14">
        <v>790428</v>
      </c>
      <c r="E29" s="14">
        <v>69210</v>
      </c>
      <c r="F29" s="14">
        <v>77600</v>
      </c>
    </row>
    <row r="30" spans="1:6" ht="12.75">
      <c r="A30" s="386">
        <v>22</v>
      </c>
      <c r="B30" s="16" t="s">
        <v>154</v>
      </c>
      <c r="C30" s="16">
        <f>SUM('- 54 -'!C30:G30,'- 55 -'!C30:G30)</f>
        <v>4923008</v>
      </c>
      <c r="D30" s="16">
        <v>490195</v>
      </c>
      <c r="E30" s="16">
        <v>39878</v>
      </c>
      <c r="F30" s="16">
        <v>44275</v>
      </c>
    </row>
    <row r="31" spans="1:6" ht="12.75">
      <c r="A31" s="385">
        <v>23</v>
      </c>
      <c r="B31" s="14" t="s">
        <v>155</v>
      </c>
      <c r="C31" s="14">
        <f>SUM('- 54 -'!C31:G31,'- 55 -'!C31:G31)</f>
        <v>4515115</v>
      </c>
      <c r="D31" s="14">
        <v>439900</v>
      </c>
      <c r="E31" s="14">
        <v>57618</v>
      </c>
      <c r="F31" s="14">
        <v>58825</v>
      </c>
    </row>
    <row r="32" spans="1:6" ht="12.75">
      <c r="A32" s="386">
        <v>24</v>
      </c>
      <c r="B32" s="16" t="s">
        <v>156</v>
      </c>
      <c r="C32" s="16">
        <f>SUM('- 54 -'!C32:G32,'- 55 -'!C32:G32)</f>
        <v>11110473</v>
      </c>
      <c r="D32" s="16">
        <v>889265</v>
      </c>
      <c r="E32" s="16">
        <v>249209</v>
      </c>
      <c r="F32" s="16">
        <v>123625</v>
      </c>
    </row>
    <row r="33" spans="1:6" ht="12.75">
      <c r="A33" s="385">
        <v>25</v>
      </c>
      <c r="B33" s="14" t="s">
        <v>157</v>
      </c>
      <c r="C33" s="14">
        <f>SUM('- 54 -'!C33:G33,'- 55 -'!C33:G33)</f>
        <v>4642244</v>
      </c>
      <c r="D33" s="14">
        <v>334620</v>
      </c>
      <c r="E33" s="14">
        <v>31996</v>
      </c>
      <c r="F33" s="14">
        <v>57200</v>
      </c>
    </row>
    <row r="34" spans="1:6" ht="12.75">
      <c r="A34" s="386">
        <v>26</v>
      </c>
      <c r="B34" s="16" t="s">
        <v>158</v>
      </c>
      <c r="C34" s="16">
        <f>SUM('- 54 -'!C34:G34,'- 55 -'!C34:G34)</f>
        <v>8464982</v>
      </c>
      <c r="D34" s="16">
        <v>628985</v>
      </c>
      <c r="E34" s="16">
        <v>55643</v>
      </c>
      <c r="F34" s="16">
        <v>121900</v>
      </c>
    </row>
    <row r="35" spans="1:6" ht="12.75">
      <c r="A35" s="385">
        <v>28</v>
      </c>
      <c r="B35" s="14" t="s">
        <v>159</v>
      </c>
      <c r="C35" s="14">
        <f>SUM('- 54 -'!C35:G35,'- 55 -'!C35:G35)</f>
        <v>3002325</v>
      </c>
      <c r="D35" s="14">
        <v>156070</v>
      </c>
      <c r="E35" s="14">
        <v>17608</v>
      </c>
      <c r="F35" s="14">
        <v>20150</v>
      </c>
    </row>
    <row r="36" spans="1:6" ht="12.75">
      <c r="A36" s="386">
        <v>30</v>
      </c>
      <c r="B36" s="16" t="s">
        <v>160</v>
      </c>
      <c r="C36" s="16">
        <f>SUM('- 54 -'!C36:G36,'- 55 -'!C36:G36)</f>
        <v>4141913</v>
      </c>
      <c r="D36" s="16">
        <v>375570</v>
      </c>
      <c r="E36" s="16">
        <v>27358</v>
      </c>
      <c r="F36" s="16">
        <v>26900</v>
      </c>
    </row>
    <row r="37" spans="1:6" ht="12.75">
      <c r="A37" s="385">
        <v>31</v>
      </c>
      <c r="B37" s="14" t="s">
        <v>161</v>
      </c>
      <c r="C37" s="14">
        <f>SUM('- 54 -'!C37:G37,'- 55 -'!C37:G37)</f>
        <v>5085083</v>
      </c>
      <c r="D37" s="14">
        <v>391583</v>
      </c>
      <c r="E37" s="14">
        <v>34000</v>
      </c>
      <c r="F37" s="14">
        <v>26750</v>
      </c>
    </row>
    <row r="38" spans="1:6" ht="12.75">
      <c r="A38" s="386">
        <v>32</v>
      </c>
      <c r="B38" s="16" t="s">
        <v>162</v>
      </c>
      <c r="C38" s="16">
        <f>SUM('- 54 -'!C38:G38,'- 55 -'!C38:G38)</f>
        <v>2983539</v>
      </c>
      <c r="D38" s="16">
        <v>286563</v>
      </c>
      <c r="E38" s="16">
        <v>35188</v>
      </c>
      <c r="F38" s="16">
        <v>38800</v>
      </c>
    </row>
    <row r="39" spans="1:6" ht="12.75">
      <c r="A39" s="385">
        <v>33</v>
      </c>
      <c r="B39" s="14" t="s">
        <v>163</v>
      </c>
      <c r="C39" s="14">
        <f>SUM('- 54 -'!C39:G39,'- 55 -'!C39:G39)</f>
        <v>5737327</v>
      </c>
      <c r="D39" s="14">
        <v>547650</v>
      </c>
      <c r="E39" s="14">
        <v>40806</v>
      </c>
      <c r="F39" s="14">
        <v>176000</v>
      </c>
    </row>
    <row r="40" spans="1:6" ht="12.75">
      <c r="A40" s="386">
        <v>34</v>
      </c>
      <c r="B40" s="16" t="s">
        <v>164</v>
      </c>
      <c r="C40" s="16">
        <f>SUM('- 54 -'!C40:G40,'- 55 -'!C40:G40)</f>
        <v>2886917</v>
      </c>
      <c r="D40" s="16">
        <v>177590</v>
      </c>
      <c r="E40" s="16">
        <v>69299</v>
      </c>
      <c r="F40" s="16">
        <v>17725</v>
      </c>
    </row>
    <row r="41" spans="1:6" ht="12.75">
      <c r="A41" s="385">
        <v>35</v>
      </c>
      <c r="B41" s="14" t="s">
        <v>165</v>
      </c>
      <c r="C41" s="14">
        <f>SUM('- 54 -'!C41:G41,'- 55 -'!C41:G41)</f>
        <v>6166076</v>
      </c>
      <c r="D41" s="14">
        <v>465710</v>
      </c>
      <c r="E41" s="14">
        <v>69626</v>
      </c>
      <c r="F41" s="14">
        <v>182100</v>
      </c>
    </row>
    <row r="42" spans="1:6" ht="12.75">
      <c r="A42" s="386">
        <v>36</v>
      </c>
      <c r="B42" s="16" t="s">
        <v>166</v>
      </c>
      <c r="C42" s="16">
        <f>SUM('- 54 -'!C42:G42,'- 55 -'!C42:G42)</f>
        <v>3301679</v>
      </c>
      <c r="D42" s="16">
        <v>171570</v>
      </c>
      <c r="E42" s="16">
        <v>23826</v>
      </c>
      <c r="F42" s="16">
        <v>16600</v>
      </c>
    </row>
    <row r="43" spans="1:6" ht="12.75">
      <c r="A43" s="385">
        <v>37</v>
      </c>
      <c r="B43" s="14" t="s">
        <v>167</v>
      </c>
      <c r="C43" s="14">
        <f>SUM('- 54 -'!C43:G43,'- 55 -'!C43:G43)</f>
        <v>2863027</v>
      </c>
      <c r="D43" s="14">
        <v>199530</v>
      </c>
      <c r="E43" s="14">
        <v>18970</v>
      </c>
      <c r="F43" s="14">
        <v>36350</v>
      </c>
    </row>
    <row r="44" spans="1:6" ht="12.75">
      <c r="A44" s="386">
        <v>38</v>
      </c>
      <c r="B44" s="16" t="s">
        <v>168</v>
      </c>
      <c r="C44" s="16">
        <f>SUM('- 54 -'!C44:G44,'- 55 -'!C44:G44)</f>
        <v>3696781</v>
      </c>
      <c r="D44" s="16">
        <v>292275</v>
      </c>
      <c r="E44" s="16">
        <v>23470</v>
      </c>
      <c r="F44" s="16">
        <v>16300</v>
      </c>
    </row>
    <row r="45" spans="1:6" ht="12.75">
      <c r="A45" s="385">
        <v>39</v>
      </c>
      <c r="B45" s="14" t="s">
        <v>169</v>
      </c>
      <c r="C45" s="14">
        <f>SUM('- 54 -'!C45:G45,'- 55 -'!C45:G45)</f>
        <v>6891291</v>
      </c>
      <c r="D45" s="14">
        <v>584223</v>
      </c>
      <c r="E45" s="14">
        <v>51393</v>
      </c>
      <c r="F45" s="14">
        <v>37425</v>
      </c>
    </row>
    <row r="46" spans="1:6" ht="12.75">
      <c r="A46" s="386">
        <v>40</v>
      </c>
      <c r="B46" s="16" t="s">
        <v>170</v>
      </c>
      <c r="C46" s="16">
        <f>SUM('- 54 -'!C46:G46,'- 55 -'!C46:G46)</f>
        <v>21207800</v>
      </c>
      <c r="D46" s="16">
        <v>2096100</v>
      </c>
      <c r="E46" s="16">
        <v>285900</v>
      </c>
      <c r="F46" s="16">
        <v>372800</v>
      </c>
    </row>
    <row r="47" spans="1:6" ht="12.75">
      <c r="A47" s="385">
        <v>41</v>
      </c>
      <c r="B47" s="14" t="s">
        <v>171</v>
      </c>
      <c r="C47" s="14">
        <f>SUM('- 54 -'!C47:G47,'- 55 -'!C47:G47)</f>
        <v>4829936</v>
      </c>
      <c r="D47" s="14">
        <v>329846</v>
      </c>
      <c r="E47" s="14">
        <v>32648</v>
      </c>
      <c r="F47" s="14">
        <v>81000</v>
      </c>
    </row>
    <row r="48" spans="1:6" ht="12.75">
      <c r="A48" s="386">
        <v>42</v>
      </c>
      <c r="B48" s="16" t="s">
        <v>172</v>
      </c>
      <c r="C48" s="16">
        <f>SUM('- 54 -'!C48:G48,'- 55 -'!C48:G48)</f>
        <v>3382982</v>
      </c>
      <c r="D48" s="16">
        <v>261613</v>
      </c>
      <c r="E48" s="16">
        <v>22784</v>
      </c>
      <c r="F48" s="16">
        <v>19950</v>
      </c>
    </row>
    <row r="49" spans="1:6" ht="12.75">
      <c r="A49" s="385">
        <v>43</v>
      </c>
      <c r="B49" s="14" t="s">
        <v>173</v>
      </c>
      <c r="C49" s="14">
        <f>SUM('- 54 -'!C49:G49,'- 55 -'!C49:G49)</f>
        <v>2448109</v>
      </c>
      <c r="D49" s="14">
        <v>150980</v>
      </c>
      <c r="E49" s="14">
        <v>17210</v>
      </c>
      <c r="F49" s="14">
        <v>0</v>
      </c>
    </row>
    <row r="50" spans="1:6" ht="12.75">
      <c r="A50" s="386">
        <v>44</v>
      </c>
      <c r="B50" s="16" t="s">
        <v>174</v>
      </c>
      <c r="C50" s="16">
        <f>SUM('- 54 -'!C50:G50,'- 55 -'!C50:G50)</f>
        <v>4218973</v>
      </c>
      <c r="D50" s="16">
        <v>273003</v>
      </c>
      <c r="E50" s="16">
        <v>27600</v>
      </c>
      <c r="F50" s="16">
        <v>35800</v>
      </c>
    </row>
    <row r="51" spans="1:6" ht="12.75">
      <c r="A51" s="385">
        <v>45</v>
      </c>
      <c r="B51" s="14" t="s">
        <v>175</v>
      </c>
      <c r="C51" s="14">
        <f>SUM('- 54 -'!C51:G51,'- 55 -'!C51:G51)</f>
        <v>6103038</v>
      </c>
      <c r="D51" s="14">
        <v>532553</v>
      </c>
      <c r="E51" s="14">
        <v>117186</v>
      </c>
      <c r="F51" s="14">
        <v>70300</v>
      </c>
    </row>
    <row r="52" spans="1:6" ht="12.75">
      <c r="A52" s="386">
        <v>46</v>
      </c>
      <c r="B52" s="16" t="s">
        <v>176</v>
      </c>
      <c r="C52" s="16">
        <f>SUM('- 54 -'!C52:G52,'- 55 -'!C52:G52)</f>
        <v>4593973</v>
      </c>
      <c r="D52" s="16">
        <v>333893</v>
      </c>
      <c r="E52" s="16">
        <v>31251</v>
      </c>
      <c r="F52" s="16">
        <v>53475</v>
      </c>
    </row>
    <row r="53" spans="1:6" ht="12.75">
      <c r="A53" s="385">
        <v>47</v>
      </c>
      <c r="B53" s="14" t="s">
        <v>177</v>
      </c>
      <c r="C53" s="14">
        <f>SUM('- 54 -'!C53:G53,'- 55 -'!C53:G53)</f>
        <v>4386155</v>
      </c>
      <c r="D53" s="14">
        <v>361913</v>
      </c>
      <c r="E53" s="14">
        <v>37003</v>
      </c>
      <c r="F53" s="14">
        <v>25100</v>
      </c>
    </row>
    <row r="54" spans="1:6" ht="12.75">
      <c r="A54" s="386">
        <v>48</v>
      </c>
      <c r="B54" s="16" t="s">
        <v>178</v>
      </c>
      <c r="C54" s="16">
        <f>SUM('- 54 -'!C54:G54,'- 55 -'!C54:G54)</f>
        <v>13210067</v>
      </c>
      <c r="D54" s="16">
        <v>503290</v>
      </c>
      <c r="E54" s="16">
        <v>398250</v>
      </c>
      <c r="F54" s="16">
        <v>33600</v>
      </c>
    </row>
    <row r="55" spans="1:6" ht="12.75">
      <c r="A55" s="385">
        <v>49</v>
      </c>
      <c r="B55" s="14" t="s">
        <v>179</v>
      </c>
      <c r="C55" s="14">
        <f>SUM('- 54 -'!C55:G55,'- 55 -'!C55:G55)</f>
        <v>14135276</v>
      </c>
      <c r="D55" s="14">
        <v>730750</v>
      </c>
      <c r="E55" s="14">
        <v>106917</v>
      </c>
      <c r="F55" s="14">
        <v>0</v>
      </c>
    </row>
    <row r="56" spans="1:6" ht="12.75">
      <c r="A56" s="386">
        <v>50</v>
      </c>
      <c r="B56" s="16" t="s">
        <v>429</v>
      </c>
      <c r="C56" s="16">
        <f>SUM('- 54 -'!C56:G56,'- 55 -'!C56:G56)</f>
        <v>6166798</v>
      </c>
      <c r="D56" s="16">
        <v>512350</v>
      </c>
      <c r="E56" s="16">
        <v>37875</v>
      </c>
      <c r="F56" s="16">
        <v>30000</v>
      </c>
    </row>
    <row r="57" spans="1:6" ht="12.75">
      <c r="A57" s="385">
        <v>2264</v>
      </c>
      <c r="B57" s="14" t="s">
        <v>180</v>
      </c>
      <c r="C57" s="14">
        <f>SUM('- 54 -'!C57:G57,'- 55 -'!C57:G57)</f>
        <v>768794</v>
      </c>
      <c r="D57" s="14">
        <v>110355</v>
      </c>
      <c r="E57" s="14">
        <v>15000</v>
      </c>
      <c r="F57" s="14">
        <v>2300</v>
      </c>
    </row>
    <row r="58" spans="1:6" ht="12.75">
      <c r="A58" s="386">
        <v>2309</v>
      </c>
      <c r="B58" s="16" t="s">
        <v>181</v>
      </c>
      <c r="C58" s="16">
        <f>SUM('- 54 -'!C58:G58,'- 55 -'!C58:G58)</f>
        <v>961221</v>
      </c>
      <c r="D58" s="16">
        <v>67530</v>
      </c>
      <c r="E58" s="16">
        <v>15000</v>
      </c>
      <c r="F58" s="16">
        <v>7450</v>
      </c>
    </row>
    <row r="59" spans="1:6" ht="12.75">
      <c r="A59" s="385">
        <v>2312</v>
      </c>
      <c r="B59" s="14" t="s">
        <v>182</v>
      </c>
      <c r="C59" s="14">
        <f>SUM('- 54 -'!C59:G59,'- 55 -'!C59:G59)</f>
        <v>925998</v>
      </c>
      <c r="D59" s="14">
        <v>84660</v>
      </c>
      <c r="E59" s="14">
        <v>15000</v>
      </c>
      <c r="F59" s="14">
        <v>7550</v>
      </c>
    </row>
    <row r="60" spans="1:6" ht="12.75">
      <c r="A60" s="386">
        <v>2355</v>
      </c>
      <c r="B60" s="16" t="s">
        <v>183</v>
      </c>
      <c r="C60" s="16">
        <f>SUM('- 54 -'!C60:G60,'- 55 -'!C60:G60)</f>
        <v>10689669</v>
      </c>
      <c r="D60" s="16">
        <v>897343</v>
      </c>
      <c r="E60" s="16">
        <v>247759</v>
      </c>
      <c r="F60" s="16">
        <v>209225</v>
      </c>
    </row>
    <row r="61" spans="1:6" ht="12.75">
      <c r="A61" s="385">
        <v>2439</v>
      </c>
      <c r="B61" s="14" t="s">
        <v>184</v>
      </c>
      <c r="C61" s="14">
        <f>SUM('- 54 -'!C61:G61,'- 55 -'!C61:G61)</f>
        <v>494008</v>
      </c>
      <c r="D61" s="14">
        <v>182725</v>
      </c>
      <c r="E61" s="14">
        <v>15000</v>
      </c>
      <c r="F61" s="14">
        <v>9475</v>
      </c>
    </row>
    <row r="62" spans="1:6" ht="12.75">
      <c r="A62" s="386">
        <v>2460</v>
      </c>
      <c r="B62" s="16" t="s">
        <v>185</v>
      </c>
      <c r="C62" s="16">
        <f>SUM('- 54 -'!C62:G62,'- 55 -'!C62:G62)</f>
        <v>1229286</v>
      </c>
      <c r="D62" s="16">
        <v>105640</v>
      </c>
      <c r="E62" s="16">
        <v>15000</v>
      </c>
      <c r="F62" s="16">
        <v>6500</v>
      </c>
    </row>
    <row r="63" spans="1:6" ht="12.75">
      <c r="A63" s="385">
        <v>3000</v>
      </c>
      <c r="B63" s="14" t="s">
        <v>491</v>
      </c>
      <c r="C63" s="14">
        <f>SUM('- 54 -'!C63:G63,'- 55 -'!C63:G63)</f>
        <v>0</v>
      </c>
      <c r="D63" s="14">
        <v>0</v>
      </c>
      <c r="E63" s="14">
        <v>0</v>
      </c>
      <c r="F63" s="14">
        <v>695400</v>
      </c>
    </row>
    <row r="64" ht="4.5" customHeight="1"/>
    <row r="65" spans="1:6" ht="12.75">
      <c r="A65" s="102"/>
      <c r="B65" s="20" t="s">
        <v>186</v>
      </c>
      <c r="C65" s="20">
        <f>SUM(C11:C63)</f>
        <v>552969440</v>
      </c>
      <c r="D65" s="20">
        <f>SUM(D11:D63)</f>
        <v>48350681</v>
      </c>
      <c r="E65" s="20">
        <f>SUM(E11:E63)</f>
        <v>11189657</v>
      </c>
      <c r="F65" s="20">
        <f>SUM(F11:F63)</f>
        <v>7067065</v>
      </c>
    </row>
    <row r="66" ht="4.5" customHeight="1"/>
    <row r="67" spans="1:6" ht="12.75">
      <c r="A67" s="99">
        <v>2155</v>
      </c>
      <c r="B67" s="100" t="s">
        <v>187</v>
      </c>
      <c r="C67" s="100">
        <f>SUM('- 54 -'!C67:G67,'- 55 -'!C67:G67)</f>
        <v>130256</v>
      </c>
      <c r="D67" s="100">
        <v>23565</v>
      </c>
      <c r="E67" s="100">
        <v>15000</v>
      </c>
      <c r="F67" s="100">
        <v>0</v>
      </c>
    </row>
    <row r="68" spans="1:6" ht="12.75">
      <c r="A68" s="97">
        <v>2408</v>
      </c>
      <c r="B68" s="98" t="s">
        <v>189</v>
      </c>
      <c r="C68" s="98">
        <f>SUM('- 54 -'!C68:G68,'- 55 -'!C68:G68)</f>
        <v>287814</v>
      </c>
      <c r="D68" s="98">
        <v>45000</v>
      </c>
      <c r="E68" s="98">
        <v>15000</v>
      </c>
      <c r="F68" s="98">
        <v>1650</v>
      </c>
    </row>
    <row r="69" spans="3:5" ht="6.75" customHeight="1">
      <c r="C69" s="17"/>
      <c r="D69" s="17"/>
      <c r="E69" s="17"/>
    </row>
    <row r="70" spans="1:6" ht="12" customHeight="1">
      <c r="A70" s="54" t="s">
        <v>297</v>
      </c>
      <c r="B70" s="320" t="str">
        <f>"INCLUDES SUPPORT FOR COORDINATORS, CLINICIANS AND LEVEL II AND III PUPILS.  NOTE: TOTAL SPECIAL NEEDS SUPPORT IS $"&amp;REPLACE(REPLACE('- 54 -'!G65+D65,3,0,","),7,0,",")&amp;"."</f>
        <v>INCLUDES SUPPORT FOR COORDINATORS, CLINICIANS AND LEVEL II AND III PUPILS.  NOTE: TOTAL SPECIAL NEEDS SUPPORT IS $92,362,959.</v>
      </c>
      <c r="C70" s="123"/>
      <c r="D70" s="123"/>
      <c r="E70" s="123"/>
      <c r="F70" s="124"/>
    </row>
    <row r="71" spans="1:6" ht="12" customHeight="1">
      <c r="A71" s="54" t="s">
        <v>350</v>
      </c>
      <c r="B71" s="273" t="s">
        <v>359</v>
      </c>
      <c r="C71" s="123"/>
      <c r="D71" s="123"/>
      <c r="E71" s="123"/>
      <c r="F71" s="134"/>
    </row>
    <row r="72" spans="3:6" ht="12" customHeight="1">
      <c r="C72" s="123"/>
      <c r="D72" s="123"/>
      <c r="E72" s="123"/>
      <c r="F72" s="124"/>
    </row>
    <row r="73" spans="1:6" ht="12" customHeight="1">
      <c r="A73" s="6"/>
      <c r="B73" s="273"/>
      <c r="C73" s="123"/>
      <c r="D73" s="123"/>
      <c r="E73" s="123"/>
      <c r="F73" s="124"/>
    </row>
    <row r="74" spans="1:6" ht="12" customHeight="1">
      <c r="A74" s="6"/>
      <c r="B74" s="273"/>
      <c r="C74" s="135"/>
      <c r="D74" s="123"/>
      <c r="E74" s="123"/>
      <c r="F74" s="124"/>
    </row>
    <row r="75" spans="3:5" ht="12" customHeight="1">
      <c r="C75" s="17"/>
      <c r="D75" s="17"/>
      <c r="E75" s="17"/>
    </row>
  </sheetData>
  <printOptions horizontalCentered="1"/>
  <pageMargins left="0.6" right="0.6" top="0.6" bottom="0" header="0.3" footer="0"/>
  <pageSetup fitToHeight="1" fitToWidth="1" horizontalDpi="600" verticalDpi="600" orientation="portrait" scale="81" r:id="rId1"/>
  <headerFooter alignWithMargins="0">
    <oddHeader>&amp;C&amp;"Times New Roman,Bold"&amp;12&amp;A</oddHeader>
  </headerFooter>
</worksheet>
</file>

<file path=xl/worksheets/sheet48.xml><?xml version="1.0" encoding="utf-8"?>
<worksheet xmlns="http://schemas.openxmlformats.org/spreadsheetml/2006/main" xmlns:r="http://schemas.openxmlformats.org/officeDocument/2006/relationships">
  <sheetPr codeName="Sheet46">
    <pageSetUpPr fitToPage="1"/>
  </sheetPr>
  <dimension ref="A1:F75"/>
  <sheetViews>
    <sheetView showGridLines="0" showZeros="0" workbookViewId="0" topLeftCell="A1">
      <selection activeCell="A1" sqref="A1"/>
    </sheetView>
  </sheetViews>
  <sheetFormatPr defaultColWidth="19.83203125" defaultRowHeight="12"/>
  <cols>
    <col min="1" max="1" width="6.83203125" style="82" customWidth="1"/>
    <col min="2" max="2" width="35.83203125" style="82" customWidth="1"/>
    <col min="3" max="3" width="25.83203125" style="82" customWidth="1"/>
    <col min="4" max="4" width="24.83203125" style="82" customWidth="1"/>
    <col min="5" max="5" width="25.83203125" style="82" customWidth="1"/>
    <col min="6" max="6" width="21.83203125" style="82" customWidth="1"/>
    <col min="7" max="16384" width="19.83203125" style="82" customWidth="1"/>
  </cols>
  <sheetData>
    <row r="1" spans="1:6" ht="6.75" customHeight="1">
      <c r="A1" s="17"/>
      <c r="B1" s="80"/>
      <c r="C1" s="80"/>
      <c r="D1" s="80"/>
      <c r="E1" s="80"/>
      <c r="F1" s="80"/>
    </row>
    <row r="2" spans="1:6" ht="12.75">
      <c r="A2" s="11"/>
      <c r="B2" s="106"/>
      <c r="C2" s="107" t="str">
        <f>REVYEAR</f>
        <v>ANALYSIS OF OPERATING FUND REVENUE: 2000/2001 BUDGET</v>
      </c>
      <c r="D2" s="107"/>
      <c r="E2" s="3"/>
      <c r="F2" s="108" t="s">
        <v>512</v>
      </c>
    </row>
    <row r="3" spans="1:6" ht="12.75">
      <c r="A3" s="12"/>
      <c r="B3" s="109"/>
      <c r="C3" s="80"/>
      <c r="D3" s="80"/>
      <c r="E3" s="80"/>
      <c r="F3" s="80"/>
    </row>
    <row r="4" spans="1:5" ht="12.75">
      <c r="A4" s="10"/>
      <c r="C4" s="111" t="s">
        <v>195</v>
      </c>
      <c r="D4" s="112"/>
      <c r="E4" s="113"/>
    </row>
    <row r="5" spans="1:5" ht="12.75">
      <c r="A5" s="10"/>
      <c r="C5" s="114" t="s">
        <v>198</v>
      </c>
      <c r="D5" s="115"/>
      <c r="E5" s="116"/>
    </row>
    <row r="6" spans="1:5" ht="12.75">
      <c r="A6" s="10"/>
      <c r="C6" s="125" t="s">
        <v>200</v>
      </c>
      <c r="D6" s="133"/>
      <c r="E6" s="133"/>
    </row>
    <row r="7" spans="1:5" ht="12.75">
      <c r="A7" s="17"/>
      <c r="C7" s="45"/>
      <c r="D7" s="45"/>
      <c r="E7" s="117" t="s">
        <v>73</v>
      </c>
    </row>
    <row r="8" spans="1:5" ht="12.75">
      <c r="A8" s="94"/>
      <c r="B8" s="45"/>
      <c r="C8" s="119"/>
      <c r="D8" s="120" t="s">
        <v>61</v>
      </c>
      <c r="E8" s="120" t="s">
        <v>233</v>
      </c>
    </row>
    <row r="9" spans="1:5" ht="12.75">
      <c r="A9" s="51" t="s">
        <v>112</v>
      </c>
      <c r="B9" s="52" t="s">
        <v>113</v>
      </c>
      <c r="C9" s="122" t="s">
        <v>522</v>
      </c>
      <c r="D9" s="122" t="s">
        <v>519</v>
      </c>
      <c r="E9" s="122" t="s">
        <v>258</v>
      </c>
    </row>
    <row r="10" spans="1:6" ht="4.5" customHeight="1">
      <c r="A10" s="77"/>
      <c r="B10" s="77"/>
      <c r="C10" s="80"/>
      <c r="D10" s="80"/>
      <c r="E10" s="80"/>
      <c r="F10" s="80"/>
    </row>
    <row r="11" spans="1:5" ht="12.75">
      <c r="A11" s="385">
        <v>1</v>
      </c>
      <c r="B11" s="14" t="s">
        <v>135</v>
      </c>
      <c r="C11" s="14">
        <v>911673</v>
      </c>
      <c r="D11" s="14">
        <v>3615001</v>
      </c>
      <c r="E11" s="14">
        <f>SUM('- 56 -'!D11:F11,C11:D11)</f>
        <v>20620399</v>
      </c>
    </row>
    <row r="12" spans="1:5" ht="12.75">
      <c r="A12" s="386">
        <v>2</v>
      </c>
      <c r="B12" s="16" t="s">
        <v>136</v>
      </c>
      <c r="C12" s="16">
        <v>555805</v>
      </c>
      <c r="D12" s="16">
        <v>879922</v>
      </c>
      <c r="E12" s="16">
        <f>SUM('- 56 -'!D12:F12,C12:D12)</f>
        <v>5374342</v>
      </c>
    </row>
    <row r="13" spans="1:5" ht="12.75">
      <c r="A13" s="385">
        <v>3</v>
      </c>
      <c r="B13" s="14" t="s">
        <v>137</v>
      </c>
      <c r="C13" s="14">
        <v>214987</v>
      </c>
      <c r="D13" s="14">
        <v>684040</v>
      </c>
      <c r="E13" s="14">
        <f>SUM('- 56 -'!D13:F13,C13:D13)</f>
        <v>2566002</v>
      </c>
    </row>
    <row r="14" spans="1:5" ht="12.75">
      <c r="A14" s="386">
        <v>4</v>
      </c>
      <c r="B14" s="16" t="s">
        <v>138</v>
      </c>
      <c r="C14" s="16">
        <v>383514</v>
      </c>
      <c r="D14" s="16">
        <v>706192</v>
      </c>
      <c r="E14" s="16">
        <f>SUM('- 56 -'!D14:F14,C14:D14)</f>
        <v>2987288</v>
      </c>
    </row>
    <row r="15" spans="1:5" ht="12.75">
      <c r="A15" s="385">
        <v>5</v>
      </c>
      <c r="B15" s="14" t="s">
        <v>139</v>
      </c>
      <c r="C15" s="14">
        <v>296368</v>
      </c>
      <c r="D15" s="14">
        <v>636160</v>
      </c>
      <c r="E15" s="14">
        <f>SUM('- 56 -'!D15:F15,C15:D15)</f>
        <v>2859791</v>
      </c>
    </row>
    <row r="16" spans="1:5" ht="12.75">
      <c r="A16" s="386">
        <v>6</v>
      </c>
      <c r="B16" s="16" t="s">
        <v>140</v>
      </c>
      <c r="C16" s="16">
        <v>517776</v>
      </c>
      <c r="D16" s="16">
        <v>1084595</v>
      </c>
      <c r="E16" s="16">
        <f>SUM('- 56 -'!D16:F16,C16:D16)</f>
        <v>4678730</v>
      </c>
    </row>
    <row r="17" spans="1:5" ht="12.75">
      <c r="A17" s="385">
        <v>9</v>
      </c>
      <c r="B17" s="14" t="s">
        <v>141</v>
      </c>
      <c r="C17" s="14">
        <v>1290420</v>
      </c>
      <c r="D17" s="14">
        <v>1120367</v>
      </c>
      <c r="E17" s="14">
        <f>SUM('- 56 -'!D17:F17,C17:D17)</f>
        <v>7272821</v>
      </c>
    </row>
    <row r="18" spans="1:5" ht="12.75">
      <c r="A18" s="386">
        <v>10</v>
      </c>
      <c r="B18" s="16" t="s">
        <v>142</v>
      </c>
      <c r="C18" s="16">
        <v>814877</v>
      </c>
      <c r="D18" s="16">
        <v>1157582</v>
      </c>
      <c r="E18" s="16">
        <f>SUM('- 56 -'!D18:F18,C18:D18)</f>
        <v>5365553</v>
      </c>
    </row>
    <row r="19" spans="1:5" ht="12.75">
      <c r="A19" s="385">
        <v>11</v>
      </c>
      <c r="B19" s="14" t="s">
        <v>143</v>
      </c>
      <c r="C19" s="14">
        <v>1634831</v>
      </c>
      <c r="D19" s="14">
        <v>534235</v>
      </c>
      <c r="E19" s="14">
        <f>SUM('- 56 -'!D19:F19,C19:D19)</f>
        <v>3980302</v>
      </c>
    </row>
    <row r="20" spans="1:5" ht="12.75">
      <c r="A20" s="386">
        <v>12</v>
      </c>
      <c r="B20" s="16" t="s">
        <v>144</v>
      </c>
      <c r="C20" s="16">
        <v>1504742</v>
      </c>
      <c r="D20" s="16">
        <v>1047411</v>
      </c>
      <c r="E20" s="16">
        <f>SUM('- 56 -'!D20:F20,C20:D20)</f>
        <v>4846219</v>
      </c>
    </row>
    <row r="21" spans="1:5" ht="12.75">
      <c r="A21" s="385">
        <v>13</v>
      </c>
      <c r="B21" s="14" t="s">
        <v>145</v>
      </c>
      <c r="C21" s="14">
        <v>1430375</v>
      </c>
      <c r="D21" s="14">
        <v>367349</v>
      </c>
      <c r="E21" s="14">
        <f>SUM('- 56 -'!D21:F21,C21:D21)</f>
        <v>2622955</v>
      </c>
    </row>
    <row r="22" spans="1:5" ht="12.75">
      <c r="A22" s="386">
        <v>14</v>
      </c>
      <c r="B22" s="16" t="s">
        <v>146</v>
      </c>
      <c r="C22" s="16">
        <v>1416751</v>
      </c>
      <c r="D22" s="16">
        <v>750756</v>
      </c>
      <c r="E22" s="16">
        <f>SUM('- 56 -'!D22:F22,C22:D22)</f>
        <v>3522247</v>
      </c>
    </row>
    <row r="23" spans="1:5" ht="12.75">
      <c r="A23" s="385">
        <v>15</v>
      </c>
      <c r="B23" s="14" t="s">
        <v>147</v>
      </c>
      <c r="C23" s="14">
        <v>1752870</v>
      </c>
      <c r="D23" s="14">
        <v>474415</v>
      </c>
      <c r="E23" s="14">
        <f>SUM('- 56 -'!D23:F23,C23:D23)</f>
        <v>3750773</v>
      </c>
    </row>
    <row r="24" spans="1:5" ht="12.75">
      <c r="A24" s="386">
        <v>16</v>
      </c>
      <c r="B24" s="16" t="s">
        <v>148</v>
      </c>
      <c r="C24" s="16">
        <v>589108</v>
      </c>
      <c r="D24" s="16">
        <v>105282</v>
      </c>
      <c r="E24" s="16">
        <f>SUM('- 56 -'!D24:F24,C24:D24)</f>
        <v>991640</v>
      </c>
    </row>
    <row r="25" spans="1:5" ht="12.75">
      <c r="A25" s="385">
        <v>17</v>
      </c>
      <c r="B25" s="14" t="s">
        <v>149</v>
      </c>
      <c r="C25" s="14">
        <v>337708</v>
      </c>
      <c r="D25" s="14">
        <v>180288</v>
      </c>
      <c r="E25" s="14">
        <f>SUM('- 56 -'!D25:F25,C25:D25)</f>
        <v>696071</v>
      </c>
    </row>
    <row r="26" spans="1:5" ht="12.75">
      <c r="A26" s="386">
        <v>18</v>
      </c>
      <c r="B26" s="16" t="s">
        <v>150</v>
      </c>
      <c r="C26" s="16">
        <v>516714</v>
      </c>
      <c r="D26" s="16">
        <v>146393</v>
      </c>
      <c r="E26" s="16">
        <f>SUM('- 56 -'!D26:F26,C26:D26)</f>
        <v>1075926</v>
      </c>
    </row>
    <row r="27" spans="1:5" ht="12.75">
      <c r="A27" s="385">
        <v>19</v>
      </c>
      <c r="B27" s="14" t="s">
        <v>151</v>
      </c>
      <c r="C27" s="14">
        <v>848062</v>
      </c>
      <c r="D27" s="14">
        <v>553200</v>
      </c>
      <c r="E27" s="14">
        <f>SUM('- 56 -'!D27:F27,C27:D27)</f>
        <v>2325813</v>
      </c>
    </row>
    <row r="28" spans="1:5" ht="12.75">
      <c r="A28" s="386">
        <v>20</v>
      </c>
      <c r="B28" s="16" t="s">
        <v>152</v>
      </c>
      <c r="C28" s="16">
        <v>432152</v>
      </c>
      <c r="D28" s="16">
        <v>309380</v>
      </c>
      <c r="E28" s="16">
        <f>SUM('- 56 -'!D28:F28,C28:D28)</f>
        <v>1024630</v>
      </c>
    </row>
    <row r="29" spans="1:5" ht="12.75">
      <c r="A29" s="385">
        <v>21</v>
      </c>
      <c r="B29" s="14" t="s">
        <v>153</v>
      </c>
      <c r="C29" s="14">
        <v>1326853</v>
      </c>
      <c r="D29" s="14">
        <v>321710</v>
      </c>
      <c r="E29" s="14">
        <f>SUM('- 56 -'!D29:F29,C29:D29)</f>
        <v>2585801</v>
      </c>
    </row>
    <row r="30" spans="1:5" ht="12.75">
      <c r="A30" s="386">
        <v>22</v>
      </c>
      <c r="B30" s="16" t="s">
        <v>154</v>
      </c>
      <c r="C30" s="16">
        <v>865880</v>
      </c>
      <c r="D30" s="16">
        <v>192345</v>
      </c>
      <c r="E30" s="16">
        <f>SUM('- 56 -'!D30:F30,C30:D30)</f>
        <v>1632573</v>
      </c>
    </row>
    <row r="31" spans="1:5" ht="12.75">
      <c r="A31" s="385">
        <v>23</v>
      </c>
      <c r="B31" s="14" t="s">
        <v>155</v>
      </c>
      <c r="C31" s="14">
        <v>987015</v>
      </c>
      <c r="D31" s="14">
        <v>236117</v>
      </c>
      <c r="E31" s="14">
        <f>SUM('- 56 -'!D31:F31,C31:D31)</f>
        <v>1779475</v>
      </c>
    </row>
    <row r="32" spans="1:5" ht="12.75">
      <c r="A32" s="386">
        <v>24</v>
      </c>
      <c r="B32" s="16" t="s">
        <v>156</v>
      </c>
      <c r="C32" s="16">
        <v>733609</v>
      </c>
      <c r="D32" s="16">
        <v>489314</v>
      </c>
      <c r="E32" s="16">
        <f>SUM('- 56 -'!D32:F32,C32:D32)</f>
        <v>2485022</v>
      </c>
    </row>
    <row r="33" spans="1:5" ht="12.75">
      <c r="A33" s="385">
        <v>25</v>
      </c>
      <c r="B33" s="14" t="s">
        <v>157</v>
      </c>
      <c r="C33" s="14">
        <v>787774</v>
      </c>
      <c r="D33" s="14">
        <v>210405</v>
      </c>
      <c r="E33" s="14">
        <f>SUM('- 56 -'!D33:F33,C33:D33)</f>
        <v>1421995</v>
      </c>
    </row>
    <row r="34" spans="1:5" ht="12.75">
      <c r="A34" s="386">
        <v>26</v>
      </c>
      <c r="B34" s="16" t="s">
        <v>158</v>
      </c>
      <c r="C34" s="16">
        <v>650953</v>
      </c>
      <c r="D34" s="16">
        <v>274223</v>
      </c>
      <c r="E34" s="16">
        <f>SUM('- 56 -'!D34:F34,C34:D34)</f>
        <v>1731704</v>
      </c>
    </row>
    <row r="35" spans="1:5" ht="12.75">
      <c r="A35" s="385">
        <v>28</v>
      </c>
      <c r="B35" s="14" t="s">
        <v>159</v>
      </c>
      <c r="C35" s="14">
        <v>457856</v>
      </c>
      <c r="D35" s="14">
        <v>205214</v>
      </c>
      <c r="E35" s="14">
        <f>SUM('- 56 -'!D35:F35,C35:D35)</f>
        <v>856898</v>
      </c>
    </row>
    <row r="36" spans="1:5" ht="12.75">
      <c r="A36" s="386">
        <v>30</v>
      </c>
      <c r="B36" s="16" t="s">
        <v>160</v>
      </c>
      <c r="C36" s="16">
        <v>765289</v>
      </c>
      <c r="D36" s="16">
        <v>212749</v>
      </c>
      <c r="E36" s="16">
        <f>SUM('- 56 -'!D36:F36,C36:D36)</f>
        <v>1407866</v>
      </c>
    </row>
    <row r="37" spans="1:5" ht="12.75">
      <c r="A37" s="385">
        <v>31</v>
      </c>
      <c r="B37" s="14" t="s">
        <v>161</v>
      </c>
      <c r="C37" s="14">
        <v>706104</v>
      </c>
      <c r="D37" s="14">
        <v>169564</v>
      </c>
      <c r="E37" s="14">
        <f>SUM('- 56 -'!D37:F37,C37:D37)</f>
        <v>1328001</v>
      </c>
    </row>
    <row r="38" spans="1:5" ht="12.75">
      <c r="A38" s="386">
        <v>32</v>
      </c>
      <c r="B38" s="16" t="s">
        <v>162</v>
      </c>
      <c r="C38" s="16">
        <v>706509</v>
      </c>
      <c r="D38" s="16">
        <v>213195</v>
      </c>
      <c r="E38" s="16">
        <f>SUM('- 56 -'!D38:F38,C38:D38)</f>
        <v>1280255</v>
      </c>
    </row>
    <row r="39" spans="1:5" ht="12.75">
      <c r="A39" s="385">
        <v>33</v>
      </c>
      <c r="B39" s="14" t="s">
        <v>163</v>
      </c>
      <c r="C39" s="14">
        <v>558402</v>
      </c>
      <c r="D39" s="14">
        <v>262177</v>
      </c>
      <c r="E39" s="14">
        <f>SUM('- 56 -'!D39:F39,C39:D39)</f>
        <v>1585035</v>
      </c>
    </row>
    <row r="40" spans="1:5" ht="12.75">
      <c r="A40" s="386">
        <v>34</v>
      </c>
      <c r="B40" s="16" t="s">
        <v>164</v>
      </c>
      <c r="C40" s="16">
        <v>482373</v>
      </c>
      <c r="D40" s="16">
        <v>126882</v>
      </c>
      <c r="E40" s="16">
        <f>SUM('- 56 -'!D40:F40,C40:D40)</f>
        <v>873869</v>
      </c>
    </row>
    <row r="41" spans="1:5" ht="12.75">
      <c r="A41" s="385">
        <v>35</v>
      </c>
      <c r="B41" s="14" t="s">
        <v>165</v>
      </c>
      <c r="C41" s="14">
        <v>996747</v>
      </c>
      <c r="D41" s="14">
        <v>271268</v>
      </c>
      <c r="E41" s="14">
        <f>SUM('- 56 -'!D41:F41,C41:D41)</f>
        <v>1985451</v>
      </c>
    </row>
    <row r="42" spans="1:5" ht="12.75">
      <c r="A42" s="386">
        <v>36</v>
      </c>
      <c r="B42" s="16" t="s">
        <v>166</v>
      </c>
      <c r="C42" s="16">
        <v>657486</v>
      </c>
      <c r="D42" s="16">
        <v>151762</v>
      </c>
      <c r="E42" s="16">
        <f>SUM('- 56 -'!D42:F42,C42:D42)</f>
        <v>1021244</v>
      </c>
    </row>
    <row r="43" spans="1:5" ht="12.75">
      <c r="A43" s="385">
        <v>37</v>
      </c>
      <c r="B43" s="14" t="s">
        <v>167</v>
      </c>
      <c r="C43" s="14">
        <v>588310</v>
      </c>
      <c r="D43" s="14">
        <v>114309</v>
      </c>
      <c r="E43" s="14">
        <f>SUM('- 56 -'!D43:F43,C43:D43)</f>
        <v>957469</v>
      </c>
    </row>
    <row r="44" spans="1:5" ht="12.75">
      <c r="A44" s="386">
        <v>38</v>
      </c>
      <c r="B44" s="16" t="s">
        <v>168</v>
      </c>
      <c r="C44" s="16">
        <v>759200</v>
      </c>
      <c r="D44" s="16">
        <v>173504</v>
      </c>
      <c r="E44" s="16">
        <f>SUM('- 56 -'!D44:F44,C44:D44)</f>
        <v>1264749</v>
      </c>
    </row>
    <row r="45" spans="1:5" ht="12.75">
      <c r="A45" s="385">
        <v>39</v>
      </c>
      <c r="B45" s="14" t="s">
        <v>169</v>
      </c>
      <c r="C45" s="14">
        <v>1131384</v>
      </c>
      <c r="D45" s="14">
        <v>198601</v>
      </c>
      <c r="E45" s="14">
        <f>SUM('- 56 -'!D45:F45,C45:D45)</f>
        <v>2003026</v>
      </c>
    </row>
    <row r="46" spans="1:5" ht="12.75">
      <c r="A46" s="386">
        <v>40</v>
      </c>
      <c r="B46" s="16" t="s">
        <v>170</v>
      </c>
      <c r="C46" s="16">
        <v>758300</v>
      </c>
      <c r="D46" s="16">
        <v>751600</v>
      </c>
      <c r="E46" s="16">
        <f>SUM('- 56 -'!D46:F46,C46:D46)</f>
        <v>4264700</v>
      </c>
    </row>
    <row r="47" spans="1:5" ht="12.75">
      <c r="A47" s="385">
        <v>41</v>
      </c>
      <c r="B47" s="14" t="s">
        <v>171</v>
      </c>
      <c r="C47" s="14">
        <v>913705</v>
      </c>
      <c r="D47" s="14">
        <v>149110</v>
      </c>
      <c r="E47" s="14">
        <f>SUM('- 56 -'!D47:F47,C47:D47)</f>
        <v>1506309</v>
      </c>
    </row>
    <row r="48" spans="1:5" ht="12.75">
      <c r="A48" s="386">
        <v>42</v>
      </c>
      <c r="B48" s="16" t="s">
        <v>172</v>
      </c>
      <c r="C48" s="16">
        <v>580667</v>
      </c>
      <c r="D48" s="16">
        <v>153157</v>
      </c>
      <c r="E48" s="16">
        <f>SUM('- 56 -'!D48:F48,C48:D48)</f>
        <v>1038171</v>
      </c>
    </row>
    <row r="49" spans="1:5" ht="12.75">
      <c r="A49" s="385">
        <v>43</v>
      </c>
      <c r="B49" s="14" t="s">
        <v>173</v>
      </c>
      <c r="C49" s="14">
        <v>551662</v>
      </c>
      <c r="D49" s="14">
        <v>99285</v>
      </c>
      <c r="E49" s="14">
        <f>SUM('- 56 -'!D49:F49,C49:D49)</f>
        <v>819137</v>
      </c>
    </row>
    <row r="50" spans="1:5" ht="12.75">
      <c r="A50" s="386">
        <v>44</v>
      </c>
      <c r="B50" s="16" t="s">
        <v>174</v>
      </c>
      <c r="C50" s="16">
        <v>647428</v>
      </c>
      <c r="D50" s="16">
        <v>119726</v>
      </c>
      <c r="E50" s="16">
        <f>SUM('- 56 -'!D50:F50,C50:D50)</f>
        <v>1103557</v>
      </c>
    </row>
    <row r="51" spans="1:5" ht="12.75">
      <c r="A51" s="385">
        <v>45</v>
      </c>
      <c r="B51" s="14" t="s">
        <v>175</v>
      </c>
      <c r="C51" s="14">
        <v>297842</v>
      </c>
      <c r="D51" s="14">
        <v>504705</v>
      </c>
      <c r="E51" s="14">
        <f>SUM('- 56 -'!D51:F51,C51:D51)</f>
        <v>1522586</v>
      </c>
    </row>
    <row r="52" spans="1:5" ht="12.75">
      <c r="A52" s="386">
        <v>46</v>
      </c>
      <c r="B52" s="16" t="s">
        <v>176</v>
      </c>
      <c r="C52" s="16">
        <v>44856</v>
      </c>
      <c r="D52" s="16">
        <v>368944</v>
      </c>
      <c r="E52" s="16">
        <f>SUM('- 56 -'!D52:F52,C52:D52)</f>
        <v>832419</v>
      </c>
    </row>
    <row r="53" spans="1:5" ht="12.75">
      <c r="A53" s="385">
        <v>47</v>
      </c>
      <c r="B53" s="14" t="s">
        <v>177</v>
      </c>
      <c r="C53" s="14">
        <v>366430</v>
      </c>
      <c r="D53" s="14">
        <v>125457</v>
      </c>
      <c r="E53" s="14">
        <f>SUM('- 56 -'!D53:F53,C53:D53)</f>
        <v>915903</v>
      </c>
    </row>
    <row r="54" spans="1:5" ht="12.75">
      <c r="A54" s="386">
        <v>48</v>
      </c>
      <c r="B54" s="16" t="s">
        <v>178</v>
      </c>
      <c r="C54" s="16">
        <v>1177624</v>
      </c>
      <c r="D54" s="16">
        <v>2631174</v>
      </c>
      <c r="E54" s="16">
        <f>SUM('- 56 -'!D54:F54,C54:D54)</f>
        <v>4743938</v>
      </c>
    </row>
    <row r="55" spans="1:5" ht="12.75">
      <c r="A55" s="385">
        <v>49</v>
      </c>
      <c r="B55" s="14" t="s">
        <v>179</v>
      </c>
      <c r="C55" s="14">
        <v>1832710</v>
      </c>
      <c r="D55" s="14">
        <v>1694173</v>
      </c>
      <c r="E55" s="14">
        <f>SUM('- 56 -'!D55:F55,C55:D55)</f>
        <v>4364550</v>
      </c>
    </row>
    <row r="56" spans="1:5" ht="12.75">
      <c r="A56" s="386">
        <v>50</v>
      </c>
      <c r="B56" s="16" t="s">
        <v>429</v>
      </c>
      <c r="C56" s="16">
        <v>1108640</v>
      </c>
      <c r="D56" s="16">
        <v>326193</v>
      </c>
      <c r="E56" s="16">
        <f>SUM('- 56 -'!D56:F56,C56:D56)</f>
        <v>2015058</v>
      </c>
    </row>
    <row r="57" spans="1:5" ht="12.75">
      <c r="A57" s="385">
        <v>2264</v>
      </c>
      <c r="B57" s="14" t="s">
        <v>180</v>
      </c>
      <c r="C57" s="14">
        <v>57860</v>
      </c>
      <c r="D57" s="14">
        <v>144390</v>
      </c>
      <c r="E57" s="14">
        <f>SUM('- 56 -'!D57:F57,C57:D57)</f>
        <v>329905</v>
      </c>
    </row>
    <row r="58" spans="1:5" ht="12.75">
      <c r="A58" s="386">
        <v>2309</v>
      </c>
      <c r="B58" s="16" t="s">
        <v>181</v>
      </c>
      <c r="C58" s="16">
        <v>18718</v>
      </c>
      <c r="D58" s="16">
        <v>94680</v>
      </c>
      <c r="E58" s="16">
        <f>SUM('- 56 -'!D58:F58,C58:D58)</f>
        <v>203378</v>
      </c>
    </row>
    <row r="59" spans="1:5" ht="12.75">
      <c r="A59" s="385">
        <v>2312</v>
      </c>
      <c r="B59" s="14" t="s">
        <v>182</v>
      </c>
      <c r="C59" s="14">
        <v>1103</v>
      </c>
      <c r="D59" s="14">
        <v>147879</v>
      </c>
      <c r="E59" s="14">
        <f>SUM('- 56 -'!D59:F59,C59:D59)</f>
        <v>256192</v>
      </c>
    </row>
    <row r="60" spans="1:5" ht="12.75">
      <c r="A60" s="386">
        <v>2355</v>
      </c>
      <c r="B60" s="16" t="s">
        <v>183</v>
      </c>
      <c r="C60" s="16">
        <v>50679</v>
      </c>
      <c r="D60" s="16">
        <v>1023490</v>
      </c>
      <c r="E60" s="16">
        <f>SUM('- 56 -'!D60:F60,C60:D60)</f>
        <v>2428496</v>
      </c>
    </row>
    <row r="61" spans="1:5" ht="12.75">
      <c r="A61" s="385">
        <v>2439</v>
      </c>
      <c r="B61" s="14" t="s">
        <v>184</v>
      </c>
      <c r="C61" s="14">
        <v>121741</v>
      </c>
      <c r="D61" s="14">
        <v>59248</v>
      </c>
      <c r="E61" s="14">
        <f>SUM('- 56 -'!D61:F61,C61:D61)</f>
        <v>388189</v>
      </c>
    </row>
    <row r="62" spans="1:5" ht="12.75">
      <c r="A62" s="386">
        <v>2460</v>
      </c>
      <c r="B62" s="16" t="s">
        <v>185</v>
      </c>
      <c r="C62" s="16">
        <v>1550</v>
      </c>
      <c r="D62" s="16">
        <v>176714</v>
      </c>
      <c r="E62" s="16">
        <f>SUM('- 56 -'!D62:F62,C62:D62)</f>
        <v>305404</v>
      </c>
    </row>
    <row r="63" spans="1:5" ht="12.75">
      <c r="A63" s="385">
        <v>3000</v>
      </c>
      <c r="B63" s="14" t="s">
        <v>491</v>
      </c>
      <c r="C63" s="14">
        <v>0</v>
      </c>
      <c r="D63" s="14">
        <v>0</v>
      </c>
      <c r="E63" s="14">
        <f>SUM('- 56 -'!D63:F63,C63:D63)</f>
        <v>695400</v>
      </c>
    </row>
    <row r="64" ht="4.5" customHeight="1"/>
    <row r="65" spans="1:5" ht="12.75">
      <c r="A65" s="102"/>
      <c r="B65" s="20" t="s">
        <v>186</v>
      </c>
      <c r="C65" s="20">
        <f>SUM(C11:C63)</f>
        <v>37141992</v>
      </c>
      <c r="D65" s="20">
        <f>SUM(D11:D63)</f>
        <v>26745832</v>
      </c>
      <c r="E65" s="20">
        <f>SUM(E11:E63)</f>
        <v>130495227</v>
      </c>
    </row>
    <row r="66" ht="4.5" customHeight="1"/>
    <row r="67" spans="1:5" ht="12.75">
      <c r="A67" s="99">
        <v>2155</v>
      </c>
      <c r="B67" s="100" t="s">
        <v>187</v>
      </c>
      <c r="C67" s="100">
        <v>48832</v>
      </c>
      <c r="D67" s="100">
        <v>14117</v>
      </c>
      <c r="E67" s="100">
        <f>SUM('- 56 -'!D67:F67,C67:D67)</f>
        <v>101514</v>
      </c>
    </row>
    <row r="68" spans="1:5" ht="12.75">
      <c r="A68" s="97">
        <v>2408</v>
      </c>
      <c r="B68" s="98" t="s">
        <v>189</v>
      </c>
      <c r="C68" s="98">
        <v>1283</v>
      </c>
      <c r="D68" s="98">
        <v>23480</v>
      </c>
      <c r="E68" s="98">
        <f>SUM('- 56 -'!D68:F68,C68:D68)</f>
        <v>86413</v>
      </c>
    </row>
    <row r="69" spans="3:6" ht="6.75" customHeight="1">
      <c r="C69" s="17"/>
      <c r="D69" s="17"/>
      <c r="E69" s="17"/>
      <c r="F69" s="17"/>
    </row>
    <row r="70" spans="1:6" ht="12" customHeight="1">
      <c r="A70" s="54" t="s">
        <v>297</v>
      </c>
      <c r="B70" s="273" t="s">
        <v>520</v>
      </c>
      <c r="D70" s="123"/>
      <c r="E70" s="123"/>
      <c r="F70" s="123"/>
    </row>
    <row r="71" spans="1:6" ht="12" customHeight="1">
      <c r="A71" s="54" t="s">
        <v>350</v>
      </c>
      <c r="B71" s="273" t="s">
        <v>514</v>
      </c>
      <c r="D71" s="123"/>
      <c r="E71" s="123"/>
      <c r="F71" s="123"/>
    </row>
    <row r="72" spans="1:6" ht="12" customHeight="1">
      <c r="A72" s="54"/>
      <c r="B72" s="273" t="s">
        <v>515</v>
      </c>
      <c r="C72" s="124"/>
      <c r="D72" s="123"/>
      <c r="E72" s="123"/>
      <c r="F72" s="123"/>
    </row>
    <row r="73" spans="4:6" ht="12" customHeight="1">
      <c r="D73" s="129"/>
      <c r="E73" s="129"/>
      <c r="F73" s="129"/>
    </row>
    <row r="74" spans="1:6" ht="12" customHeight="1">
      <c r="A74" s="6"/>
      <c r="B74" s="6"/>
      <c r="C74" s="129"/>
      <c r="D74" s="129"/>
      <c r="E74" s="129"/>
      <c r="F74" s="129"/>
    </row>
    <row r="75" spans="3:6" ht="12" customHeight="1">
      <c r="C75" s="129"/>
      <c r="D75" s="129"/>
      <c r="E75" s="129"/>
      <c r="F75" s="129"/>
    </row>
  </sheetData>
  <printOptions horizontalCentered="1"/>
  <pageMargins left="0.6" right="0.6" top="0.6" bottom="0" header="0.3" footer="0"/>
  <pageSetup fitToHeight="1" fitToWidth="1" horizontalDpi="600" verticalDpi="600" orientation="portrait" scale="81" r:id="rId1"/>
  <headerFooter alignWithMargins="0">
    <oddHeader>&amp;C&amp;"Times New Roman,Bold"&amp;12&amp;A</oddHeader>
  </headerFooter>
</worksheet>
</file>

<file path=xl/worksheets/sheet49.xml><?xml version="1.0" encoding="utf-8"?>
<worksheet xmlns="http://schemas.openxmlformats.org/spreadsheetml/2006/main" xmlns:r="http://schemas.openxmlformats.org/officeDocument/2006/relationships">
  <sheetPr codeName="Sheet48">
    <pageSetUpPr fitToPage="1"/>
  </sheetPr>
  <dimension ref="A1:G80"/>
  <sheetViews>
    <sheetView showGridLines="0" showZeros="0" workbookViewId="0" topLeftCell="A1">
      <selection activeCell="A1" sqref="A1"/>
    </sheetView>
  </sheetViews>
  <sheetFormatPr defaultColWidth="23.83203125" defaultRowHeight="12"/>
  <cols>
    <col min="1" max="1" width="6.83203125" style="82" customWidth="1"/>
    <col min="2" max="2" width="30.83203125" style="82" customWidth="1"/>
    <col min="3" max="3" width="24.83203125" style="82" customWidth="1"/>
    <col min="4" max="4" width="23.83203125" style="82" customWidth="1"/>
    <col min="5" max="5" width="26.83203125" style="82" customWidth="1"/>
    <col min="6" max="6" width="2.83203125" style="82" customWidth="1"/>
    <col min="7" max="7" width="25.83203125" style="82" customWidth="1"/>
    <col min="8" max="16384" width="23.83203125" style="82" customWidth="1"/>
  </cols>
  <sheetData>
    <row r="1" spans="1:7" ht="6.75" customHeight="1">
      <c r="A1" s="17"/>
      <c r="B1" s="80"/>
      <c r="C1" s="80"/>
      <c r="D1" s="80"/>
      <c r="E1" s="80"/>
      <c r="F1" s="80"/>
      <c r="G1" s="80"/>
    </row>
    <row r="2" spans="1:7" ht="12.75">
      <c r="A2" s="11"/>
      <c r="B2" s="106"/>
      <c r="C2" s="107" t="str">
        <f>REVYEAR</f>
        <v>ANALYSIS OF OPERATING FUND REVENUE: 2000/2001 BUDGET</v>
      </c>
      <c r="D2" s="107"/>
      <c r="E2" s="107"/>
      <c r="F2" s="107"/>
      <c r="G2" s="108" t="s">
        <v>513</v>
      </c>
    </row>
    <row r="3" spans="1:7" ht="12.75">
      <c r="A3" s="12"/>
      <c r="B3" s="109"/>
      <c r="C3" s="110"/>
      <c r="D3" s="110"/>
      <c r="E3" s="110"/>
      <c r="F3" s="110"/>
      <c r="G3" s="80"/>
    </row>
    <row r="4" ht="12.75">
      <c r="A4" s="10"/>
    </row>
    <row r="5" spans="1:5" ht="12.75">
      <c r="A5" s="10"/>
      <c r="C5" s="111" t="s">
        <v>195</v>
      </c>
      <c r="D5" s="112"/>
      <c r="E5" s="113"/>
    </row>
    <row r="6" spans="1:5" ht="12.75">
      <c r="A6" s="10"/>
      <c r="C6" s="114" t="s">
        <v>198</v>
      </c>
      <c r="D6" s="115"/>
      <c r="E6" s="116"/>
    </row>
    <row r="7" spans="1:7" ht="12.75">
      <c r="A7" s="17"/>
      <c r="C7" s="45"/>
      <c r="D7" s="117" t="s">
        <v>61</v>
      </c>
      <c r="E7" s="118" t="s">
        <v>73</v>
      </c>
      <c r="G7" s="117" t="s">
        <v>211</v>
      </c>
    </row>
    <row r="8" spans="1:7" ht="12.75">
      <c r="A8" s="94"/>
      <c r="B8" s="45"/>
      <c r="C8" s="119"/>
      <c r="D8" s="120" t="s">
        <v>234</v>
      </c>
      <c r="E8" s="121" t="s">
        <v>235</v>
      </c>
      <c r="G8" s="120" t="s">
        <v>236</v>
      </c>
    </row>
    <row r="9" spans="1:7" ht="12.75">
      <c r="A9" s="51" t="s">
        <v>112</v>
      </c>
      <c r="B9" s="52" t="s">
        <v>113</v>
      </c>
      <c r="C9" s="122" t="s">
        <v>266</v>
      </c>
      <c r="D9" s="122" t="s">
        <v>267</v>
      </c>
      <c r="E9" s="75" t="s">
        <v>234</v>
      </c>
      <c r="G9" s="397" t="s">
        <v>439</v>
      </c>
    </row>
    <row r="10" spans="1:7" ht="4.5" customHeight="1">
      <c r="A10" s="77"/>
      <c r="B10" s="77"/>
      <c r="C10" s="80"/>
      <c r="D10" s="80"/>
      <c r="E10" s="80"/>
      <c r="F10" s="80"/>
      <c r="G10" s="80"/>
    </row>
    <row r="11" spans="1:7" ht="12.75">
      <c r="A11" s="385">
        <v>1</v>
      </c>
      <c r="B11" s="14" t="s">
        <v>135</v>
      </c>
      <c r="C11" s="14">
        <v>7217629</v>
      </c>
      <c r="D11" s="14">
        <v>1166941</v>
      </c>
      <c r="E11" s="14">
        <f>SUM('- 56 -'!C11,'- 57 -'!E11,C11:D11)</f>
        <v>119730100</v>
      </c>
      <c r="G11" s="14">
        <v>26911178</v>
      </c>
    </row>
    <row r="12" spans="1:7" ht="12.75">
      <c r="A12" s="386">
        <v>2</v>
      </c>
      <c r="B12" s="16" t="s">
        <v>136</v>
      </c>
      <c r="C12" s="16">
        <v>210624</v>
      </c>
      <c r="D12" s="16">
        <v>397670</v>
      </c>
      <c r="E12" s="16">
        <f>SUM('- 56 -'!C12,'- 57 -'!E12,C12:D12)</f>
        <v>31007602</v>
      </c>
      <c r="G12" s="16">
        <v>10218714</v>
      </c>
    </row>
    <row r="13" spans="1:7" ht="12.75">
      <c r="A13" s="385">
        <v>3</v>
      </c>
      <c r="B13" s="14" t="s">
        <v>137</v>
      </c>
      <c r="C13" s="14">
        <v>472265</v>
      </c>
      <c r="D13" s="14">
        <v>195234</v>
      </c>
      <c r="E13" s="14">
        <f>SUM('- 56 -'!C13,'- 57 -'!E13,C13:D13)</f>
        <v>21251551</v>
      </c>
      <c r="G13" s="14">
        <v>6800757</v>
      </c>
    </row>
    <row r="14" spans="1:7" ht="12.75">
      <c r="A14" s="386">
        <v>4</v>
      </c>
      <c r="B14" s="16" t="s">
        <v>138</v>
      </c>
      <c r="C14" s="16">
        <v>824164</v>
      </c>
      <c r="D14" s="16">
        <v>222992</v>
      </c>
      <c r="E14" s="16">
        <f>SUM('- 56 -'!C14,'- 57 -'!E14,C14:D14)</f>
        <v>21281483</v>
      </c>
      <c r="G14" s="16">
        <v>5526565</v>
      </c>
    </row>
    <row r="15" spans="1:7" ht="12.75">
      <c r="A15" s="385">
        <v>5</v>
      </c>
      <c r="B15" s="14" t="s">
        <v>139</v>
      </c>
      <c r="C15" s="14">
        <v>325930</v>
      </c>
      <c r="D15" s="14">
        <v>179649</v>
      </c>
      <c r="E15" s="14">
        <f>SUM('- 56 -'!C15,'- 57 -'!E15,C15:D15)</f>
        <v>22598538</v>
      </c>
      <c r="G15" s="14">
        <v>8013365</v>
      </c>
    </row>
    <row r="16" spans="1:7" ht="12.75">
      <c r="A16" s="386">
        <v>6</v>
      </c>
      <c r="B16" s="16" t="s">
        <v>140</v>
      </c>
      <c r="C16" s="16">
        <v>2407976</v>
      </c>
      <c r="D16" s="16">
        <v>259152</v>
      </c>
      <c r="E16" s="16">
        <f>SUM('- 56 -'!C16,'- 57 -'!E16,C16:D16)</f>
        <v>34553289</v>
      </c>
      <c r="G16" s="16">
        <v>6967865</v>
      </c>
    </row>
    <row r="17" spans="1:7" ht="12.75">
      <c r="A17" s="385">
        <v>9</v>
      </c>
      <c r="B17" s="14" t="s">
        <v>141</v>
      </c>
      <c r="C17" s="14">
        <v>2712292</v>
      </c>
      <c r="D17" s="14">
        <v>412585</v>
      </c>
      <c r="E17" s="14">
        <f>SUM('- 56 -'!C17,'- 57 -'!E17,C17:D17)</f>
        <v>50104337</v>
      </c>
      <c r="G17" s="14">
        <v>9111055</v>
      </c>
    </row>
    <row r="18" spans="1:7" ht="12.75">
      <c r="A18" s="386">
        <v>10</v>
      </c>
      <c r="B18" s="16" t="s">
        <v>142</v>
      </c>
      <c r="C18" s="16">
        <v>2586853</v>
      </c>
      <c r="D18" s="16">
        <v>224090</v>
      </c>
      <c r="E18" s="16">
        <f>SUM('- 56 -'!C18,'- 57 -'!E18,C18:D18)</f>
        <v>34284483</v>
      </c>
      <c r="G18" s="16">
        <v>6367075</v>
      </c>
    </row>
    <row r="19" spans="1:7" ht="12.75">
      <c r="A19" s="385">
        <v>11</v>
      </c>
      <c r="B19" s="14" t="s">
        <v>143</v>
      </c>
      <c r="C19" s="14">
        <v>441043</v>
      </c>
      <c r="D19" s="14">
        <v>188859</v>
      </c>
      <c r="E19" s="14">
        <f>SUM('- 56 -'!C19,'- 57 -'!E19,C19:D19)</f>
        <v>17857179</v>
      </c>
      <c r="G19" s="14">
        <v>4475552</v>
      </c>
    </row>
    <row r="20" spans="1:7" ht="12.75">
      <c r="A20" s="386">
        <v>12</v>
      </c>
      <c r="B20" s="16" t="s">
        <v>144</v>
      </c>
      <c r="C20" s="16">
        <v>1608716</v>
      </c>
      <c r="D20" s="16">
        <v>251416</v>
      </c>
      <c r="E20" s="16">
        <f>SUM('- 56 -'!C20,'- 57 -'!E20,C20:D20)</f>
        <v>30575517</v>
      </c>
      <c r="G20" s="16">
        <v>6227038</v>
      </c>
    </row>
    <row r="21" spans="1:7" ht="12.75">
      <c r="A21" s="385">
        <v>13</v>
      </c>
      <c r="B21" s="14" t="s">
        <v>145</v>
      </c>
      <c r="C21" s="14">
        <v>241788</v>
      </c>
      <c r="D21" s="14">
        <v>104063</v>
      </c>
      <c r="E21" s="14">
        <f>SUM('- 56 -'!C21,'- 57 -'!E21,C21:D21)</f>
        <v>11595277</v>
      </c>
      <c r="G21" s="14">
        <v>2704260</v>
      </c>
    </row>
    <row r="22" spans="1:7" ht="12.75">
      <c r="A22" s="386">
        <v>14</v>
      </c>
      <c r="B22" s="16" t="s">
        <v>146</v>
      </c>
      <c r="C22" s="16">
        <v>917709</v>
      </c>
      <c r="D22" s="16">
        <v>104460</v>
      </c>
      <c r="E22" s="16">
        <f>SUM('- 56 -'!C22,'- 57 -'!E22,C22:D22)</f>
        <v>15147568</v>
      </c>
      <c r="G22" s="16">
        <v>2375530</v>
      </c>
    </row>
    <row r="23" spans="1:7" ht="12.75">
      <c r="A23" s="385">
        <v>15</v>
      </c>
      <c r="B23" s="14" t="s">
        <v>147</v>
      </c>
      <c r="C23" s="14">
        <v>580787</v>
      </c>
      <c r="D23" s="14">
        <v>193988</v>
      </c>
      <c r="E23" s="14">
        <f>SUM('- 56 -'!C23,'- 57 -'!E23,C23:D23)</f>
        <v>22549546</v>
      </c>
      <c r="G23" s="14">
        <v>3431399</v>
      </c>
    </row>
    <row r="24" spans="1:7" ht="12.75">
      <c r="A24" s="386">
        <v>16</v>
      </c>
      <c r="B24" s="16" t="s">
        <v>148</v>
      </c>
      <c r="C24" s="16">
        <v>115209</v>
      </c>
      <c r="D24" s="16">
        <v>39879</v>
      </c>
      <c r="E24" s="16">
        <f>SUM('- 56 -'!C24,'- 57 -'!E24,C24:D24)</f>
        <v>3493442</v>
      </c>
      <c r="G24" s="16">
        <v>725988</v>
      </c>
    </row>
    <row r="25" spans="1:7" ht="12.75">
      <c r="A25" s="385">
        <v>17</v>
      </c>
      <c r="B25" s="14" t="s">
        <v>149</v>
      </c>
      <c r="C25" s="14">
        <v>147764</v>
      </c>
      <c r="D25" s="14">
        <v>28361</v>
      </c>
      <c r="E25" s="14">
        <f>SUM('- 56 -'!C25,'- 57 -'!E25,C25:D25)</f>
        <v>2380177</v>
      </c>
      <c r="G25" s="14">
        <v>556852</v>
      </c>
    </row>
    <row r="26" spans="1:7" ht="12.75">
      <c r="A26" s="386">
        <v>18</v>
      </c>
      <c r="B26" s="16" t="s">
        <v>150</v>
      </c>
      <c r="C26" s="16">
        <v>179161</v>
      </c>
      <c r="D26" s="16">
        <v>57592</v>
      </c>
      <c r="E26" s="16">
        <f>SUM('- 56 -'!C26,'- 57 -'!E26,C26:D26)</f>
        <v>5953856</v>
      </c>
      <c r="G26" s="16">
        <v>1106106</v>
      </c>
    </row>
    <row r="27" spans="1:7" ht="12.75">
      <c r="A27" s="385">
        <v>19</v>
      </c>
      <c r="B27" s="14" t="s">
        <v>151</v>
      </c>
      <c r="C27" s="14">
        <v>168416</v>
      </c>
      <c r="D27" s="14">
        <v>73432</v>
      </c>
      <c r="E27" s="14">
        <f>SUM('- 56 -'!C27,'- 57 -'!E27,C27:D27)</f>
        <v>15536990</v>
      </c>
      <c r="G27" s="14">
        <v>1674531</v>
      </c>
    </row>
    <row r="28" spans="1:7" ht="12.75">
      <c r="A28" s="386">
        <v>20</v>
      </c>
      <c r="B28" s="16" t="s">
        <v>152</v>
      </c>
      <c r="C28" s="16">
        <v>202041</v>
      </c>
      <c r="D28" s="16">
        <v>49826</v>
      </c>
      <c r="E28" s="16">
        <f>SUM('- 56 -'!C28,'- 57 -'!E28,C28:D28)</f>
        <v>4362383</v>
      </c>
      <c r="G28" s="16">
        <v>1044106</v>
      </c>
    </row>
    <row r="29" spans="1:7" ht="12.75">
      <c r="A29" s="385">
        <v>21</v>
      </c>
      <c r="B29" s="14" t="s">
        <v>153</v>
      </c>
      <c r="C29" s="14">
        <v>636042</v>
      </c>
      <c r="D29" s="14">
        <v>113582</v>
      </c>
      <c r="E29" s="14">
        <f>SUM('- 56 -'!C29,'- 57 -'!E29,C29:D29)</f>
        <v>13949742</v>
      </c>
      <c r="G29" s="14">
        <v>2788084</v>
      </c>
    </row>
    <row r="30" spans="1:7" ht="12.75">
      <c r="A30" s="386">
        <v>22</v>
      </c>
      <c r="B30" s="16" t="s">
        <v>154</v>
      </c>
      <c r="C30" s="16">
        <v>0</v>
      </c>
      <c r="D30" s="16">
        <v>75910</v>
      </c>
      <c r="E30" s="16">
        <f>SUM('- 56 -'!C30,'- 57 -'!E30,C30:D30)</f>
        <v>6631491</v>
      </c>
      <c r="G30" s="16">
        <v>2174540</v>
      </c>
    </row>
    <row r="31" spans="1:7" ht="12.75">
      <c r="A31" s="385">
        <v>23</v>
      </c>
      <c r="B31" s="14" t="s">
        <v>155</v>
      </c>
      <c r="C31" s="14">
        <v>270733</v>
      </c>
      <c r="D31" s="14">
        <v>78570</v>
      </c>
      <c r="E31" s="14">
        <f>SUM('- 56 -'!C31,'- 57 -'!E31,C31:D31)</f>
        <v>6643893</v>
      </c>
      <c r="G31" s="14">
        <v>892463</v>
      </c>
    </row>
    <row r="32" spans="1:7" ht="12.75">
      <c r="A32" s="386">
        <v>24</v>
      </c>
      <c r="B32" s="16" t="s">
        <v>156</v>
      </c>
      <c r="C32" s="16">
        <v>483105</v>
      </c>
      <c r="D32" s="16">
        <v>159844</v>
      </c>
      <c r="E32" s="16">
        <f>SUM('- 56 -'!C32,'- 57 -'!E32,C32:D32)</f>
        <v>14238444</v>
      </c>
      <c r="G32" s="16">
        <v>3129292</v>
      </c>
    </row>
    <row r="33" spans="1:7" ht="12.75">
      <c r="A33" s="385">
        <v>25</v>
      </c>
      <c r="B33" s="14" t="s">
        <v>157</v>
      </c>
      <c r="C33" s="14">
        <v>139335</v>
      </c>
      <c r="D33" s="14">
        <v>68246</v>
      </c>
      <c r="E33" s="14">
        <f>SUM('- 56 -'!C33,'- 57 -'!E33,C33:D33)</f>
        <v>6271820</v>
      </c>
      <c r="G33" s="14">
        <v>1463905</v>
      </c>
    </row>
    <row r="34" spans="1:7" ht="12.75">
      <c r="A34" s="386">
        <v>26</v>
      </c>
      <c r="B34" s="16" t="s">
        <v>158</v>
      </c>
      <c r="C34" s="16">
        <v>359766</v>
      </c>
      <c r="D34" s="16">
        <v>70624</v>
      </c>
      <c r="E34" s="16">
        <f>SUM('- 56 -'!C34,'- 57 -'!E34,C34:D34)</f>
        <v>10627076</v>
      </c>
      <c r="G34" s="16">
        <v>1781207</v>
      </c>
    </row>
    <row r="35" spans="1:7" ht="12.75">
      <c r="A35" s="385">
        <v>28</v>
      </c>
      <c r="B35" s="14" t="s">
        <v>159</v>
      </c>
      <c r="C35" s="14">
        <v>210298</v>
      </c>
      <c r="D35" s="14">
        <v>54088</v>
      </c>
      <c r="E35" s="14">
        <f>SUM('- 56 -'!C35,'- 57 -'!E35,C35:D35)</f>
        <v>4123609</v>
      </c>
      <c r="G35" s="14">
        <v>628014</v>
      </c>
    </row>
    <row r="36" spans="1:7" ht="12.75">
      <c r="A36" s="386">
        <v>30</v>
      </c>
      <c r="B36" s="16" t="s">
        <v>160</v>
      </c>
      <c r="C36" s="16">
        <v>224279</v>
      </c>
      <c r="D36" s="16">
        <v>68597</v>
      </c>
      <c r="E36" s="16">
        <f>SUM('- 56 -'!C36,'- 57 -'!E36,C36:D36)</f>
        <v>5842655</v>
      </c>
      <c r="G36" s="16">
        <v>1096732</v>
      </c>
    </row>
    <row r="37" spans="1:7" ht="12.75">
      <c r="A37" s="385">
        <v>31</v>
      </c>
      <c r="B37" s="14" t="s">
        <v>161</v>
      </c>
      <c r="C37" s="14">
        <v>176005</v>
      </c>
      <c r="D37" s="14">
        <v>72555</v>
      </c>
      <c r="E37" s="14">
        <f>SUM('- 56 -'!C37,'- 57 -'!E37,C37:D37)</f>
        <v>6661644</v>
      </c>
      <c r="G37" s="14">
        <v>1525853</v>
      </c>
    </row>
    <row r="38" spans="1:7" ht="12.75">
      <c r="A38" s="386">
        <v>32</v>
      </c>
      <c r="B38" s="16" t="s">
        <v>162</v>
      </c>
      <c r="C38" s="16">
        <v>218548</v>
      </c>
      <c r="D38" s="16">
        <v>67331</v>
      </c>
      <c r="E38" s="16">
        <f>SUM('- 56 -'!C38,'- 57 -'!E38,C38:D38)</f>
        <v>4549673</v>
      </c>
      <c r="G38" s="16">
        <v>601936</v>
      </c>
    </row>
    <row r="39" spans="1:7" ht="12.75">
      <c r="A39" s="385">
        <v>33</v>
      </c>
      <c r="B39" s="14" t="s">
        <v>163</v>
      </c>
      <c r="C39" s="14">
        <v>331962</v>
      </c>
      <c r="D39" s="14">
        <v>152294</v>
      </c>
      <c r="E39" s="14">
        <f>SUM('- 56 -'!C39,'- 57 -'!E39,C39:D39)</f>
        <v>7806618</v>
      </c>
      <c r="G39" s="14">
        <v>1353479</v>
      </c>
    </row>
    <row r="40" spans="1:7" ht="12.75">
      <c r="A40" s="386">
        <v>34</v>
      </c>
      <c r="B40" s="16" t="s">
        <v>164</v>
      </c>
      <c r="C40" s="16">
        <v>235606</v>
      </c>
      <c r="D40" s="16">
        <v>51498</v>
      </c>
      <c r="E40" s="16">
        <f>SUM('- 56 -'!C40,'- 57 -'!E40,C40:D40)</f>
        <v>4047890</v>
      </c>
      <c r="G40" s="16">
        <v>310202</v>
      </c>
    </row>
    <row r="41" spans="1:7" ht="12.75">
      <c r="A41" s="385">
        <v>35</v>
      </c>
      <c r="B41" s="14" t="s">
        <v>165</v>
      </c>
      <c r="C41" s="14">
        <v>424333</v>
      </c>
      <c r="D41" s="14">
        <v>108681</v>
      </c>
      <c r="E41" s="14">
        <f>SUM('- 56 -'!C41,'- 57 -'!E41,C41:D41)</f>
        <v>8684541</v>
      </c>
      <c r="G41" s="14">
        <v>1307010</v>
      </c>
    </row>
    <row r="42" spans="1:7" ht="12.75">
      <c r="A42" s="386">
        <v>36</v>
      </c>
      <c r="B42" s="16" t="s">
        <v>166</v>
      </c>
      <c r="C42" s="16">
        <v>174687</v>
      </c>
      <c r="D42" s="16">
        <v>54146</v>
      </c>
      <c r="E42" s="16">
        <f>SUM('- 56 -'!C42,'- 57 -'!E42,C42:D42)</f>
        <v>4551756</v>
      </c>
      <c r="G42" s="16">
        <v>960187</v>
      </c>
    </row>
    <row r="43" spans="1:7" ht="12.75">
      <c r="A43" s="385">
        <v>37</v>
      </c>
      <c r="B43" s="14" t="s">
        <v>167</v>
      </c>
      <c r="C43" s="14">
        <v>182373</v>
      </c>
      <c r="D43" s="14">
        <v>50552</v>
      </c>
      <c r="E43" s="14">
        <f>SUM('- 56 -'!C43,'- 57 -'!E43,C43:D43)</f>
        <v>4053421</v>
      </c>
      <c r="G43" s="14">
        <v>815224</v>
      </c>
    </row>
    <row r="44" spans="1:7" ht="12.75">
      <c r="A44" s="386">
        <v>38</v>
      </c>
      <c r="B44" s="16" t="s">
        <v>168</v>
      </c>
      <c r="C44" s="16">
        <v>150980</v>
      </c>
      <c r="D44" s="16">
        <v>64114</v>
      </c>
      <c r="E44" s="16">
        <f>SUM('- 56 -'!C44,'- 57 -'!E44,C44:D44)</f>
        <v>5176624</v>
      </c>
      <c r="G44" s="16">
        <v>1141204</v>
      </c>
    </row>
    <row r="45" spans="1:7" ht="12.75">
      <c r="A45" s="385">
        <v>39</v>
      </c>
      <c r="B45" s="14" t="s">
        <v>169</v>
      </c>
      <c r="C45" s="14">
        <v>370654</v>
      </c>
      <c r="D45" s="14">
        <v>112264</v>
      </c>
      <c r="E45" s="14">
        <f>SUM('- 56 -'!C45,'- 57 -'!E45,C45:D45)</f>
        <v>9377235</v>
      </c>
      <c r="G45" s="14">
        <v>1789887</v>
      </c>
    </row>
    <row r="46" spans="1:7" ht="12.75">
      <c r="A46" s="386">
        <v>40</v>
      </c>
      <c r="B46" s="16" t="s">
        <v>170</v>
      </c>
      <c r="C46" s="16">
        <v>732500</v>
      </c>
      <c r="D46" s="16">
        <v>292100</v>
      </c>
      <c r="E46" s="16">
        <f>SUM('- 56 -'!C46,'- 57 -'!E46,C46:D46)</f>
        <v>26497100</v>
      </c>
      <c r="G46" s="16">
        <v>6888938</v>
      </c>
    </row>
    <row r="47" spans="1:7" ht="12.75">
      <c r="A47" s="385">
        <v>41</v>
      </c>
      <c r="B47" s="14" t="s">
        <v>171</v>
      </c>
      <c r="C47" s="14">
        <v>126784</v>
      </c>
      <c r="D47" s="14">
        <v>89420</v>
      </c>
      <c r="E47" s="14">
        <f>SUM('- 56 -'!C47,'- 57 -'!E47,C47:D47)</f>
        <v>6552449</v>
      </c>
      <c r="G47" s="14">
        <v>1728341</v>
      </c>
    </row>
    <row r="48" spans="1:7" ht="12.75">
      <c r="A48" s="386">
        <v>42</v>
      </c>
      <c r="B48" s="16" t="s">
        <v>172</v>
      </c>
      <c r="C48" s="16">
        <v>154068</v>
      </c>
      <c r="D48" s="16">
        <v>47367</v>
      </c>
      <c r="E48" s="16">
        <f>SUM('- 56 -'!C48,'- 57 -'!E48,C48:D48)</f>
        <v>4622588</v>
      </c>
      <c r="G48" s="16">
        <v>1084055</v>
      </c>
    </row>
    <row r="49" spans="1:7" ht="12.75">
      <c r="A49" s="385">
        <v>43</v>
      </c>
      <c r="B49" s="14" t="s">
        <v>173</v>
      </c>
      <c r="C49" s="14">
        <v>33811</v>
      </c>
      <c r="D49" s="14">
        <v>47879</v>
      </c>
      <c r="E49" s="14">
        <f>SUM('- 56 -'!C49,'- 57 -'!E49,C49:D49)</f>
        <v>3348936</v>
      </c>
      <c r="G49" s="14">
        <v>1027190</v>
      </c>
    </row>
    <row r="50" spans="1:7" ht="12.75">
      <c r="A50" s="386">
        <v>44</v>
      </c>
      <c r="B50" s="16" t="s">
        <v>174</v>
      </c>
      <c r="C50" s="16">
        <v>317635</v>
      </c>
      <c r="D50" s="16">
        <v>49598</v>
      </c>
      <c r="E50" s="16">
        <f>SUM('- 56 -'!C50,'- 57 -'!E50,C50:D50)</f>
        <v>5689763</v>
      </c>
      <c r="G50" s="16">
        <v>1047951</v>
      </c>
    </row>
    <row r="51" spans="1:7" ht="12.75">
      <c r="A51" s="385">
        <v>45</v>
      </c>
      <c r="B51" s="14" t="s">
        <v>175</v>
      </c>
      <c r="C51" s="14">
        <v>485933</v>
      </c>
      <c r="D51" s="14">
        <v>65426</v>
      </c>
      <c r="E51" s="14">
        <f>SUM('- 56 -'!C51,'- 57 -'!E51,C51:D51)</f>
        <v>8176983</v>
      </c>
      <c r="G51" s="14">
        <v>975953</v>
      </c>
    </row>
    <row r="52" spans="1:7" ht="12.75">
      <c r="A52" s="386">
        <v>46</v>
      </c>
      <c r="B52" s="16" t="s">
        <v>176</v>
      </c>
      <c r="C52" s="16">
        <v>459072</v>
      </c>
      <c r="D52" s="16">
        <v>51562</v>
      </c>
      <c r="E52" s="16">
        <f>SUM('- 56 -'!C52,'- 57 -'!E52,C52:D52)</f>
        <v>5937026</v>
      </c>
      <c r="G52" s="16">
        <v>705904</v>
      </c>
    </row>
    <row r="53" spans="1:7" ht="12.75">
      <c r="A53" s="385">
        <v>47</v>
      </c>
      <c r="B53" s="14" t="s">
        <v>177</v>
      </c>
      <c r="C53" s="14">
        <v>260094</v>
      </c>
      <c r="D53" s="14">
        <v>39952</v>
      </c>
      <c r="E53" s="14">
        <f>SUM('- 56 -'!C53,'- 57 -'!E53,C53:D53)</f>
        <v>5602104</v>
      </c>
      <c r="G53" s="14">
        <v>1088628</v>
      </c>
    </row>
    <row r="54" spans="1:7" ht="12.75">
      <c r="A54" s="386">
        <v>48</v>
      </c>
      <c r="B54" s="16" t="s">
        <v>178</v>
      </c>
      <c r="C54" s="16">
        <v>2862293</v>
      </c>
      <c r="D54" s="16">
        <v>303952</v>
      </c>
      <c r="E54" s="16">
        <f>SUM('- 56 -'!C54,'- 57 -'!E54,C54:D54)</f>
        <v>21120250</v>
      </c>
      <c r="G54" s="16">
        <v>438793</v>
      </c>
    </row>
    <row r="55" spans="1:7" ht="12.75">
      <c r="A55" s="385">
        <v>49</v>
      </c>
      <c r="B55" s="14" t="s">
        <v>179</v>
      </c>
      <c r="C55" s="14">
        <v>808771</v>
      </c>
      <c r="D55" s="14">
        <v>152005</v>
      </c>
      <c r="E55" s="14">
        <f>SUM('- 56 -'!C55,'- 57 -'!E55,C55:D55)</f>
        <v>19460602</v>
      </c>
      <c r="G55" s="14">
        <v>3354234</v>
      </c>
    </row>
    <row r="56" spans="1:7" ht="12.75">
      <c r="A56" s="386">
        <v>50</v>
      </c>
      <c r="B56" s="16" t="s">
        <v>429</v>
      </c>
      <c r="C56" s="16">
        <v>361113</v>
      </c>
      <c r="D56" s="16">
        <v>121745</v>
      </c>
      <c r="E56" s="16">
        <f>SUM('- 56 -'!C56,'- 57 -'!E56,C56:D56)</f>
        <v>8664714</v>
      </c>
      <c r="G56" s="16">
        <v>1765498</v>
      </c>
    </row>
    <row r="57" spans="1:7" ht="12.75">
      <c r="A57" s="385">
        <v>2264</v>
      </c>
      <c r="B57" s="14" t="s">
        <v>180</v>
      </c>
      <c r="C57" s="14">
        <v>162853</v>
      </c>
      <c r="D57" s="14">
        <v>15464</v>
      </c>
      <c r="E57" s="14">
        <f>SUM('- 56 -'!C57,'- 57 -'!E57,C57:D57)</f>
        <v>1277016</v>
      </c>
      <c r="G57" s="14">
        <v>93677</v>
      </c>
    </row>
    <row r="58" spans="1:7" ht="12.75">
      <c r="A58" s="386">
        <v>2309</v>
      </c>
      <c r="B58" s="16" t="s">
        <v>181</v>
      </c>
      <c r="C58" s="16">
        <v>184129</v>
      </c>
      <c r="D58" s="16">
        <v>12547</v>
      </c>
      <c r="E58" s="16">
        <f>SUM('- 56 -'!C58,'- 57 -'!E58,C58:D58)</f>
        <v>1361275</v>
      </c>
      <c r="G58" s="16">
        <v>102659</v>
      </c>
    </row>
    <row r="59" spans="1:7" ht="12.75">
      <c r="A59" s="385">
        <v>2312</v>
      </c>
      <c r="B59" s="14" t="s">
        <v>182</v>
      </c>
      <c r="C59" s="14">
        <v>169567</v>
      </c>
      <c r="D59" s="14">
        <v>19784</v>
      </c>
      <c r="E59" s="14">
        <f>SUM('- 56 -'!C59,'- 57 -'!E59,C59:D59)</f>
        <v>1371541</v>
      </c>
      <c r="G59" s="14">
        <v>20192</v>
      </c>
    </row>
    <row r="60" spans="1:7" ht="12.75">
      <c r="A60" s="386">
        <v>2355</v>
      </c>
      <c r="B60" s="16" t="s">
        <v>183</v>
      </c>
      <c r="C60" s="16">
        <v>1663646</v>
      </c>
      <c r="D60" s="16">
        <v>92794</v>
      </c>
      <c r="E60" s="16">
        <f>SUM('- 56 -'!C60,'- 57 -'!E60,C60:D60)</f>
        <v>14874605</v>
      </c>
      <c r="G60" s="16">
        <v>1801866</v>
      </c>
    </row>
    <row r="61" spans="1:7" ht="12.75">
      <c r="A61" s="385">
        <v>2439</v>
      </c>
      <c r="B61" s="14" t="s">
        <v>184</v>
      </c>
      <c r="C61" s="14">
        <v>16591</v>
      </c>
      <c r="D61" s="14">
        <v>14677</v>
      </c>
      <c r="E61" s="14">
        <f>SUM('- 56 -'!C61,'- 57 -'!E61,C61:D61)</f>
        <v>913465</v>
      </c>
      <c r="G61" s="14">
        <v>86236</v>
      </c>
    </row>
    <row r="62" spans="1:7" ht="12.75">
      <c r="A62" s="386">
        <v>2460</v>
      </c>
      <c r="B62" s="16" t="s">
        <v>185</v>
      </c>
      <c r="C62" s="16">
        <v>241995</v>
      </c>
      <c r="D62" s="16">
        <v>15607</v>
      </c>
      <c r="E62" s="16">
        <f>SUM('- 56 -'!C62,'- 57 -'!E62,C62:D62)</f>
        <v>1792292</v>
      </c>
      <c r="G62" s="16">
        <v>126270</v>
      </c>
    </row>
    <row r="63" spans="1:7" ht="12.75">
      <c r="A63" s="385">
        <v>3000</v>
      </c>
      <c r="B63" s="14" t="s">
        <v>491</v>
      </c>
      <c r="C63" s="14">
        <v>0</v>
      </c>
      <c r="D63" s="14">
        <v>120300</v>
      </c>
      <c r="E63" s="14">
        <f>SUM('- 56 -'!C63,'- 57 -'!E63,C63:D63)</f>
        <v>815700</v>
      </c>
      <c r="G63" s="14">
        <v>0</v>
      </c>
    </row>
    <row r="64" ht="4.5" customHeight="1"/>
    <row r="65" spans="1:7" ht="12.75">
      <c r="A65" s="102"/>
      <c r="B65" s="20" t="s">
        <v>186</v>
      </c>
      <c r="C65" s="20">
        <f>SUM(C11:C63)</f>
        <v>34989928</v>
      </c>
      <c r="D65" s="20">
        <f>SUM(D11:D63)</f>
        <v>7125264</v>
      </c>
      <c r="E65" s="20">
        <f>SUM(E11:E63)</f>
        <v>725579859</v>
      </c>
      <c r="G65" s="20">
        <f>SUM(G11:G63)</f>
        <v>150333540</v>
      </c>
    </row>
    <row r="66" ht="4.5" customHeight="1"/>
    <row r="67" spans="1:7" ht="12.75">
      <c r="A67" s="99">
        <v>2155</v>
      </c>
      <c r="B67" s="100" t="s">
        <v>187</v>
      </c>
      <c r="C67" s="100">
        <v>0</v>
      </c>
      <c r="D67" s="100">
        <v>0</v>
      </c>
      <c r="E67" s="100">
        <f>SUM('- 56 -'!C67,'- 57 -'!E67,C67:D67)</f>
        <v>231770</v>
      </c>
      <c r="F67" s="80"/>
      <c r="G67" s="100"/>
    </row>
    <row r="68" spans="1:7" ht="12.75">
      <c r="A68" s="97">
        <v>2408</v>
      </c>
      <c r="B68" s="98" t="s">
        <v>189</v>
      </c>
      <c r="C68" s="98">
        <v>0</v>
      </c>
      <c r="D68" s="98">
        <v>0</v>
      </c>
      <c r="E68" s="98">
        <f>SUM('- 56 -'!C68,'- 57 -'!E68,C68:D68)</f>
        <v>374227</v>
      </c>
      <c r="G68" s="98"/>
    </row>
    <row r="69" spans="3:7" ht="6.75" customHeight="1">
      <c r="C69" s="17"/>
      <c r="D69" s="17"/>
      <c r="E69" s="17"/>
      <c r="G69" s="17"/>
    </row>
    <row r="70" spans="1:7" ht="12" customHeight="1">
      <c r="A70" s="54" t="s">
        <v>297</v>
      </c>
      <c r="B70" s="273" t="s">
        <v>518</v>
      </c>
      <c r="C70" s="123"/>
      <c r="D70" s="123"/>
      <c r="E70" s="123"/>
      <c r="F70" s="124"/>
      <c r="G70" s="123"/>
    </row>
    <row r="71" spans="1:7" ht="12" customHeight="1">
      <c r="A71" s="54" t="s">
        <v>350</v>
      </c>
      <c r="B71" s="273" t="s">
        <v>358</v>
      </c>
      <c r="C71" s="123"/>
      <c r="D71" s="123"/>
      <c r="E71" s="123"/>
      <c r="F71" s="124"/>
      <c r="G71" s="123"/>
    </row>
    <row r="72" spans="1:7" ht="12" customHeight="1">
      <c r="A72" s="393" t="s">
        <v>348</v>
      </c>
      <c r="B72" s="336" t="str">
        <f>"THE "&amp;REPLACE(REPLACE('- 3 -'!A3,1,22,""),5,5,"")&amp;" PRORATED SCHOOL ASSESSMENT MULTIPLIED BY 7.42 MILLS ADJUSTED FOR MINING REVENUE (USED IN THE CALCULATION OF"</f>
        <v>THE 2000 PRORATED SCHOOL ASSESSMENT MULTIPLIED BY 7.42 MILLS ADJUSTED FOR MINING REVENUE (USED IN THE CALCULATION OF</v>
      </c>
      <c r="C72" s="123"/>
      <c r="D72" s="123"/>
      <c r="E72" s="123"/>
      <c r="F72" s="124"/>
      <c r="G72" s="123"/>
    </row>
    <row r="73" spans="1:7" ht="12" customHeight="1">
      <c r="A73" s="6"/>
      <c r="B73" s="373" t="s">
        <v>440</v>
      </c>
      <c r="C73" s="123"/>
      <c r="D73" s="123"/>
      <c r="E73" s="123"/>
      <c r="F73" s="124"/>
      <c r="G73" s="123"/>
    </row>
    <row r="74" spans="3:7" ht="12" customHeight="1">
      <c r="C74" s="123"/>
      <c r="D74" s="123"/>
      <c r="E74" s="123"/>
      <c r="F74" s="124"/>
      <c r="G74" s="123"/>
    </row>
    <row r="75" spans="3:7" ht="12" customHeight="1">
      <c r="C75" s="123"/>
      <c r="D75" s="123"/>
      <c r="E75" s="123"/>
      <c r="F75" s="124"/>
      <c r="G75" s="123"/>
    </row>
    <row r="76" spans="3:7" ht="12.75">
      <c r="C76" s="123"/>
      <c r="D76" s="123"/>
      <c r="E76" s="123"/>
      <c r="F76" s="124"/>
      <c r="G76" s="123"/>
    </row>
    <row r="77" spans="2:7" ht="12.75">
      <c r="B77" s="124"/>
      <c r="C77" s="124"/>
      <c r="D77" s="124"/>
      <c r="E77" s="124"/>
      <c r="F77" s="124"/>
      <c r="G77" s="124"/>
    </row>
    <row r="78" spans="2:7" ht="12.75">
      <c r="B78" s="273"/>
      <c r="C78" s="124"/>
      <c r="D78" s="124"/>
      <c r="E78" s="124"/>
      <c r="F78" s="124"/>
      <c r="G78" s="124"/>
    </row>
    <row r="79" spans="2:7" ht="12.75">
      <c r="B79" s="124"/>
      <c r="C79" s="124"/>
      <c r="D79" s="124"/>
      <c r="E79" s="124"/>
      <c r="F79" s="124"/>
      <c r="G79" s="124"/>
    </row>
    <row r="80" spans="2:7" ht="12.75">
      <c r="B80" s="124"/>
      <c r="C80" s="124"/>
      <c r="D80" s="124"/>
      <c r="E80" s="124"/>
      <c r="F80" s="124"/>
      <c r="G80" s="124"/>
    </row>
  </sheetData>
  <printOptions horizontalCentered="1"/>
  <pageMargins left="0.6" right="0.6" top="0.6" bottom="0" header="0.3" footer="0"/>
  <pageSetup fitToHeight="1" fitToWidth="1" horizontalDpi="600" verticalDpi="600" orientation="portrait" scale="81" r:id="rId1"/>
  <headerFooter alignWithMargins="0">
    <oddHeader>&amp;C&amp;"Times New Roman,Bold"&amp;12&amp;A</oddHeader>
  </headerFooter>
</worksheet>
</file>

<file path=xl/worksheets/sheet5.xml><?xml version="1.0" encoding="utf-8"?>
<worksheet xmlns="http://schemas.openxmlformats.org/spreadsheetml/2006/main" xmlns:r="http://schemas.openxmlformats.org/officeDocument/2006/relationships">
  <sheetPr codeName="Sheet4">
    <pageSetUpPr fitToPage="1"/>
  </sheetPr>
  <dimension ref="A1:H74"/>
  <sheetViews>
    <sheetView showGridLines="0" showZeros="0" workbookViewId="0" topLeftCell="A1">
      <selection activeCell="A1" sqref="A1"/>
    </sheetView>
  </sheetViews>
  <sheetFormatPr defaultColWidth="15.83203125" defaultRowHeight="12"/>
  <cols>
    <col min="1" max="1" width="6.83203125" style="82" customWidth="1"/>
    <col min="2" max="2" width="35.83203125" style="82" customWidth="1"/>
    <col min="3" max="5" width="20.83203125" style="82" customWidth="1"/>
    <col min="6" max="6" width="3.83203125" style="82" customWidth="1"/>
    <col min="7" max="7" width="20.83203125" style="82" customWidth="1"/>
    <col min="8" max="8" width="10.83203125" style="82" customWidth="1"/>
    <col min="9" max="16384" width="15.83203125" style="82" customWidth="1"/>
  </cols>
  <sheetData>
    <row r="1" spans="2:7" ht="6.75" customHeight="1">
      <c r="B1" s="80"/>
      <c r="C1" s="80"/>
      <c r="D1" s="80"/>
      <c r="E1" s="80"/>
      <c r="F1" s="142"/>
      <c r="G1" s="142"/>
    </row>
    <row r="2" spans="1:8" ht="12.75">
      <c r="A2" s="8"/>
      <c r="B2" s="83"/>
      <c r="C2" s="200" t="s">
        <v>6</v>
      </c>
      <c r="D2" s="200"/>
      <c r="E2" s="200"/>
      <c r="F2" s="200"/>
      <c r="G2" s="200"/>
      <c r="H2" s="220" t="s">
        <v>8</v>
      </c>
    </row>
    <row r="3" spans="1:8" ht="12.75">
      <c r="A3" s="9"/>
      <c r="B3" s="86"/>
      <c r="C3" s="203" t="str">
        <f>STATDATE</f>
        <v>ESTIMATE SEPTEMBER 30, 2000</v>
      </c>
      <c r="D3" s="203"/>
      <c r="E3" s="203"/>
      <c r="F3" s="203"/>
      <c r="G3" s="203"/>
      <c r="H3" s="216"/>
    </row>
    <row r="4" spans="1:7" ht="12.75">
      <c r="A4" s="10"/>
      <c r="F4" s="142"/>
      <c r="G4" s="142"/>
    </row>
    <row r="5" spans="1:7" ht="12.75">
      <c r="A5" s="10"/>
      <c r="C5"/>
      <c r="D5"/>
      <c r="E5"/>
      <c r="F5"/>
      <c r="G5"/>
    </row>
    <row r="6" spans="1:7" ht="12.75">
      <c r="A6" s="10"/>
      <c r="C6"/>
      <c r="D6"/>
      <c r="E6"/>
      <c r="F6"/>
      <c r="G6"/>
    </row>
    <row r="7" spans="3:7" ht="12.75">
      <c r="C7" s="277" t="s">
        <v>66</v>
      </c>
      <c r="D7" s="278"/>
      <c r="E7" s="403" t="s">
        <v>67</v>
      </c>
      <c r="F7"/>
      <c r="G7" s="403" t="s">
        <v>73</v>
      </c>
    </row>
    <row r="8" spans="1:7" ht="12.75">
      <c r="A8" s="94"/>
      <c r="B8" s="45"/>
      <c r="C8" s="309" t="s">
        <v>452</v>
      </c>
      <c r="D8" s="208"/>
      <c r="E8" s="309" t="s">
        <v>17</v>
      </c>
      <c r="F8" s="400"/>
      <c r="G8" s="208" t="s">
        <v>97</v>
      </c>
    </row>
    <row r="9" spans="1:7" ht="12.75">
      <c r="A9" s="51" t="s">
        <v>112</v>
      </c>
      <c r="B9" s="52" t="s">
        <v>113</v>
      </c>
      <c r="C9" s="75" t="s">
        <v>517</v>
      </c>
      <c r="D9" s="75" t="s">
        <v>73</v>
      </c>
      <c r="E9" s="122" t="s">
        <v>46</v>
      </c>
      <c r="F9" s="401"/>
      <c r="G9" s="75" t="s">
        <v>363</v>
      </c>
    </row>
    <row r="10" spans="1:6" ht="4.5" customHeight="1">
      <c r="A10" s="77"/>
      <c r="B10" s="77"/>
      <c r="C10" s="105"/>
      <c r="D10" s="77"/>
      <c r="F10" s="149"/>
    </row>
    <row r="11" spans="1:7" ht="12.75">
      <c r="A11" s="13">
        <v>1</v>
      </c>
      <c r="B11" s="14" t="s">
        <v>135</v>
      </c>
      <c r="C11" s="362">
        <v>546</v>
      </c>
      <c r="D11" s="362">
        <f>SUM('- 6 -'!C11:I11,C11)</f>
        <v>29353</v>
      </c>
      <c r="E11" s="362">
        <v>896</v>
      </c>
      <c r="F11" s="316"/>
      <c r="G11" s="362">
        <f>D11+E11</f>
        <v>30249</v>
      </c>
    </row>
    <row r="12" spans="1:7" ht="12.75">
      <c r="A12" s="15">
        <v>2</v>
      </c>
      <c r="B12" s="16" t="s">
        <v>136</v>
      </c>
      <c r="C12" s="363">
        <v>695.4</v>
      </c>
      <c r="D12" s="363">
        <f>SUM('- 6 -'!C12:I12,C12)</f>
        <v>9108.4</v>
      </c>
      <c r="E12" s="363">
        <v>131</v>
      </c>
      <c r="F12" s="316"/>
      <c r="G12" s="363">
        <f aca="true" t="shared" si="0" ref="G12:G63">D12+E12</f>
        <v>9239.4</v>
      </c>
    </row>
    <row r="13" spans="1:7" ht="12.75">
      <c r="A13" s="13">
        <v>3</v>
      </c>
      <c r="B13" s="14" t="s">
        <v>137</v>
      </c>
      <c r="C13" s="362">
        <v>0</v>
      </c>
      <c r="D13" s="362">
        <f>SUM('- 6 -'!C13:I13,C13)</f>
        <v>5894</v>
      </c>
      <c r="E13" s="362">
        <v>0</v>
      </c>
      <c r="F13" s="316"/>
      <c r="G13" s="362">
        <f t="shared" si="0"/>
        <v>5894</v>
      </c>
    </row>
    <row r="14" spans="1:7" ht="12.75">
      <c r="A14" s="15">
        <v>4</v>
      </c>
      <c r="B14" s="16" t="s">
        <v>138</v>
      </c>
      <c r="C14" s="363">
        <v>130</v>
      </c>
      <c r="D14" s="363">
        <f>SUM('- 6 -'!C14:I14,C14)</f>
        <v>5770</v>
      </c>
      <c r="E14" s="363">
        <v>96</v>
      </c>
      <c r="F14" s="316"/>
      <c r="G14" s="363">
        <f t="shared" si="0"/>
        <v>5866</v>
      </c>
    </row>
    <row r="15" spans="1:7" ht="12.75">
      <c r="A15" s="13">
        <v>5</v>
      </c>
      <c r="B15" s="14" t="s">
        <v>139</v>
      </c>
      <c r="C15" s="362">
        <v>0</v>
      </c>
      <c r="D15" s="362">
        <f>SUM('- 6 -'!C15:I15,C15)</f>
        <v>7032.5</v>
      </c>
      <c r="E15" s="362">
        <v>43</v>
      </c>
      <c r="F15" s="316"/>
      <c r="G15" s="362">
        <f t="shared" si="0"/>
        <v>7075.5</v>
      </c>
    </row>
    <row r="16" spans="1:7" ht="12.75">
      <c r="A16" s="15">
        <v>6</v>
      </c>
      <c r="B16" s="16" t="s">
        <v>140</v>
      </c>
      <c r="C16" s="363">
        <v>0</v>
      </c>
      <c r="D16" s="363">
        <f>SUM('- 6 -'!C16:I16,C16)</f>
        <v>8879.5</v>
      </c>
      <c r="E16" s="363">
        <v>98</v>
      </c>
      <c r="F16" s="316"/>
      <c r="G16" s="363">
        <f t="shared" si="0"/>
        <v>8977.5</v>
      </c>
    </row>
    <row r="17" spans="1:7" ht="12.75">
      <c r="A17" s="13">
        <v>9</v>
      </c>
      <c r="B17" s="14" t="s">
        <v>141</v>
      </c>
      <c r="C17" s="362">
        <v>316</v>
      </c>
      <c r="D17" s="362">
        <f>SUM('- 6 -'!C17:I17,C17)</f>
        <v>12664.5</v>
      </c>
      <c r="E17" s="362">
        <v>218</v>
      </c>
      <c r="F17" s="316"/>
      <c r="G17" s="362">
        <f t="shared" si="0"/>
        <v>12882.5</v>
      </c>
    </row>
    <row r="18" spans="1:7" ht="12.75">
      <c r="A18" s="15">
        <v>10</v>
      </c>
      <c r="B18" s="16" t="s">
        <v>142</v>
      </c>
      <c r="C18" s="363">
        <v>140</v>
      </c>
      <c r="D18" s="363">
        <f>SUM('- 6 -'!C18:I18,C18)</f>
        <v>8698</v>
      </c>
      <c r="E18" s="363">
        <v>34</v>
      </c>
      <c r="F18" s="316"/>
      <c r="G18" s="363">
        <f t="shared" si="0"/>
        <v>8732</v>
      </c>
    </row>
    <row r="19" spans="1:7" ht="12.75">
      <c r="A19" s="13">
        <v>11</v>
      </c>
      <c r="B19" s="14" t="s">
        <v>143</v>
      </c>
      <c r="C19" s="362">
        <v>240</v>
      </c>
      <c r="D19" s="362">
        <f>SUM('- 6 -'!C19:I19,C19)</f>
        <v>4744.5</v>
      </c>
      <c r="E19" s="362">
        <v>13</v>
      </c>
      <c r="F19" s="316"/>
      <c r="G19" s="362">
        <f t="shared" si="0"/>
        <v>4757.5</v>
      </c>
    </row>
    <row r="20" spans="1:7" ht="12.75">
      <c r="A20" s="15">
        <v>12</v>
      </c>
      <c r="B20" s="16" t="s">
        <v>144</v>
      </c>
      <c r="C20" s="363">
        <v>108.6</v>
      </c>
      <c r="D20" s="363">
        <f>SUM('- 6 -'!C20:I20,C20)</f>
        <v>7900</v>
      </c>
      <c r="E20" s="363">
        <v>60</v>
      </c>
      <c r="F20" s="316"/>
      <c r="G20" s="363">
        <f t="shared" si="0"/>
        <v>7960</v>
      </c>
    </row>
    <row r="21" spans="1:7" ht="12.75">
      <c r="A21" s="13">
        <v>13</v>
      </c>
      <c r="B21" s="14" t="s">
        <v>145</v>
      </c>
      <c r="C21" s="362">
        <v>0</v>
      </c>
      <c r="D21" s="362">
        <f>SUM('- 6 -'!C21:I21,C21)</f>
        <v>3144.7</v>
      </c>
      <c r="E21" s="362">
        <v>8</v>
      </c>
      <c r="F21" s="316"/>
      <c r="G21" s="362">
        <f t="shared" si="0"/>
        <v>3152.7</v>
      </c>
    </row>
    <row r="22" spans="1:7" ht="12.75">
      <c r="A22" s="15">
        <v>14</v>
      </c>
      <c r="B22" s="16" t="s">
        <v>146</v>
      </c>
      <c r="C22" s="363">
        <v>0</v>
      </c>
      <c r="D22" s="363">
        <f>SUM('- 6 -'!C22:I22,C22)</f>
        <v>3454</v>
      </c>
      <c r="E22" s="363">
        <v>0</v>
      </c>
      <c r="F22" s="316"/>
      <c r="G22" s="363">
        <f t="shared" si="0"/>
        <v>3454</v>
      </c>
    </row>
    <row r="23" spans="1:7" ht="12.75">
      <c r="A23" s="13">
        <v>15</v>
      </c>
      <c r="B23" s="14" t="s">
        <v>147</v>
      </c>
      <c r="C23" s="362">
        <v>243</v>
      </c>
      <c r="D23" s="362">
        <f>SUM('- 6 -'!C23:I23,C23)</f>
        <v>5799</v>
      </c>
      <c r="E23" s="362">
        <v>10</v>
      </c>
      <c r="F23" s="316"/>
      <c r="G23" s="362">
        <f t="shared" si="0"/>
        <v>5809</v>
      </c>
    </row>
    <row r="24" spans="1:7" ht="12.75">
      <c r="A24" s="15">
        <v>16</v>
      </c>
      <c r="B24" s="16" t="s">
        <v>148</v>
      </c>
      <c r="C24" s="363">
        <v>40</v>
      </c>
      <c r="D24" s="363">
        <f>SUM('- 6 -'!C24:I24,C24)</f>
        <v>768.5</v>
      </c>
      <c r="E24" s="363">
        <v>0</v>
      </c>
      <c r="F24" s="316"/>
      <c r="G24" s="363">
        <f t="shared" si="0"/>
        <v>768.5</v>
      </c>
    </row>
    <row r="25" spans="1:7" ht="12.75">
      <c r="A25" s="13">
        <v>17</v>
      </c>
      <c r="B25" s="14" t="s">
        <v>149</v>
      </c>
      <c r="C25" s="362">
        <v>15</v>
      </c>
      <c r="D25" s="362">
        <f>SUM('- 6 -'!C25:I25,C25)</f>
        <v>525.5</v>
      </c>
      <c r="E25" s="362">
        <v>6</v>
      </c>
      <c r="F25" s="316"/>
      <c r="G25" s="362">
        <f t="shared" si="0"/>
        <v>531.5</v>
      </c>
    </row>
    <row r="26" spans="1:7" ht="12.75">
      <c r="A26" s="15">
        <v>18</v>
      </c>
      <c r="B26" s="16" t="s">
        <v>150</v>
      </c>
      <c r="C26" s="363">
        <v>80</v>
      </c>
      <c r="D26" s="363">
        <f>SUM('- 6 -'!C26:I26,C26)</f>
        <v>1550</v>
      </c>
      <c r="E26" s="363">
        <v>0</v>
      </c>
      <c r="F26" s="316"/>
      <c r="G26" s="363">
        <f t="shared" si="0"/>
        <v>1550</v>
      </c>
    </row>
    <row r="27" spans="1:7" ht="12.75">
      <c r="A27" s="13">
        <v>19</v>
      </c>
      <c r="B27" s="14" t="s">
        <v>151</v>
      </c>
      <c r="C27" s="362">
        <v>16</v>
      </c>
      <c r="D27" s="362">
        <f>SUM('- 6 -'!C27:I27,C27)</f>
        <v>4745.9</v>
      </c>
      <c r="E27" s="362">
        <v>0</v>
      </c>
      <c r="F27" s="316"/>
      <c r="G27" s="362">
        <f t="shared" si="0"/>
        <v>4745.9</v>
      </c>
    </row>
    <row r="28" spans="1:7" ht="12.75">
      <c r="A28" s="15">
        <v>20</v>
      </c>
      <c r="B28" s="16" t="s">
        <v>152</v>
      </c>
      <c r="C28" s="363">
        <v>0</v>
      </c>
      <c r="D28" s="363">
        <f>SUM('- 6 -'!C28:I28,C28)</f>
        <v>965</v>
      </c>
      <c r="E28" s="363">
        <v>6</v>
      </c>
      <c r="F28" s="316"/>
      <c r="G28" s="363">
        <f t="shared" si="0"/>
        <v>971</v>
      </c>
    </row>
    <row r="29" spans="1:7" ht="12.75">
      <c r="A29" s="13">
        <v>21</v>
      </c>
      <c r="B29" s="14" t="s">
        <v>153</v>
      </c>
      <c r="C29" s="362">
        <v>0</v>
      </c>
      <c r="D29" s="362">
        <f>SUM('- 6 -'!C29:I29,C29)</f>
        <v>3447.5</v>
      </c>
      <c r="E29" s="362">
        <v>13</v>
      </c>
      <c r="F29" s="316"/>
      <c r="G29" s="362">
        <f t="shared" si="0"/>
        <v>3460.5</v>
      </c>
    </row>
    <row r="30" spans="1:7" ht="12.75">
      <c r="A30" s="15">
        <v>22</v>
      </c>
      <c r="B30" s="16" t="s">
        <v>154</v>
      </c>
      <c r="C30" s="363">
        <v>20</v>
      </c>
      <c r="D30" s="363">
        <f>SUM('- 6 -'!C30:I30,C30)</f>
        <v>1733.5</v>
      </c>
      <c r="E30" s="363">
        <v>0</v>
      </c>
      <c r="F30" s="316"/>
      <c r="G30" s="363">
        <f t="shared" si="0"/>
        <v>1733.5</v>
      </c>
    </row>
    <row r="31" spans="1:7" ht="12.75">
      <c r="A31" s="13">
        <v>23</v>
      </c>
      <c r="B31" s="14" t="s">
        <v>155</v>
      </c>
      <c r="C31" s="362">
        <v>35</v>
      </c>
      <c r="D31" s="362">
        <f>SUM('- 6 -'!C31:I31,C31)</f>
        <v>1411.5</v>
      </c>
      <c r="E31" s="362">
        <v>0</v>
      </c>
      <c r="F31" s="316"/>
      <c r="G31" s="362">
        <f t="shared" si="0"/>
        <v>1411.5</v>
      </c>
    </row>
    <row r="32" spans="1:7" ht="12.75">
      <c r="A32" s="15">
        <v>24</v>
      </c>
      <c r="B32" s="16" t="s">
        <v>156</v>
      </c>
      <c r="C32" s="363">
        <v>45</v>
      </c>
      <c r="D32" s="363">
        <f>SUM('- 6 -'!C32:I32,C32)</f>
        <v>3640</v>
      </c>
      <c r="E32" s="363">
        <v>120</v>
      </c>
      <c r="F32" s="316"/>
      <c r="G32" s="363">
        <f t="shared" si="0"/>
        <v>3760</v>
      </c>
    </row>
    <row r="33" spans="1:7" ht="12.75">
      <c r="A33" s="13">
        <v>25</v>
      </c>
      <c r="B33" s="14" t="s">
        <v>157</v>
      </c>
      <c r="C33" s="362">
        <v>0</v>
      </c>
      <c r="D33" s="362">
        <f>SUM('- 6 -'!C33:I33,C33)</f>
        <v>1558.9</v>
      </c>
      <c r="E33" s="362">
        <v>0</v>
      </c>
      <c r="F33" s="316"/>
      <c r="G33" s="362">
        <f t="shared" si="0"/>
        <v>1558.9</v>
      </c>
    </row>
    <row r="34" spans="1:7" ht="12.75">
      <c r="A34" s="15">
        <v>26</v>
      </c>
      <c r="B34" s="16" t="s">
        <v>158</v>
      </c>
      <c r="C34" s="363">
        <v>67.5</v>
      </c>
      <c r="D34" s="363">
        <f>SUM('- 6 -'!C34:I34,C34)</f>
        <v>2695.5</v>
      </c>
      <c r="E34" s="363">
        <v>45</v>
      </c>
      <c r="F34" s="316"/>
      <c r="G34" s="363">
        <f t="shared" si="0"/>
        <v>2740.5</v>
      </c>
    </row>
    <row r="35" spans="1:7" ht="12.75">
      <c r="A35" s="13">
        <v>28</v>
      </c>
      <c r="B35" s="14" t="s">
        <v>159</v>
      </c>
      <c r="C35" s="362">
        <v>0</v>
      </c>
      <c r="D35" s="362">
        <f>SUM('- 6 -'!C35:I35,C35)</f>
        <v>938</v>
      </c>
      <c r="E35" s="362">
        <v>0</v>
      </c>
      <c r="F35" s="316"/>
      <c r="G35" s="362">
        <f t="shared" si="0"/>
        <v>938</v>
      </c>
    </row>
    <row r="36" spans="1:7" ht="12.75">
      <c r="A36" s="15">
        <v>30</v>
      </c>
      <c r="B36" s="16" t="s">
        <v>160</v>
      </c>
      <c r="C36" s="363">
        <v>0</v>
      </c>
      <c r="D36" s="363">
        <f>SUM('- 6 -'!C36:I36,C36)</f>
        <v>1326.5</v>
      </c>
      <c r="E36" s="363">
        <v>16</v>
      </c>
      <c r="F36" s="316"/>
      <c r="G36" s="363">
        <f t="shared" si="0"/>
        <v>1342.5</v>
      </c>
    </row>
    <row r="37" spans="1:7" ht="12.75">
      <c r="A37" s="13">
        <v>31</v>
      </c>
      <c r="B37" s="14" t="s">
        <v>161</v>
      </c>
      <c r="C37" s="362">
        <v>0</v>
      </c>
      <c r="D37" s="362">
        <f>SUM('- 6 -'!C37:I37,C37)</f>
        <v>1639.5</v>
      </c>
      <c r="E37" s="362">
        <v>46</v>
      </c>
      <c r="F37" s="316"/>
      <c r="G37" s="362">
        <f t="shared" si="0"/>
        <v>1685.5</v>
      </c>
    </row>
    <row r="38" spans="1:7" ht="12.75">
      <c r="A38" s="15">
        <v>32</v>
      </c>
      <c r="B38" s="16" t="s">
        <v>162</v>
      </c>
      <c r="C38" s="363">
        <v>0</v>
      </c>
      <c r="D38" s="363">
        <f>SUM('- 6 -'!C38:I38,C38)</f>
        <v>852</v>
      </c>
      <c r="E38" s="363">
        <v>0</v>
      </c>
      <c r="F38" s="316"/>
      <c r="G38" s="363">
        <f t="shared" si="0"/>
        <v>852</v>
      </c>
    </row>
    <row r="39" spans="1:7" ht="12.75">
      <c r="A39" s="13">
        <v>33</v>
      </c>
      <c r="B39" s="14" t="s">
        <v>163</v>
      </c>
      <c r="C39" s="362">
        <v>117.5</v>
      </c>
      <c r="D39" s="362">
        <f>SUM('- 6 -'!C39:I39,C39)</f>
        <v>1841</v>
      </c>
      <c r="E39" s="362">
        <v>8</v>
      </c>
      <c r="F39" s="316"/>
      <c r="G39" s="362">
        <f t="shared" si="0"/>
        <v>1849</v>
      </c>
    </row>
    <row r="40" spans="1:7" ht="12.75">
      <c r="A40" s="15">
        <v>34</v>
      </c>
      <c r="B40" s="16" t="s">
        <v>164</v>
      </c>
      <c r="C40" s="363">
        <v>0</v>
      </c>
      <c r="D40" s="363">
        <f>SUM('- 6 -'!C40:I40,C40)</f>
        <v>757</v>
      </c>
      <c r="E40" s="363">
        <v>0</v>
      </c>
      <c r="F40" s="316"/>
      <c r="G40" s="363">
        <f t="shared" si="0"/>
        <v>757</v>
      </c>
    </row>
    <row r="41" spans="1:7" ht="12.75">
      <c r="A41" s="13">
        <v>35</v>
      </c>
      <c r="B41" s="14" t="s">
        <v>165</v>
      </c>
      <c r="C41" s="362">
        <v>151</v>
      </c>
      <c r="D41" s="362">
        <f>SUM('- 6 -'!C41:I41,C41)</f>
        <v>1997</v>
      </c>
      <c r="E41" s="362">
        <v>0</v>
      </c>
      <c r="F41" s="316"/>
      <c r="G41" s="362">
        <f t="shared" si="0"/>
        <v>1997</v>
      </c>
    </row>
    <row r="42" spans="1:7" ht="12.75">
      <c r="A42" s="15">
        <v>36</v>
      </c>
      <c r="B42" s="16" t="s">
        <v>166</v>
      </c>
      <c r="C42" s="363">
        <v>0</v>
      </c>
      <c r="D42" s="363">
        <f>SUM('- 6 -'!C42:I42,C42)</f>
        <v>1038.5</v>
      </c>
      <c r="E42" s="363">
        <v>0</v>
      </c>
      <c r="F42" s="316"/>
      <c r="G42" s="363">
        <f t="shared" si="0"/>
        <v>1038.5</v>
      </c>
    </row>
    <row r="43" spans="1:7" ht="12.75">
      <c r="A43" s="13">
        <v>37</v>
      </c>
      <c r="B43" s="14" t="s">
        <v>167</v>
      </c>
      <c r="C43" s="362">
        <v>65</v>
      </c>
      <c r="D43" s="362">
        <f>SUM('- 6 -'!C43:I43,C43)</f>
        <v>981</v>
      </c>
      <c r="E43" s="362">
        <v>0</v>
      </c>
      <c r="F43" s="316"/>
      <c r="G43" s="362">
        <f t="shared" si="0"/>
        <v>981</v>
      </c>
    </row>
    <row r="44" spans="1:7" ht="12.75">
      <c r="A44" s="15">
        <v>38</v>
      </c>
      <c r="B44" s="16" t="s">
        <v>168</v>
      </c>
      <c r="C44" s="363">
        <v>0</v>
      </c>
      <c r="D44" s="363">
        <f>SUM('- 6 -'!C44:I44,C44)</f>
        <v>1239</v>
      </c>
      <c r="E44" s="363">
        <v>0</v>
      </c>
      <c r="F44" s="316"/>
      <c r="G44" s="363">
        <f t="shared" si="0"/>
        <v>1239</v>
      </c>
    </row>
    <row r="45" spans="1:7" ht="12.75">
      <c r="A45" s="13">
        <v>39</v>
      </c>
      <c r="B45" s="14" t="s">
        <v>169</v>
      </c>
      <c r="C45" s="362">
        <v>17</v>
      </c>
      <c r="D45" s="362">
        <f>SUM('- 6 -'!C45:I45,C45)</f>
        <v>2172</v>
      </c>
      <c r="E45" s="362">
        <v>0</v>
      </c>
      <c r="F45" s="316"/>
      <c r="G45" s="362">
        <f t="shared" si="0"/>
        <v>2172</v>
      </c>
    </row>
    <row r="46" spans="1:7" ht="12.75">
      <c r="A46" s="15">
        <v>40</v>
      </c>
      <c r="B46" s="16" t="s">
        <v>170</v>
      </c>
      <c r="C46" s="363">
        <v>315</v>
      </c>
      <c r="D46" s="363">
        <f>SUM('- 6 -'!C46:I46,C46)</f>
        <v>7419</v>
      </c>
      <c r="E46" s="363">
        <v>179</v>
      </c>
      <c r="F46" s="316"/>
      <c r="G46" s="363">
        <f t="shared" si="0"/>
        <v>7598</v>
      </c>
    </row>
    <row r="47" spans="1:7" ht="12.75">
      <c r="A47" s="13">
        <v>41</v>
      </c>
      <c r="B47" s="14" t="s">
        <v>171</v>
      </c>
      <c r="C47" s="362">
        <v>30</v>
      </c>
      <c r="D47" s="362">
        <f>SUM('- 6 -'!C47:I47,C47)</f>
        <v>1702</v>
      </c>
      <c r="E47" s="362">
        <v>0</v>
      </c>
      <c r="F47" s="316"/>
      <c r="G47" s="362">
        <f t="shared" si="0"/>
        <v>1702</v>
      </c>
    </row>
    <row r="48" spans="1:7" ht="12.75">
      <c r="A48" s="15">
        <v>42</v>
      </c>
      <c r="B48" s="16" t="s">
        <v>172</v>
      </c>
      <c r="C48" s="363">
        <v>0</v>
      </c>
      <c r="D48" s="363">
        <f>SUM('- 6 -'!C48:I48,C48)</f>
        <v>1112</v>
      </c>
      <c r="E48" s="363">
        <v>0</v>
      </c>
      <c r="F48" s="316"/>
      <c r="G48" s="363">
        <f t="shared" si="0"/>
        <v>1112</v>
      </c>
    </row>
    <row r="49" spans="1:7" ht="12.75">
      <c r="A49" s="13">
        <v>43</v>
      </c>
      <c r="B49" s="14" t="s">
        <v>173</v>
      </c>
      <c r="C49" s="362">
        <v>0</v>
      </c>
      <c r="D49" s="362">
        <f>SUM('- 6 -'!C49:I49,C49)</f>
        <v>840.5</v>
      </c>
      <c r="E49" s="362">
        <v>0</v>
      </c>
      <c r="F49" s="316"/>
      <c r="G49" s="362">
        <f t="shared" si="0"/>
        <v>840.5</v>
      </c>
    </row>
    <row r="50" spans="1:7" ht="12.75">
      <c r="A50" s="15">
        <v>44</v>
      </c>
      <c r="B50" s="16" t="s">
        <v>174</v>
      </c>
      <c r="C50" s="363">
        <v>0</v>
      </c>
      <c r="D50" s="363">
        <f>SUM('- 6 -'!C50:I50,C50)</f>
        <v>1381</v>
      </c>
      <c r="E50" s="363">
        <v>0</v>
      </c>
      <c r="F50" s="316"/>
      <c r="G50" s="363">
        <f t="shared" si="0"/>
        <v>1381</v>
      </c>
    </row>
    <row r="51" spans="1:7" ht="12.75">
      <c r="A51" s="13">
        <v>45</v>
      </c>
      <c r="B51" s="14" t="s">
        <v>175</v>
      </c>
      <c r="C51" s="362">
        <v>32</v>
      </c>
      <c r="D51" s="362">
        <f>SUM('- 6 -'!C51:I51,C51)</f>
        <v>1972</v>
      </c>
      <c r="E51" s="362">
        <v>20</v>
      </c>
      <c r="F51" s="316"/>
      <c r="G51" s="362">
        <f t="shared" si="0"/>
        <v>1992</v>
      </c>
    </row>
    <row r="52" spans="1:7" ht="12.75">
      <c r="A52" s="15">
        <v>46</v>
      </c>
      <c r="B52" s="16" t="s">
        <v>176</v>
      </c>
      <c r="C52" s="363">
        <v>0</v>
      </c>
      <c r="D52" s="363">
        <f>SUM('- 6 -'!C52:I52,C52)</f>
        <v>1469</v>
      </c>
      <c r="E52" s="363">
        <v>60</v>
      </c>
      <c r="F52" s="316"/>
      <c r="G52" s="363">
        <f t="shared" si="0"/>
        <v>1529</v>
      </c>
    </row>
    <row r="53" spans="1:7" ht="12.75">
      <c r="A53" s="13">
        <v>47</v>
      </c>
      <c r="B53" s="14" t="s">
        <v>177</v>
      </c>
      <c r="C53" s="362">
        <v>0</v>
      </c>
      <c r="D53" s="362">
        <f>SUM('- 6 -'!C53:I53,C53)</f>
        <v>1467.2</v>
      </c>
      <c r="E53" s="362">
        <v>10</v>
      </c>
      <c r="F53" s="316"/>
      <c r="G53" s="362">
        <f t="shared" si="0"/>
        <v>1477.2</v>
      </c>
    </row>
    <row r="54" spans="1:7" ht="12.75">
      <c r="A54" s="15">
        <v>48</v>
      </c>
      <c r="B54" s="16" t="s">
        <v>178</v>
      </c>
      <c r="C54" s="363">
        <v>37.8</v>
      </c>
      <c r="D54" s="363">
        <f>SUM('- 6 -'!C54:I54,C54)</f>
        <v>5416.5</v>
      </c>
      <c r="E54" s="363">
        <v>26</v>
      </c>
      <c r="F54" s="316"/>
      <c r="G54" s="363">
        <f t="shared" si="0"/>
        <v>5442.5</v>
      </c>
    </row>
    <row r="55" spans="1:7" ht="12.75">
      <c r="A55" s="13">
        <v>49</v>
      </c>
      <c r="B55" s="14" t="s">
        <v>179</v>
      </c>
      <c r="C55" s="362">
        <v>30</v>
      </c>
      <c r="D55" s="362">
        <f>SUM('- 6 -'!C55:I55,C55)</f>
        <v>4284</v>
      </c>
      <c r="E55" s="362">
        <v>50</v>
      </c>
      <c r="F55" s="316"/>
      <c r="G55" s="362">
        <f t="shared" si="0"/>
        <v>4334</v>
      </c>
    </row>
    <row r="56" spans="1:7" ht="12.75">
      <c r="A56" s="15">
        <v>50</v>
      </c>
      <c r="B56" s="16" t="s">
        <v>429</v>
      </c>
      <c r="C56" s="363">
        <v>0</v>
      </c>
      <c r="D56" s="363">
        <f>SUM('- 6 -'!C56:I56,C56)</f>
        <v>1843</v>
      </c>
      <c r="E56" s="363">
        <v>0</v>
      </c>
      <c r="F56" s="316"/>
      <c r="G56" s="363">
        <f t="shared" si="0"/>
        <v>1843</v>
      </c>
    </row>
    <row r="57" spans="1:7" ht="12.75">
      <c r="A57" s="13">
        <v>2264</v>
      </c>
      <c r="B57" s="14" t="s">
        <v>180</v>
      </c>
      <c r="C57" s="362">
        <v>0</v>
      </c>
      <c r="D57" s="362">
        <f>SUM('- 6 -'!C57:I57,C57)</f>
        <v>202.5</v>
      </c>
      <c r="E57" s="362">
        <v>0</v>
      </c>
      <c r="F57" s="316"/>
      <c r="G57" s="362">
        <f t="shared" si="0"/>
        <v>202.5</v>
      </c>
    </row>
    <row r="58" spans="1:7" ht="12.75">
      <c r="A58" s="15">
        <v>2309</v>
      </c>
      <c r="B58" s="16" t="s">
        <v>181</v>
      </c>
      <c r="C58" s="363">
        <v>0</v>
      </c>
      <c r="D58" s="363">
        <f>SUM('- 6 -'!C58:I58,C58)</f>
        <v>262</v>
      </c>
      <c r="E58" s="363">
        <v>0</v>
      </c>
      <c r="F58" s="316"/>
      <c r="G58" s="363">
        <f t="shared" si="0"/>
        <v>262</v>
      </c>
    </row>
    <row r="59" spans="1:7" ht="12.75">
      <c r="A59" s="13">
        <v>2312</v>
      </c>
      <c r="B59" s="14" t="s">
        <v>182</v>
      </c>
      <c r="C59" s="362">
        <v>0</v>
      </c>
      <c r="D59" s="362">
        <f>SUM('- 6 -'!C59:I59,C59)</f>
        <v>220.5</v>
      </c>
      <c r="E59" s="362">
        <v>0</v>
      </c>
      <c r="F59" s="316"/>
      <c r="G59" s="362">
        <f t="shared" si="0"/>
        <v>220.5</v>
      </c>
    </row>
    <row r="60" spans="1:7" ht="12.75">
      <c r="A60" s="15">
        <v>2355</v>
      </c>
      <c r="B60" s="16" t="s">
        <v>183</v>
      </c>
      <c r="C60" s="363">
        <v>103.7</v>
      </c>
      <c r="D60" s="363">
        <f>SUM('- 6 -'!C60:I60,C60)</f>
        <v>3241.5</v>
      </c>
      <c r="E60" s="363">
        <v>78</v>
      </c>
      <c r="F60" s="316"/>
      <c r="G60" s="363">
        <f t="shared" si="0"/>
        <v>3319.5</v>
      </c>
    </row>
    <row r="61" spans="1:7" ht="12.75">
      <c r="A61" s="13">
        <v>2439</v>
      </c>
      <c r="B61" s="14" t="s">
        <v>184</v>
      </c>
      <c r="C61" s="362">
        <v>0</v>
      </c>
      <c r="D61" s="362">
        <f>SUM('- 6 -'!C61:I61,C61)</f>
        <v>128</v>
      </c>
      <c r="E61" s="362">
        <v>9</v>
      </c>
      <c r="F61" s="316"/>
      <c r="G61" s="362">
        <f t="shared" si="0"/>
        <v>137</v>
      </c>
    </row>
    <row r="62" spans="1:7" ht="12.75">
      <c r="A62" s="15">
        <v>2460</v>
      </c>
      <c r="B62" s="16" t="s">
        <v>185</v>
      </c>
      <c r="C62" s="363">
        <v>0</v>
      </c>
      <c r="D62" s="363">
        <f>SUM('- 6 -'!C62:I62,C62)</f>
        <v>310</v>
      </c>
      <c r="E62" s="363">
        <v>0</v>
      </c>
      <c r="F62" s="316"/>
      <c r="G62" s="363">
        <f t="shared" si="0"/>
        <v>310</v>
      </c>
    </row>
    <row r="63" spans="1:7" ht="12.75">
      <c r="A63" s="13">
        <v>3000</v>
      </c>
      <c r="B63" s="14" t="s">
        <v>491</v>
      </c>
      <c r="C63" s="362">
        <v>636.5</v>
      </c>
      <c r="D63" s="362">
        <f>SUM('- 6 -'!C63:I63,C63)</f>
        <v>674</v>
      </c>
      <c r="E63" s="362">
        <v>0</v>
      </c>
      <c r="F63" s="316"/>
      <c r="G63" s="362">
        <f t="shared" si="0"/>
        <v>674</v>
      </c>
    </row>
    <row r="64" spans="1:7" ht="4.5" customHeight="1">
      <c r="A64" s="17"/>
      <c r="B64" s="17"/>
      <c r="C64" s="364"/>
      <c r="D64" s="364"/>
      <c r="E64" s="364"/>
      <c r="F64" s="317"/>
      <c r="G64" s="364"/>
    </row>
    <row r="65" spans="1:7" ht="12.75">
      <c r="A65" s="19"/>
      <c r="B65" s="20" t="s">
        <v>186</v>
      </c>
      <c r="C65" s="365">
        <f>SUM(C11:C63)</f>
        <v>4273</v>
      </c>
      <c r="D65" s="365">
        <f>SUM(D11:D63)</f>
        <v>184210.1</v>
      </c>
      <c r="E65" s="365">
        <f>SUM(E11:E63)</f>
        <v>2299</v>
      </c>
      <c r="F65" s="318"/>
      <c r="G65" s="365">
        <f>SUM(G11:G63)</f>
        <v>186509.1</v>
      </c>
    </row>
    <row r="66" spans="1:7" ht="4.5" customHeight="1">
      <c r="A66" s="17"/>
      <c r="B66" s="17"/>
      <c r="C66" s="364"/>
      <c r="D66" s="364"/>
      <c r="E66" s="364"/>
      <c r="F66" s="149"/>
      <c r="G66" s="364"/>
    </row>
    <row r="67" spans="1:7" ht="12.75">
      <c r="A67" s="15">
        <v>2155</v>
      </c>
      <c r="B67" s="16" t="s">
        <v>187</v>
      </c>
      <c r="C67" s="363">
        <v>0</v>
      </c>
      <c r="D67" s="363">
        <f>SUM('- 6 -'!C67:I67,C67)</f>
        <v>150</v>
      </c>
      <c r="E67" s="363">
        <v>0</v>
      </c>
      <c r="F67" s="316"/>
      <c r="G67" s="363">
        <f>D67+E67</f>
        <v>150</v>
      </c>
    </row>
    <row r="68" spans="1:7" ht="12.75">
      <c r="A68" s="13">
        <v>2408</v>
      </c>
      <c r="B68" s="14" t="s">
        <v>189</v>
      </c>
      <c r="C68" s="362">
        <v>0</v>
      </c>
      <c r="D68" s="362">
        <f>SUM('- 6 -'!C68:I68,C68)</f>
        <v>267.5</v>
      </c>
      <c r="E68" s="362">
        <v>0</v>
      </c>
      <c r="F68" s="316"/>
      <c r="G68" s="362">
        <f>D68+E68</f>
        <v>267.5</v>
      </c>
    </row>
    <row r="69" ht="6.75" customHeight="1">
      <c r="F69" s="149"/>
    </row>
    <row r="70" spans="1:7" ht="12" customHeight="1">
      <c r="A70" s="54" t="s">
        <v>297</v>
      </c>
      <c r="B70" s="55" t="s">
        <v>500</v>
      </c>
      <c r="C70" s="6"/>
      <c r="D70" s="6"/>
      <c r="F70" s="319"/>
      <c r="G70" s="17"/>
    </row>
    <row r="71" spans="1:7" ht="12" customHeight="1">
      <c r="A71" s="6"/>
      <c r="B71" s="6"/>
      <c r="C71" s="6"/>
      <c r="D71" s="6"/>
      <c r="F71" s="319"/>
      <c r="G71" s="17"/>
    </row>
    <row r="72" spans="1:7" ht="12" customHeight="1">
      <c r="A72" s="6"/>
      <c r="B72" s="6"/>
      <c r="C72" s="6"/>
      <c r="D72" s="6"/>
      <c r="F72" s="319"/>
      <c r="G72" s="17"/>
    </row>
    <row r="73" spans="1:7" ht="12" customHeight="1">
      <c r="A73" s="6"/>
      <c r="B73" s="6"/>
      <c r="C73" s="6"/>
      <c r="D73" s="6"/>
      <c r="F73" s="319"/>
      <c r="G73" s="17"/>
    </row>
    <row r="74" spans="1:7" ht="12" customHeight="1">
      <c r="A74" s="6"/>
      <c r="B74" s="6"/>
      <c r="C74" s="6"/>
      <c r="D74" s="6"/>
      <c r="F74" s="319"/>
      <c r="G74" s="17"/>
    </row>
  </sheetData>
  <printOptions horizontalCentered="1"/>
  <pageMargins left="0.6" right="0.6" top="0.6" bottom="0" header="0.3" footer="0"/>
  <pageSetup fitToHeight="1" fitToWidth="1" orientation="portrait" scale="81" r:id="rId1"/>
  <headerFooter alignWithMargins="0">
    <oddHeader>&amp;C&amp;"Times New Roman,Bold"&amp;12&amp;A</oddHeader>
  </headerFooter>
</worksheet>
</file>

<file path=xl/worksheets/sheet50.xml><?xml version="1.0" encoding="utf-8"?>
<worksheet xmlns="http://schemas.openxmlformats.org/spreadsheetml/2006/main" xmlns:r="http://schemas.openxmlformats.org/officeDocument/2006/relationships">
  <sheetPr codeName="Sheet61">
    <pageSetUpPr fitToPage="1"/>
  </sheetPr>
  <dimension ref="A1:F74"/>
  <sheetViews>
    <sheetView showGridLines="0" showZeros="0" workbookViewId="0" topLeftCell="A1">
      <selection activeCell="A1" sqref="A1"/>
    </sheetView>
  </sheetViews>
  <sheetFormatPr defaultColWidth="19.83203125" defaultRowHeight="12"/>
  <cols>
    <col min="1" max="1" width="6.83203125" style="82" customWidth="1"/>
    <col min="2" max="2" width="35.83203125" style="82" customWidth="1"/>
    <col min="3" max="3" width="24.83203125" style="82" customWidth="1"/>
    <col min="4" max="4" width="23.83203125" style="82" customWidth="1"/>
    <col min="5" max="5" width="25.83203125" style="82" customWidth="1"/>
    <col min="6" max="6" width="23.83203125" style="82" customWidth="1"/>
    <col min="7" max="16384" width="19.83203125" style="82" customWidth="1"/>
  </cols>
  <sheetData>
    <row r="1" spans="2:5" ht="6.75" customHeight="1">
      <c r="B1" s="80"/>
      <c r="C1" s="142"/>
      <c r="D1" s="142"/>
      <c r="E1" s="142"/>
    </row>
    <row r="2" spans="1:6" ht="12.75" customHeight="1">
      <c r="A2" s="200"/>
      <c r="B2" s="200" t="s">
        <v>493</v>
      </c>
      <c r="C2" s="200"/>
      <c r="D2" s="200"/>
      <c r="E2" s="200"/>
      <c r="F2" s="200"/>
    </row>
    <row r="3" spans="1:6" ht="12.75" customHeight="1">
      <c r="A3" s="275"/>
      <c r="B3" s="275" t="str">
        <f>REPLACE(REPLACE(YEAR,1,22,""),5,0,"")&amp;" BUDGET"</f>
        <v>2000/2001 BUDGET</v>
      </c>
      <c r="C3" s="203"/>
      <c r="D3" s="203"/>
      <c r="E3" s="203"/>
      <c r="F3" s="203"/>
    </row>
    <row r="4" spans="1:5" ht="12.75" customHeight="1">
      <c r="A4" s="10"/>
      <c r="C4" s="142"/>
      <c r="D4" s="142"/>
      <c r="E4" s="142"/>
    </row>
    <row r="5" spans="1:5" ht="12.75" customHeight="1">
      <c r="A5" s="10"/>
      <c r="C5" s="142"/>
      <c r="D5" s="142"/>
      <c r="E5" s="142"/>
    </row>
    <row r="6" spans="1:6" ht="12.75" customHeight="1">
      <c r="A6" s="10"/>
      <c r="C6" s="418"/>
      <c r="D6" s="418"/>
      <c r="E6" s="418"/>
      <c r="F6" s="418"/>
    </row>
    <row r="7" spans="3:6" ht="12.75" customHeight="1">
      <c r="C7" s="417" t="s">
        <v>219</v>
      </c>
      <c r="D7" s="417" t="s">
        <v>498</v>
      </c>
      <c r="E7" s="417" t="s">
        <v>227</v>
      </c>
      <c r="F7" s="417" t="s">
        <v>226</v>
      </c>
    </row>
    <row r="8" spans="1:6" ht="12.75" customHeight="1">
      <c r="A8" s="94"/>
      <c r="B8" s="45"/>
      <c r="C8" s="146" t="s">
        <v>454</v>
      </c>
      <c r="D8" s="146" t="s">
        <v>497</v>
      </c>
      <c r="E8" s="146" t="s">
        <v>490</v>
      </c>
      <c r="F8" s="146" t="s">
        <v>256</v>
      </c>
    </row>
    <row r="9" spans="1:6" ht="12.75" customHeight="1">
      <c r="A9" s="51" t="s">
        <v>112</v>
      </c>
      <c r="B9" s="52" t="s">
        <v>113</v>
      </c>
      <c r="C9" s="186" t="s">
        <v>484</v>
      </c>
      <c r="D9" s="186" t="s">
        <v>494</v>
      </c>
      <c r="E9" s="186" t="s">
        <v>495</v>
      </c>
      <c r="F9" s="186" t="s">
        <v>496</v>
      </c>
    </row>
    <row r="10" spans="1:6" ht="4.5" customHeight="1">
      <c r="A10" s="77"/>
      <c r="B10" s="77"/>
      <c r="D10" s="416"/>
      <c r="E10" s="148"/>
      <c r="F10" s="164"/>
    </row>
    <row r="11" spans="1:6" ht="12.75">
      <c r="A11" s="13">
        <v>1</v>
      </c>
      <c r="B11" s="14" t="s">
        <v>135</v>
      </c>
      <c r="C11" s="14">
        <f>'- 4 -'!F11</f>
        <v>7374</v>
      </c>
      <c r="D11" s="362">
        <f>'- 9 -'!D11</f>
        <v>14.296382068672166</v>
      </c>
      <c r="E11" s="14">
        <f>'- 53 -'!G11</f>
        <v>123142</v>
      </c>
      <c r="F11" s="362">
        <f>'- 51 -'!H11</f>
        <v>26.931673787819175</v>
      </c>
    </row>
    <row r="12" spans="1:6" ht="12.75">
      <c r="A12" s="15">
        <v>2</v>
      </c>
      <c r="B12" s="16" t="s">
        <v>136</v>
      </c>
      <c r="C12" s="16">
        <f>'- 4 -'!F12</f>
        <v>6154</v>
      </c>
      <c r="D12" s="363">
        <f>'- 9 -'!D12</f>
        <v>15.667435393067892</v>
      </c>
      <c r="E12" s="16">
        <f>'- 53 -'!G12</f>
        <v>157681</v>
      </c>
      <c r="F12" s="363">
        <f>'- 51 -'!H12</f>
        <v>16.51560524257611</v>
      </c>
    </row>
    <row r="13" spans="1:6" ht="12.75">
      <c r="A13" s="13">
        <v>3</v>
      </c>
      <c r="B13" s="14" t="s">
        <v>137</v>
      </c>
      <c r="C13" s="14">
        <f>'- 4 -'!F13</f>
        <v>6846</v>
      </c>
      <c r="D13" s="362">
        <f>'- 9 -'!D13</f>
        <v>14.796033638759885</v>
      </c>
      <c r="E13" s="14">
        <f>'- 53 -'!G13</f>
        <v>146558</v>
      </c>
      <c r="F13" s="362">
        <f>'- 51 -'!H13</f>
        <v>21.840452947327353</v>
      </c>
    </row>
    <row r="14" spans="1:6" ht="12.75">
      <c r="A14" s="15">
        <v>4</v>
      </c>
      <c r="B14" s="16" t="s">
        <v>138</v>
      </c>
      <c r="C14" s="16">
        <f>'- 4 -'!F14</f>
        <v>6597</v>
      </c>
      <c r="D14" s="363">
        <f>'- 9 -'!D14</f>
        <v>15.127524047760271</v>
      </c>
      <c r="E14" s="16">
        <f>'- 53 -'!G14</f>
        <v>127837</v>
      </c>
      <c r="F14" s="390"/>
    </row>
    <row r="15" spans="1:6" ht="12.75">
      <c r="A15" s="13">
        <v>5</v>
      </c>
      <c r="B15" s="14" t="s">
        <v>139</v>
      </c>
      <c r="C15" s="14">
        <f>'- 4 -'!F15</f>
        <v>6545</v>
      </c>
      <c r="D15" s="362">
        <f>'- 9 -'!D15</f>
        <v>15.273280663126538</v>
      </c>
      <c r="E15" s="14">
        <f>'- 53 -'!G15</f>
        <v>154731</v>
      </c>
      <c r="F15" s="362">
        <f>'- 51 -'!H15</f>
        <v>21.26424130879844</v>
      </c>
    </row>
    <row r="16" spans="1:6" ht="12.75">
      <c r="A16" s="15">
        <v>6</v>
      </c>
      <c r="B16" s="16" t="s">
        <v>140</v>
      </c>
      <c r="C16" s="16">
        <f>'- 4 -'!F16</f>
        <v>6215</v>
      </c>
      <c r="D16" s="363">
        <f>'- 9 -'!D16</f>
        <v>15.687525119261887</v>
      </c>
      <c r="E16" s="16">
        <f>'- 53 -'!G16</f>
        <v>103374</v>
      </c>
      <c r="F16" s="363">
        <f>'- 51 -'!H16</f>
        <v>20.95939521081449</v>
      </c>
    </row>
    <row r="17" spans="1:6" ht="12.75">
      <c r="A17" s="13">
        <v>9</v>
      </c>
      <c r="B17" s="14" t="s">
        <v>141</v>
      </c>
      <c r="C17" s="14">
        <f>'- 4 -'!F17</f>
        <v>6007</v>
      </c>
      <c r="D17" s="362">
        <f>'- 9 -'!D17</f>
        <v>15.739156994502139</v>
      </c>
      <c r="E17" s="14">
        <f>'- 53 -'!G17</f>
        <v>99104</v>
      </c>
      <c r="F17" s="362">
        <f>'- 51 -'!H17</f>
        <v>20.41494318192489</v>
      </c>
    </row>
    <row r="18" spans="1:6" ht="12.75">
      <c r="A18" s="15">
        <v>10</v>
      </c>
      <c r="B18" s="16" t="s">
        <v>142</v>
      </c>
      <c r="C18" s="16">
        <f>'- 4 -'!F18</f>
        <v>6622</v>
      </c>
      <c r="D18" s="363">
        <f>'- 9 -'!D18</f>
        <v>15.945945945945946</v>
      </c>
      <c r="E18" s="16">
        <f>'- 53 -'!G18</f>
        <v>99723</v>
      </c>
      <c r="F18" s="363">
        <f>'- 51 -'!H18</f>
        <v>25.390661935146596</v>
      </c>
    </row>
    <row r="19" spans="1:6" ht="12.75">
      <c r="A19" s="13">
        <v>11</v>
      </c>
      <c r="B19" s="14" t="s">
        <v>143</v>
      </c>
      <c r="C19" s="14">
        <f>'- 4 -'!F19</f>
        <v>6390</v>
      </c>
      <c r="D19" s="362">
        <f>'- 9 -'!D19</f>
        <v>15.943364611260055</v>
      </c>
      <c r="E19" s="14">
        <f>'- 53 -'!G19</f>
        <v>131324</v>
      </c>
      <c r="F19" s="362">
        <f>'- 51 -'!H19</f>
        <v>17.37142365079297</v>
      </c>
    </row>
    <row r="20" spans="1:6" ht="12.75">
      <c r="A20" s="15">
        <v>12</v>
      </c>
      <c r="B20" s="16" t="s">
        <v>144</v>
      </c>
      <c r="C20" s="16">
        <f>'- 4 -'!F20</f>
        <v>6314</v>
      </c>
      <c r="D20" s="363">
        <f>'- 9 -'!D20</f>
        <v>15.935297885970531</v>
      </c>
      <c r="E20" s="16">
        <f>'- 53 -'!G20</f>
        <v>105261</v>
      </c>
      <c r="F20" s="363">
        <f>'- 51 -'!H20</f>
        <v>20.691120842813348</v>
      </c>
    </row>
    <row r="21" spans="1:6" ht="12.75">
      <c r="A21" s="13">
        <v>13</v>
      </c>
      <c r="B21" s="14" t="s">
        <v>145</v>
      </c>
      <c r="C21" s="14">
        <f>'- 4 -'!F21</f>
        <v>6117</v>
      </c>
      <c r="D21" s="362">
        <f>'- 9 -'!D21</f>
        <v>15.64343662391148</v>
      </c>
      <c r="E21" s="14">
        <f>'- 53 -'!G21</f>
        <v>134696</v>
      </c>
      <c r="F21" s="362">
        <f>'- 51 -'!H21</f>
        <v>17.890065082449787</v>
      </c>
    </row>
    <row r="22" spans="1:6" ht="12.75">
      <c r="A22" s="15">
        <v>14</v>
      </c>
      <c r="B22" s="16" t="s">
        <v>146</v>
      </c>
      <c r="C22" s="16">
        <f>'- 4 -'!F22</f>
        <v>6323</v>
      </c>
      <c r="D22" s="363">
        <f>'- 9 -'!D22</f>
        <v>16.677933365523902</v>
      </c>
      <c r="E22" s="16">
        <f>'- 53 -'!G22</f>
        <v>81689</v>
      </c>
      <c r="F22" s="363">
        <f>'- 51 -'!H22</f>
        <v>20.968604970128045</v>
      </c>
    </row>
    <row r="23" spans="1:6" ht="12.75">
      <c r="A23" s="13">
        <v>15</v>
      </c>
      <c r="B23" s="14" t="s">
        <v>147</v>
      </c>
      <c r="C23" s="14">
        <f>'- 4 -'!F23</f>
        <v>5289</v>
      </c>
      <c r="D23" s="362">
        <f>'- 9 -'!D23</f>
        <v>17.87824695309614</v>
      </c>
      <c r="E23" s="14">
        <f>'- 53 -'!G23</f>
        <v>84312</v>
      </c>
      <c r="F23" s="362">
        <f>'- 51 -'!H23</f>
        <v>13.200000559206543</v>
      </c>
    </row>
    <row r="24" spans="1:6" ht="12.75">
      <c r="A24" s="15">
        <v>16</v>
      </c>
      <c r="B24" s="16" t="s">
        <v>148</v>
      </c>
      <c r="C24" s="16">
        <f>'- 4 -'!F24</f>
        <v>7550</v>
      </c>
      <c r="D24" s="363">
        <f>'- 9 -'!D24</f>
        <v>13.906985161056822</v>
      </c>
      <c r="E24" s="16">
        <f>'- 53 -'!G24</f>
        <v>123273</v>
      </c>
      <c r="F24" s="363">
        <f>'- 51 -'!H24</f>
        <v>19.278846554249625</v>
      </c>
    </row>
    <row r="25" spans="1:6" ht="12.75">
      <c r="A25" s="13">
        <v>17</v>
      </c>
      <c r="B25" s="14" t="s">
        <v>149</v>
      </c>
      <c r="C25" s="14">
        <f>'- 4 -'!F25</f>
        <v>7267</v>
      </c>
      <c r="D25" s="362">
        <f>'- 9 -'!D25</f>
        <v>13.610755441741356</v>
      </c>
      <c r="E25" s="14">
        <f>'- 53 -'!G25</f>
        <v>110478</v>
      </c>
      <c r="F25" s="362">
        <f>'- 51 -'!H25</f>
        <v>18.731949185100795</v>
      </c>
    </row>
    <row r="26" spans="1:6" ht="12.75">
      <c r="A26" s="15">
        <v>18</v>
      </c>
      <c r="B26" s="16" t="s">
        <v>150</v>
      </c>
      <c r="C26" s="16">
        <f>'- 4 -'!F26</f>
        <v>5718</v>
      </c>
      <c r="D26" s="363">
        <f>'- 9 -'!D26</f>
        <v>17.159304771393778</v>
      </c>
      <c r="E26" s="16">
        <f>'- 53 -'!G26</f>
        <v>107283</v>
      </c>
      <c r="F26" s="363">
        <f>'- 51 -'!H26</f>
        <v>16.864464112199</v>
      </c>
    </row>
    <row r="27" spans="1:6" ht="12.75">
      <c r="A27" s="13">
        <v>19</v>
      </c>
      <c r="B27" s="14" t="s">
        <v>151</v>
      </c>
      <c r="C27" s="14">
        <f>'- 4 -'!F27</f>
        <v>4148</v>
      </c>
      <c r="D27" s="362">
        <f>'- 9 -'!D27</f>
        <v>24.400514138817478</v>
      </c>
      <c r="E27" s="14">
        <f>'- 53 -'!G27</f>
        <v>141044</v>
      </c>
      <c r="F27" s="362">
        <f>'- 51 -'!H27</f>
        <v>15.695632109327441</v>
      </c>
    </row>
    <row r="28" spans="1:6" ht="12.75">
      <c r="A28" s="15">
        <v>20</v>
      </c>
      <c r="B28" s="16" t="s">
        <v>152</v>
      </c>
      <c r="C28" s="16">
        <f>'- 4 -'!F28</f>
        <v>7626</v>
      </c>
      <c r="D28" s="363">
        <f>'- 9 -'!D28</f>
        <v>13.612785644188982</v>
      </c>
      <c r="E28" s="16">
        <f>'- 53 -'!G28</f>
        <v>126476</v>
      </c>
      <c r="F28" s="363">
        <f>'- 51 -'!H28</f>
        <v>21.195897789886317</v>
      </c>
    </row>
    <row r="29" spans="1:6" ht="12.75">
      <c r="A29" s="13">
        <v>21</v>
      </c>
      <c r="B29" s="14" t="s">
        <v>153</v>
      </c>
      <c r="C29" s="14">
        <f>'- 4 -'!F29</f>
        <v>6192</v>
      </c>
      <c r="D29" s="362">
        <f>'- 9 -'!D29</f>
        <v>15.801369863013699</v>
      </c>
      <c r="E29" s="14">
        <f>'- 53 -'!G29</f>
        <v>106560</v>
      </c>
      <c r="F29" s="362">
        <f>'- 51 -'!H29</f>
        <v>18.504197629195254</v>
      </c>
    </row>
    <row r="30" spans="1:6" ht="12.75">
      <c r="A30" s="15">
        <v>22</v>
      </c>
      <c r="B30" s="16" t="s">
        <v>154</v>
      </c>
      <c r="C30" s="16">
        <f>'- 4 -'!F30</f>
        <v>6701</v>
      </c>
      <c r="D30" s="363">
        <f>'- 9 -'!D30</f>
        <v>16.59804672539257</v>
      </c>
      <c r="E30" s="16">
        <f>'- 53 -'!G30</f>
        <v>167700</v>
      </c>
      <c r="F30" s="363">
        <f>'- 51 -'!H30</f>
        <v>15.583517374029782</v>
      </c>
    </row>
    <row r="31" spans="1:6" ht="12.75">
      <c r="A31" s="13">
        <v>23</v>
      </c>
      <c r="B31" s="14" t="s">
        <v>155</v>
      </c>
      <c r="C31" s="14">
        <f>'- 4 -'!F31</f>
        <v>6764</v>
      </c>
      <c r="D31" s="362">
        <f>'- 9 -'!D31</f>
        <v>15.369120209059234</v>
      </c>
      <c r="E31" s="14">
        <f>'- 53 -'!G31</f>
        <v>88686</v>
      </c>
      <c r="F31" s="362">
        <f>'- 51 -'!H31</f>
        <v>19.9819601392074</v>
      </c>
    </row>
    <row r="32" spans="1:6" ht="12.75">
      <c r="A32" s="15">
        <v>24</v>
      </c>
      <c r="B32" s="16" t="s">
        <v>156</v>
      </c>
      <c r="C32" s="16">
        <f>'- 4 -'!F32</f>
        <v>5936</v>
      </c>
      <c r="D32" s="363">
        <f>'- 9 -'!D32</f>
        <v>15.87033597838933</v>
      </c>
      <c r="E32" s="16">
        <f>'- 53 -'!G32</f>
        <v>116207</v>
      </c>
      <c r="F32" s="363">
        <f>'- 51 -'!H32</f>
        <v>17.582841915918653</v>
      </c>
    </row>
    <row r="33" spans="1:6" ht="12.75">
      <c r="A33" s="13">
        <v>25</v>
      </c>
      <c r="B33" s="14" t="s">
        <v>157</v>
      </c>
      <c r="C33" s="14">
        <f>'- 4 -'!F33</f>
        <v>6435</v>
      </c>
      <c r="D33" s="362">
        <f>'- 9 -'!D33</f>
        <v>15.887688544639218</v>
      </c>
      <c r="E33" s="14">
        <f>'- 53 -'!G33</f>
        <v>130900</v>
      </c>
      <c r="F33" s="362">
        <f>'- 51 -'!H33</f>
        <v>17.179958118815737</v>
      </c>
    </row>
    <row r="34" spans="1:6" ht="12.75">
      <c r="A34" s="15">
        <v>26</v>
      </c>
      <c r="B34" s="16" t="s">
        <v>158</v>
      </c>
      <c r="C34" s="16">
        <f>'- 4 -'!F34</f>
        <v>5431</v>
      </c>
      <c r="D34" s="363">
        <f>'- 9 -'!D34</f>
        <v>16.66160019455253</v>
      </c>
      <c r="E34" s="16">
        <f>'- 53 -'!G34</f>
        <v>90706</v>
      </c>
      <c r="F34" s="363">
        <f>'- 51 -'!H34</f>
        <v>16.1338134236327</v>
      </c>
    </row>
    <row r="35" spans="1:6" ht="12.75">
      <c r="A35" s="13">
        <v>28</v>
      </c>
      <c r="B35" s="14" t="s">
        <v>159</v>
      </c>
      <c r="C35" s="14">
        <f>'- 4 -'!F35</f>
        <v>6373</v>
      </c>
      <c r="D35" s="362">
        <f>'- 9 -'!D35</f>
        <v>15.50413223140496</v>
      </c>
      <c r="E35" s="14">
        <f>'- 53 -'!G35</f>
        <v>95948</v>
      </c>
      <c r="F35" s="362">
        <f>'- 51 -'!H35</f>
        <v>20.358187422784347</v>
      </c>
    </row>
    <row r="36" spans="1:6" ht="12.75">
      <c r="A36" s="15">
        <v>30</v>
      </c>
      <c r="B36" s="16" t="s">
        <v>160</v>
      </c>
      <c r="C36" s="16">
        <f>'- 4 -'!F36</f>
        <v>6683</v>
      </c>
      <c r="D36" s="363">
        <f>'- 9 -'!D36</f>
        <v>15.292174507347077</v>
      </c>
      <c r="E36" s="16">
        <f>'- 53 -'!G36</f>
        <v>108700</v>
      </c>
      <c r="F36" s="363">
        <f>'- 51 -'!H36</f>
        <v>18.757406594037054</v>
      </c>
    </row>
    <row r="37" spans="1:6" ht="12.75">
      <c r="A37" s="13">
        <v>31</v>
      </c>
      <c r="B37" s="14" t="s">
        <v>161</v>
      </c>
      <c r="C37" s="14">
        <f>'- 4 -'!F37</f>
        <v>6148</v>
      </c>
      <c r="D37" s="362">
        <f>'- 9 -'!D37</f>
        <v>15.623841305153876</v>
      </c>
      <c r="E37" s="14">
        <f>'- 53 -'!G37</f>
        <v>123028</v>
      </c>
      <c r="F37" s="362">
        <f>'- 51 -'!H37</f>
        <v>16.215037959686256</v>
      </c>
    </row>
    <row r="38" spans="1:6" ht="12.75">
      <c r="A38" s="15">
        <v>32</v>
      </c>
      <c r="B38" s="16" t="s">
        <v>162</v>
      </c>
      <c r="C38" s="16">
        <f>'- 4 -'!F38</f>
        <v>7499</v>
      </c>
      <c r="D38" s="363">
        <f>'- 9 -'!D38</f>
        <v>14.677002583979329</v>
      </c>
      <c r="E38" s="16">
        <f>'- 53 -'!G38</f>
        <v>91197</v>
      </c>
      <c r="F38" s="363">
        <f>'- 51 -'!H38</f>
        <v>20.970652068652512</v>
      </c>
    </row>
    <row r="39" spans="1:6" ht="12.75">
      <c r="A39" s="13">
        <v>33</v>
      </c>
      <c r="B39" s="14" t="s">
        <v>163</v>
      </c>
      <c r="C39" s="14">
        <f>'- 4 -'!F39</f>
        <v>6628</v>
      </c>
      <c r="D39" s="362">
        <f>'- 9 -'!D39</f>
        <v>15.669491525423727</v>
      </c>
      <c r="E39" s="14">
        <f>'- 53 -'!G39</f>
        <v>100361</v>
      </c>
      <c r="F39" s="362">
        <f>'- 51 -'!H39</f>
        <v>19.338025778479107</v>
      </c>
    </row>
    <row r="40" spans="1:6" ht="12.75">
      <c r="A40" s="15">
        <v>34</v>
      </c>
      <c r="B40" s="16" t="s">
        <v>164</v>
      </c>
      <c r="C40" s="16">
        <f>'- 4 -'!F40</f>
        <v>7084</v>
      </c>
      <c r="D40" s="363">
        <f>'- 9 -'!D40</f>
        <v>14.628019323671497</v>
      </c>
      <c r="E40" s="16">
        <f>'- 53 -'!G40</f>
        <v>61210</v>
      </c>
      <c r="F40" s="363">
        <f>'- 51 -'!H40</f>
        <v>24.918510793268457</v>
      </c>
    </row>
    <row r="41" spans="1:6" ht="12.75">
      <c r="A41" s="13">
        <v>35</v>
      </c>
      <c r="B41" s="14" t="s">
        <v>165</v>
      </c>
      <c r="C41" s="14">
        <f>'- 4 -'!F41</f>
        <v>6801</v>
      </c>
      <c r="D41" s="362">
        <f>'- 9 -'!D41</f>
        <v>15.956851777866559</v>
      </c>
      <c r="E41" s="14">
        <f>'- 53 -'!G41</f>
        <v>95865</v>
      </c>
      <c r="F41" s="362">
        <f>'- 51 -'!H41</f>
        <v>20.623789504806552</v>
      </c>
    </row>
    <row r="42" spans="1:6" ht="12.75">
      <c r="A42" s="15">
        <v>36</v>
      </c>
      <c r="B42" s="16" t="s">
        <v>166</v>
      </c>
      <c r="C42" s="16">
        <f>'- 4 -'!F42</f>
        <v>6940</v>
      </c>
      <c r="D42" s="363">
        <f>'- 9 -'!D42</f>
        <v>14.740951029098653</v>
      </c>
      <c r="E42" s="16">
        <f>'- 53 -'!G42</f>
        <v>116007</v>
      </c>
      <c r="F42" s="363">
        <f>'- 51 -'!H42</f>
        <v>18.78411326397657</v>
      </c>
    </row>
    <row r="43" spans="1:6" ht="12.75">
      <c r="A43" s="13">
        <v>37</v>
      </c>
      <c r="B43" s="14" t="s">
        <v>167</v>
      </c>
      <c r="C43" s="14">
        <f>'- 4 -'!F43</f>
        <v>6894</v>
      </c>
      <c r="D43" s="362">
        <f>'- 9 -'!D43</f>
        <v>15.092307692307692</v>
      </c>
      <c r="E43" s="14">
        <f>'- 53 -'!G43</f>
        <v>114327</v>
      </c>
      <c r="F43" s="362">
        <f>'- 51 -'!H43</f>
        <v>19.999848910288208</v>
      </c>
    </row>
    <row r="44" spans="1:6" ht="12.75">
      <c r="A44" s="15">
        <v>38</v>
      </c>
      <c r="B44" s="16" t="s">
        <v>168</v>
      </c>
      <c r="C44" s="16">
        <f>'- 4 -'!F44</f>
        <v>7148</v>
      </c>
      <c r="D44" s="363">
        <f>'- 9 -'!D44</f>
        <v>14.188376753507013</v>
      </c>
      <c r="E44" s="16">
        <f>'- 53 -'!G44</f>
        <v>130170</v>
      </c>
      <c r="F44" s="363">
        <f>'- 51 -'!H44</f>
        <v>19.213088529555044</v>
      </c>
    </row>
    <row r="45" spans="1:6" ht="12.75">
      <c r="A45" s="13">
        <v>39</v>
      </c>
      <c r="B45" s="14" t="s">
        <v>169</v>
      </c>
      <c r="C45" s="14">
        <f>'- 4 -'!F45</f>
        <v>6768</v>
      </c>
      <c r="D45" s="362">
        <f>'- 9 -'!D45</f>
        <v>14.012903225806452</v>
      </c>
      <c r="E45" s="14">
        <f>'- 53 -'!G45</f>
        <v>114265</v>
      </c>
      <c r="F45" s="362">
        <f>'- 51 -'!H45</f>
        <v>18.21738179129477</v>
      </c>
    </row>
    <row r="46" spans="1:6" ht="12.75">
      <c r="A46" s="15">
        <v>40</v>
      </c>
      <c r="B46" s="16" t="s">
        <v>170</v>
      </c>
      <c r="C46" s="16">
        <f>'- 4 -'!F46</f>
        <v>5727</v>
      </c>
      <c r="D46" s="363">
        <f>'- 9 -'!D46</f>
        <v>16.066142265076547</v>
      </c>
      <c r="E46" s="16">
        <f>'- 53 -'!G46</f>
        <v>125861</v>
      </c>
      <c r="F46" s="363">
        <f>'- 51 -'!H46</f>
        <v>15.506313864250535</v>
      </c>
    </row>
    <row r="47" spans="1:6" ht="12.75">
      <c r="A47" s="13">
        <v>41</v>
      </c>
      <c r="B47" s="14" t="s">
        <v>171</v>
      </c>
      <c r="C47" s="14">
        <f>'- 4 -'!F47</f>
        <v>6956</v>
      </c>
      <c r="D47" s="362">
        <f>'- 9 -'!D47</f>
        <v>14.659776055124892</v>
      </c>
      <c r="E47" s="14">
        <f>'- 53 -'!G47</f>
        <v>145351</v>
      </c>
      <c r="F47" s="362">
        <f>'- 51 -'!H47</f>
        <v>19.063998775941688</v>
      </c>
    </row>
    <row r="48" spans="1:6" ht="12.75">
      <c r="A48" s="15">
        <v>42</v>
      </c>
      <c r="B48" s="16" t="s">
        <v>172</v>
      </c>
      <c r="C48" s="16">
        <f>'- 4 -'!F48</f>
        <v>6971</v>
      </c>
      <c r="D48" s="363">
        <f>'- 9 -'!D48</f>
        <v>15.092290988056462</v>
      </c>
      <c r="E48" s="16">
        <f>'- 53 -'!G48</f>
        <v>127882</v>
      </c>
      <c r="F48" s="363">
        <f>'- 51 -'!H48</f>
        <v>20.20199448264684</v>
      </c>
    </row>
    <row r="49" spans="1:6" ht="12.75">
      <c r="A49" s="13">
        <v>43</v>
      </c>
      <c r="B49" s="14" t="s">
        <v>173</v>
      </c>
      <c r="C49" s="14">
        <f>'- 4 -'!F49</f>
        <v>7232</v>
      </c>
      <c r="D49" s="362">
        <f>'- 9 -'!D49</f>
        <v>13.722448979591837</v>
      </c>
      <c r="E49" s="14">
        <f>'- 53 -'!G49</f>
        <v>156380</v>
      </c>
      <c r="F49" s="362">
        <f>'- 51 -'!H49</f>
        <v>18.957113960706256</v>
      </c>
    </row>
    <row r="50" spans="1:6" ht="12.75">
      <c r="A50" s="15">
        <v>44</v>
      </c>
      <c r="B50" s="16" t="s">
        <v>174</v>
      </c>
      <c r="C50" s="16">
        <f>'- 4 -'!F50</f>
        <v>6546</v>
      </c>
      <c r="D50" s="363">
        <f>'- 9 -'!D50</f>
        <v>14.905558553696707</v>
      </c>
      <c r="E50" s="16">
        <f>'- 53 -'!G50</f>
        <v>109189</v>
      </c>
      <c r="F50" s="363">
        <f>'- 51 -'!H50</f>
        <v>22.39567365364221</v>
      </c>
    </row>
    <row r="51" spans="1:6" ht="12.75">
      <c r="A51" s="13">
        <v>45</v>
      </c>
      <c r="B51" s="14" t="s">
        <v>175</v>
      </c>
      <c r="C51" s="14">
        <f>'- 4 -'!F51</f>
        <v>5694</v>
      </c>
      <c r="D51" s="362">
        <f>'- 9 -'!D51</f>
        <v>17.949180032438278</v>
      </c>
      <c r="E51" s="14">
        <f>'- 53 -'!G51</f>
        <v>76236</v>
      </c>
      <c r="F51" s="362">
        <f>'- 51 -'!H51</f>
        <v>20.173105729019124</v>
      </c>
    </row>
    <row r="52" spans="1:6" ht="12.75">
      <c r="A52" s="15">
        <v>46</v>
      </c>
      <c r="B52" s="16" t="s">
        <v>176</v>
      </c>
      <c r="C52" s="16">
        <f>'- 4 -'!F52</f>
        <v>6761</v>
      </c>
      <c r="D52" s="363">
        <f>'- 9 -'!D52</f>
        <v>15.132620744259698</v>
      </c>
      <c r="E52" s="16">
        <f>'- 53 -'!G52</f>
        <v>73577</v>
      </c>
      <c r="F52" s="363">
        <f>'- 51 -'!H52</f>
        <v>21.629083567259467</v>
      </c>
    </row>
    <row r="53" spans="1:6" ht="12.75">
      <c r="A53" s="13">
        <v>47</v>
      </c>
      <c r="B53" s="14" t="s">
        <v>177</v>
      </c>
      <c r="C53" s="14">
        <f>'- 4 -'!F53</f>
        <v>5897</v>
      </c>
      <c r="D53" s="362">
        <f>'- 9 -'!D53</f>
        <v>16.659524078042175</v>
      </c>
      <c r="E53" s="14">
        <f>'- 53 -'!G53</f>
        <v>102463</v>
      </c>
      <c r="F53" s="362">
        <f>'- 51 -'!H53</f>
        <v>19.015751718531018</v>
      </c>
    </row>
    <row r="54" spans="1:6" ht="12.75">
      <c r="A54" s="15">
        <v>48</v>
      </c>
      <c r="B54" s="16" t="s">
        <v>178</v>
      </c>
      <c r="C54" s="16">
        <f>'- 4 -'!F54</f>
        <v>9845</v>
      </c>
      <c r="D54" s="363">
        <f>'- 9 -'!D54</f>
        <v>14.065488189383364</v>
      </c>
      <c r="E54" s="16">
        <f>'- 53 -'!G54</f>
        <v>21381</v>
      </c>
      <c r="F54" s="363">
        <f>'- 51 -'!H54</f>
        <v>20.200001589542033</v>
      </c>
    </row>
    <row r="55" spans="1:6" ht="12.75">
      <c r="A55" s="13">
        <v>49</v>
      </c>
      <c r="B55" s="14" t="s">
        <v>179</v>
      </c>
      <c r="C55" s="14">
        <f>'- 4 -'!F55</f>
        <v>7914</v>
      </c>
      <c r="D55" s="362">
        <f>'- 9 -'!D55</f>
        <v>13.222283238757704</v>
      </c>
      <c r="E55" s="14">
        <f>'- 53 -'!G55</f>
        <v>106929</v>
      </c>
      <c r="F55" s="362">
        <f>'- 51 -'!H55</f>
        <v>0</v>
      </c>
    </row>
    <row r="56" spans="1:6" ht="12.75">
      <c r="A56" s="15">
        <v>50</v>
      </c>
      <c r="B56" s="16" t="s">
        <v>429</v>
      </c>
      <c r="C56" s="16">
        <f>'- 4 -'!F56</f>
        <v>7706</v>
      </c>
      <c r="D56" s="363">
        <f>'- 9 -'!D56</f>
        <v>14.283499961249321</v>
      </c>
      <c r="E56" s="16">
        <f>'- 53 -'!G56</f>
        <v>124865</v>
      </c>
      <c r="F56" s="363">
        <f>'- 51 -'!H56</f>
        <v>21.651525344652704</v>
      </c>
    </row>
    <row r="57" spans="1:6" ht="12.75">
      <c r="A57" s="13">
        <v>2264</v>
      </c>
      <c r="B57" s="14" t="s">
        <v>180</v>
      </c>
      <c r="C57" s="14">
        <f>'- 4 -'!F57</f>
        <v>9484</v>
      </c>
      <c r="D57" s="362">
        <f>'- 9 -'!D57</f>
        <v>12.385321100917432</v>
      </c>
      <c r="E57" s="14">
        <f>'- 53 -'!G57</f>
        <v>63125</v>
      </c>
      <c r="F57" s="362">
        <f>'- 51 -'!H57</f>
        <v>37.370019390160444</v>
      </c>
    </row>
    <row r="58" spans="1:6" ht="12.75">
      <c r="A58" s="15">
        <v>2309</v>
      </c>
      <c r="B58" s="16" t="s">
        <v>181</v>
      </c>
      <c r="C58" s="16">
        <f>'- 4 -'!F58</f>
        <v>7510</v>
      </c>
      <c r="D58" s="363">
        <f>'- 9 -'!D58</f>
        <v>13.265822784810126</v>
      </c>
      <c r="E58" s="16">
        <f>'- 53 -'!G58</f>
        <v>52606</v>
      </c>
      <c r="F58" s="363">
        <f>'- 51 -'!H58</f>
        <v>30.467736298041242</v>
      </c>
    </row>
    <row r="59" spans="1:6" ht="12.75">
      <c r="A59" s="13">
        <v>2312</v>
      </c>
      <c r="B59" s="14" t="s">
        <v>182</v>
      </c>
      <c r="C59" s="14">
        <f>'- 4 -'!F59</f>
        <v>7605</v>
      </c>
      <c r="D59" s="362">
        <f>'- 9 -'!D59</f>
        <v>11.605263157894736</v>
      </c>
      <c r="E59" s="14">
        <f>'- 53 -'!G59</f>
        <v>12570</v>
      </c>
      <c r="F59" s="362">
        <f>'- 51 -'!H59</f>
        <v>36.74700787488379</v>
      </c>
    </row>
    <row r="60" spans="1:6" ht="12.75">
      <c r="A60" s="15">
        <v>2355</v>
      </c>
      <c r="B60" s="16" t="s">
        <v>183</v>
      </c>
      <c r="C60" s="16">
        <f>'- 4 -'!F60</f>
        <v>6999</v>
      </c>
      <c r="D60" s="363">
        <f>'- 9 -'!D60</f>
        <v>15.236849352795375</v>
      </c>
      <c r="E60" s="16">
        <f>'- 53 -'!G60</f>
        <v>75541</v>
      </c>
      <c r="F60" s="363">
        <f>'- 51 -'!H60</f>
        <v>28.710552088977632</v>
      </c>
    </row>
    <row r="61" spans="1:6" ht="12.75">
      <c r="A61" s="13">
        <v>2439</v>
      </c>
      <c r="B61" s="14" t="s">
        <v>184</v>
      </c>
      <c r="C61" s="14">
        <f>'- 4 -'!F61</f>
        <v>9017</v>
      </c>
      <c r="D61" s="362">
        <f>'- 9 -'!D61</f>
        <v>13.838383838383837</v>
      </c>
      <c r="E61" s="14">
        <f>'- 53 -'!G61</f>
        <v>86218</v>
      </c>
      <c r="F61" s="362">
        <f>'- 51 -'!H61</f>
        <v>18.24037418270145</v>
      </c>
    </row>
    <row r="62" spans="1:6" ht="12.75">
      <c r="A62" s="15">
        <v>2460</v>
      </c>
      <c r="B62" s="16" t="s">
        <v>185</v>
      </c>
      <c r="C62" s="16">
        <f>'- 4 -'!F62</f>
        <v>9258</v>
      </c>
      <c r="D62" s="363">
        <f>'- 9 -'!D62</f>
        <v>11.69811320754717</v>
      </c>
      <c r="E62" s="16">
        <f>'- 53 -'!G62</f>
        <v>57202</v>
      </c>
      <c r="F62" s="363">
        <f>'- 51 -'!H62</f>
        <v>50.596415805151054</v>
      </c>
    </row>
    <row r="63" spans="1:6" ht="4.5" customHeight="1">
      <c r="A63" s="17"/>
      <c r="B63" s="17"/>
      <c r="C63" s="17"/>
      <c r="D63" s="364"/>
      <c r="E63" s="17"/>
      <c r="F63" s="364"/>
    </row>
    <row r="64" spans="1:6" ht="12.75">
      <c r="A64" s="19"/>
      <c r="B64" s="20" t="s">
        <v>186</v>
      </c>
      <c r="C64" s="20">
        <f>'- 4 -'!F65</f>
        <v>6612</v>
      </c>
      <c r="D64" s="365">
        <f>'- 9 -'!D65</f>
        <v>15.433554136859565</v>
      </c>
      <c r="E64" s="20">
        <f>'- 53 -'!G65</f>
        <v>114351</v>
      </c>
      <c r="F64" s="365">
        <f>'- 51 -'!H65</f>
        <v>20.94408179648646</v>
      </c>
    </row>
    <row r="65" spans="1:6" ht="4.5" customHeight="1">
      <c r="A65" s="17"/>
      <c r="B65" s="17"/>
      <c r="C65" s="17"/>
      <c r="D65" s="364"/>
      <c r="E65" s="17"/>
      <c r="F65" s="364"/>
    </row>
    <row r="66" spans="1:6" ht="12.75">
      <c r="A66" s="15">
        <v>2155</v>
      </c>
      <c r="B66" s="16" t="s">
        <v>187</v>
      </c>
      <c r="C66" s="16">
        <f>'- 4 -'!F67</f>
        <v>7957</v>
      </c>
      <c r="D66" s="363">
        <f>'- 9 -'!D67</f>
        <v>15.384615384615385</v>
      </c>
      <c r="E66" s="16"/>
      <c r="F66" s="16"/>
    </row>
    <row r="67" spans="1:6" ht="12.75">
      <c r="A67" s="13">
        <v>2408</v>
      </c>
      <c r="B67" s="14" t="s">
        <v>189</v>
      </c>
      <c r="C67" s="14">
        <f>'- 4 -'!F68</f>
        <v>8825</v>
      </c>
      <c r="D67" s="362">
        <f>'- 9 -'!D68</f>
        <v>10.704281712685074</v>
      </c>
      <c r="E67" s="14"/>
      <c r="F67" s="14"/>
    </row>
    <row r="68" ht="6.75" customHeight="1"/>
    <row r="69" spans="1:5" ht="12" customHeight="1">
      <c r="A69" s="419" t="s">
        <v>455</v>
      </c>
      <c r="B69" s="273" t="s">
        <v>460</v>
      </c>
      <c r="C69" s="123"/>
      <c r="D69" s="123"/>
      <c r="E69" s="123"/>
    </row>
    <row r="70" spans="1:5" ht="12" customHeight="1">
      <c r="A70" s="419" t="s">
        <v>456</v>
      </c>
      <c r="B70" s="273" t="s">
        <v>459</v>
      </c>
      <c r="C70" s="123"/>
      <c r="D70" s="123"/>
      <c r="E70" s="123"/>
    </row>
    <row r="71" spans="1:5" ht="12" customHeight="1">
      <c r="A71" s="419" t="s">
        <v>457</v>
      </c>
      <c r="B71" s="273" t="s">
        <v>461</v>
      </c>
      <c r="C71" s="123"/>
      <c r="D71" s="123"/>
      <c r="E71" s="123"/>
    </row>
    <row r="72" spans="1:5" ht="12" customHeight="1">
      <c r="A72" s="419" t="s">
        <v>458</v>
      </c>
      <c r="B72" s="273" t="s">
        <v>462</v>
      </c>
      <c r="C72" s="123"/>
      <c r="D72" s="123"/>
      <c r="E72" s="123"/>
    </row>
    <row r="73" spans="1:5" ht="12" customHeight="1">
      <c r="A73" s="420"/>
      <c r="B73" s="273"/>
      <c r="C73" s="123"/>
      <c r="D73" s="123"/>
      <c r="E73" s="123"/>
    </row>
    <row r="74" ht="12.75">
      <c r="B74" s="273"/>
    </row>
  </sheetData>
  <printOptions horizontalCentered="1"/>
  <pageMargins left="0.6" right="0.6" top="0.6" bottom="0" header="0.3" footer="0"/>
  <pageSetup fitToHeight="1" fitToWidth="1" orientation="portrait" scale="81" r:id="rId1"/>
  <headerFooter alignWithMargins="0">
    <oddHeader>&amp;C&amp;"Times New Roman,Bold"&amp;12&amp;A</oddHeader>
  </headerFooter>
</worksheet>
</file>

<file path=xl/worksheets/sheet6.xml><?xml version="1.0" encoding="utf-8"?>
<worksheet xmlns="http://schemas.openxmlformats.org/spreadsheetml/2006/main" xmlns:r="http://schemas.openxmlformats.org/officeDocument/2006/relationships">
  <sheetPr codeName="Sheet5">
    <pageSetUpPr fitToPage="1"/>
  </sheetPr>
  <dimension ref="A1:I74"/>
  <sheetViews>
    <sheetView showGridLines="0" showZeros="0" workbookViewId="0" topLeftCell="A1">
      <selection activeCell="A1" sqref="A1"/>
    </sheetView>
  </sheetViews>
  <sheetFormatPr defaultColWidth="16.83203125" defaultRowHeight="12"/>
  <cols>
    <col min="1" max="1" width="6.83203125" style="82" customWidth="1"/>
    <col min="2" max="2" width="35.83203125" style="82" customWidth="1"/>
    <col min="3" max="5" width="17.83203125" style="82" customWidth="1"/>
    <col min="6" max="6" width="4.83203125" style="82" customWidth="1"/>
    <col min="7" max="7" width="17.83203125" style="82" customWidth="1"/>
    <col min="8" max="8" width="4.83203125" style="82" customWidth="1"/>
    <col min="9" max="9" width="17.83203125" style="82" customWidth="1"/>
    <col min="10" max="16384" width="16.83203125" style="82" customWidth="1"/>
  </cols>
  <sheetData>
    <row r="1" spans="2:9" ht="6.75" customHeight="1">
      <c r="B1" s="80"/>
      <c r="C1" s="142"/>
      <c r="D1" s="142"/>
      <c r="E1" s="142"/>
      <c r="F1" s="142"/>
      <c r="G1" s="142"/>
      <c r="H1" s="142"/>
      <c r="I1" s="142"/>
    </row>
    <row r="2" spans="1:9" ht="12.75">
      <c r="A2" s="8"/>
      <c r="B2" s="83"/>
      <c r="C2" s="200" t="s">
        <v>362</v>
      </c>
      <c r="D2" s="200"/>
      <c r="E2" s="200"/>
      <c r="F2" s="200"/>
      <c r="G2" s="200"/>
      <c r="H2" s="215"/>
      <c r="I2" s="215"/>
    </row>
    <row r="3" spans="1:9" ht="12.75">
      <c r="A3" s="9"/>
      <c r="B3" s="86"/>
      <c r="C3" s="275" t="str">
        <f>"ACTUAL AND ESTIMATES FOR THE "&amp;REPLACE(YEAR,1,22,"")&amp;" BUDGET"</f>
        <v>ACTUAL AND ESTIMATES FOR THE 2000/2001 BUDGET</v>
      </c>
      <c r="D3" s="203"/>
      <c r="E3" s="203"/>
      <c r="F3" s="203"/>
      <c r="G3" s="203"/>
      <c r="H3" s="216"/>
      <c r="I3" s="216"/>
    </row>
    <row r="4" spans="1:9" ht="12.75">
      <c r="A4" s="10"/>
      <c r="C4" s="142"/>
      <c r="D4" s="142"/>
      <c r="E4" s="142"/>
      <c r="F4" s="142"/>
      <c r="G4" s="142"/>
      <c r="H4" s="142"/>
      <c r="I4" s="142"/>
    </row>
    <row r="5" spans="1:9" ht="12.75">
      <c r="A5" s="10"/>
      <c r="C5" s="142"/>
      <c r="D5" s="142"/>
      <c r="E5" s="142"/>
      <c r="F5" s="142"/>
      <c r="G5" s="142"/>
      <c r="H5" s="142"/>
      <c r="I5" s="142"/>
    </row>
    <row r="6" spans="1:9" ht="12.75">
      <c r="A6" s="10"/>
      <c r="C6" s="190" t="s">
        <v>74</v>
      </c>
      <c r="D6" s="193"/>
      <c r="E6" s="269"/>
      <c r="F6" s="307"/>
      <c r="G6" s="308" t="s">
        <v>75</v>
      </c>
      <c r="H6" s="231"/>
      <c r="I6" s="308" t="s">
        <v>76</v>
      </c>
    </row>
    <row r="7" spans="3:9" ht="12.75">
      <c r="C7" s="125" t="s">
        <v>441</v>
      </c>
      <c r="D7" s="107"/>
      <c r="E7" s="132"/>
      <c r="G7" s="398" t="s">
        <v>442</v>
      </c>
      <c r="I7" s="398" t="s">
        <v>441</v>
      </c>
    </row>
    <row r="8" spans="1:9" ht="12.75">
      <c r="A8" s="94"/>
      <c r="B8" s="45"/>
      <c r="C8" s="309" t="s">
        <v>98</v>
      </c>
      <c r="D8" s="208" t="s">
        <v>99</v>
      </c>
      <c r="E8" s="207" t="s">
        <v>100</v>
      </c>
      <c r="F8" s="307"/>
      <c r="G8" s="309" t="s">
        <v>97</v>
      </c>
      <c r="H8" s="231"/>
      <c r="I8" s="310"/>
    </row>
    <row r="9" spans="1:9" ht="12.75">
      <c r="A9" s="51" t="s">
        <v>112</v>
      </c>
      <c r="B9" s="52" t="s">
        <v>113</v>
      </c>
      <c r="C9" s="75" t="s">
        <v>363</v>
      </c>
      <c r="D9" s="76" t="s">
        <v>363</v>
      </c>
      <c r="E9" s="76" t="s">
        <v>363</v>
      </c>
      <c r="F9" s="124"/>
      <c r="G9" s="75" t="s">
        <v>363</v>
      </c>
      <c r="I9" s="75" t="s">
        <v>363</v>
      </c>
    </row>
    <row r="10" spans="1:2" ht="4.5" customHeight="1">
      <c r="A10" s="77"/>
      <c r="B10" s="77"/>
    </row>
    <row r="11" spans="1:9" ht="12.75">
      <c r="A11" s="13">
        <v>1</v>
      </c>
      <c r="B11" s="14" t="s">
        <v>135</v>
      </c>
      <c r="C11" s="14">
        <v>33658</v>
      </c>
      <c r="D11" s="14">
        <v>1969</v>
      </c>
      <c r="E11" s="14">
        <f>C11-D11</f>
        <v>31689</v>
      </c>
      <c r="G11" s="362">
        <f>'- 7 -'!G11</f>
        <v>30249</v>
      </c>
      <c r="H11" s="311"/>
      <c r="I11" s="362">
        <v>29924.9</v>
      </c>
    </row>
    <row r="12" spans="1:9" ht="12.75">
      <c r="A12" s="15">
        <v>2</v>
      </c>
      <c r="B12" s="16" t="s">
        <v>136</v>
      </c>
      <c r="C12" s="16">
        <v>9594</v>
      </c>
      <c r="D12" s="16">
        <v>0</v>
      </c>
      <c r="E12" s="16">
        <f aca="true" t="shared" si="0" ref="E12:E63">C12-D12</f>
        <v>9594</v>
      </c>
      <c r="G12" s="363">
        <f>'- 7 -'!G12</f>
        <v>9239.4</v>
      </c>
      <c r="H12" s="311"/>
      <c r="I12" s="363">
        <v>9139.4</v>
      </c>
    </row>
    <row r="13" spans="1:9" ht="12.75">
      <c r="A13" s="13">
        <v>3</v>
      </c>
      <c r="B13" s="14" t="s">
        <v>137</v>
      </c>
      <c r="C13" s="14">
        <v>6899</v>
      </c>
      <c r="D13" s="14">
        <v>0</v>
      </c>
      <c r="E13" s="14">
        <f t="shared" si="0"/>
        <v>6899</v>
      </c>
      <c r="G13" s="362">
        <f>'- 7 -'!G13</f>
        <v>5894</v>
      </c>
      <c r="H13" s="311"/>
      <c r="I13" s="362">
        <v>6538.8</v>
      </c>
    </row>
    <row r="14" spans="1:9" ht="12.75">
      <c r="A14" s="15">
        <v>4</v>
      </c>
      <c r="B14" s="16" t="s">
        <v>138</v>
      </c>
      <c r="C14" s="16">
        <v>6051</v>
      </c>
      <c r="D14" s="16">
        <v>0</v>
      </c>
      <c r="E14" s="16">
        <f t="shared" si="0"/>
        <v>6051</v>
      </c>
      <c r="G14" s="363">
        <f>'- 7 -'!G14</f>
        <v>5866</v>
      </c>
      <c r="H14" s="311"/>
      <c r="I14" s="363">
        <v>5796.8</v>
      </c>
    </row>
    <row r="15" spans="1:9" ht="12.75">
      <c r="A15" s="13">
        <v>5</v>
      </c>
      <c r="B15" s="14" t="s">
        <v>139</v>
      </c>
      <c r="C15" s="14">
        <v>7434</v>
      </c>
      <c r="D15" s="14">
        <v>0</v>
      </c>
      <c r="E15" s="14">
        <f t="shared" si="0"/>
        <v>7434</v>
      </c>
      <c r="G15" s="362">
        <f>'- 7 -'!G15</f>
        <v>7075.5</v>
      </c>
      <c r="H15" s="311"/>
      <c r="I15" s="362">
        <v>7036.2</v>
      </c>
    </row>
    <row r="16" spans="1:9" ht="12.75">
      <c r="A16" s="15">
        <v>6</v>
      </c>
      <c r="B16" s="16" t="s">
        <v>140</v>
      </c>
      <c r="C16" s="16">
        <v>9320</v>
      </c>
      <c r="D16" s="16">
        <v>0</v>
      </c>
      <c r="E16" s="16">
        <f t="shared" si="0"/>
        <v>9320</v>
      </c>
      <c r="G16" s="363">
        <f>'- 7 -'!G16</f>
        <v>8977.5</v>
      </c>
      <c r="H16" s="311"/>
      <c r="I16" s="363">
        <v>8960.9</v>
      </c>
    </row>
    <row r="17" spans="1:9" ht="12.75">
      <c r="A17" s="13">
        <v>9</v>
      </c>
      <c r="B17" s="14" t="s">
        <v>141</v>
      </c>
      <c r="C17" s="14">
        <v>13521</v>
      </c>
      <c r="D17" s="14">
        <v>0</v>
      </c>
      <c r="E17" s="14">
        <f t="shared" si="0"/>
        <v>13521</v>
      </c>
      <c r="G17" s="362">
        <f>'- 7 -'!G17</f>
        <v>12882.5</v>
      </c>
      <c r="H17" s="311"/>
      <c r="I17" s="362">
        <v>12861.6</v>
      </c>
    </row>
    <row r="18" spans="1:9" ht="12.75">
      <c r="A18" s="15">
        <v>10</v>
      </c>
      <c r="B18" s="16" t="s">
        <v>142</v>
      </c>
      <c r="C18" s="16">
        <v>9036</v>
      </c>
      <c r="D18" s="16">
        <v>0</v>
      </c>
      <c r="E18" s="16">
        <f t="shared" si="0"/>
        <v>9036</v>
      </c>
      <c r="G18" s="363">
        <f>'- 7 -'!G18</f>
        <v>8732</v>
      </c>
      <c r="H18" s="311"/>
      <c r="I18" s="363">
        <v>8686.9</v>
      </c>
    </row>
    <row r="19" spans="1:9" ht="12.75">
      <c r="A19" s="13">
        <v>11</v>
      </c>
      <c r="B19" s="14" t="s">
        <v>143</v>
      </c>
      <c r="C19" s="14">
        <v>4937</v>
      </c>
      <c r="D19" s="14">
        <v>0</v>
      </c>
      <c r="E19" s="14">
        <f t="shared" si="0"/>
        <v>4937</v>
      </c>
      <c r="G19" s="362">
        <f>'- 7 -'!G19</f>
        <v>4757.5</v>
      </c>
      <c r="H19" s="311"/>
      <c r="I19" s="362">
        <v>4677</v>
      </c>
    </row>
    <row r="20" spans="1:9" ht="12.75">
      <c r="A20" s="15">
        <v>12</v>
      </c>
      <c r="B20" s="16" t="s">
        <v>144</v>
      </c>
      <c r="C20" s="16">
        <v>8683</v>
      </c>
      <c r="D20" s="16">
        <v>0</v>
      </c>
      <c r="E20" s="16">
        <f t="shared" si="0"/>
        <v>8683</v>
      </c>
      <c r="G20" s="363">
        <f>'- 7 -'!G20</f>
        <v>7960</v>
      </c>
      <c r="H20" s="311"/>
      <c r="I20" s="363">
        <v>8088.2</v>
      </c>
    </row>
    <row r="21" spans="1:9" ht="12.75">
      <c r="A21" s="13">
        <v>13</v>
      </c>
      <c r="B21" s="14" t="s">
        <v>145</v>
      </c>
      <c r="C21" s="14">
        <v>3618</v>
      </c>
      <c r="D21" s="14">
        <v>0</v>
      </c>
      <c r="E21" s="14">
        <f t="shared" si="0"/>
        <v>3618</v>
      </c>
      <c r="G21" s="362">
        <f>'- 7 -'!G21</f>
        <v>3152.7</v>
      </c>
      <c r="H21" s="311"/>
      <c r="I21" s="362">
        <v>3074.5</v>
      </c>
    </row>
    <row r="22" spans="1:9" ht="12.75">
      <c r="A22" s="15">
        <v>14</v>
      </c>
      <c r="B22" s="16" t="s">
        <v>146</v>
      </c>
      <c r="C22" s="16">
        <v>3750</v>
      </c>
      <c r="D22" s="16">
        <v>0</v>
      </c>
      <c r="E22" s="16">
        <f t="shared" si="0"/>
        <v>3750</v>
      </c>
      <c r="G22" s="363">
        <f>'- 7 -'!G22</f>
        <v>3454</v>
      </c>
      <c r="H22" s="311"/>
      <c r="I22" s="363">
        <v>3599.6</v>
      </c>
    </row>
    <row r="23" spans="1:9" ht="12.75">
      <c r="A23" s="13">
        <v>15</v>
      </c>
      <c r="B23" s="14" t="s">
        <v>147</v>
      </c>
      <c r="C23" s="14">
        <v>5934</v>
      </c>
      <c r="D23" s="14">
        <v>0</v>
      </c>
      <c r="E23" s="14">
        <f t="shared" si="0"/>
        <v>5934</v>
      </c>
      <c r="G23" s="362">
        <f>'- 7 -'!G23</f>
        <v>5809</v>
      </c>
      <c r="H23" s="311"/>
      <c r="I23" s="362">
        <v>5695.1</v>
      </c>
    </row>
    <row r="24" spans="1:9" ht="12.75">
      <c r="A24" s="15">
        <v>16</v>
      </c>
      <c r="B24" s="16" t="s">
        <v>148</v>
      </c>
      <c r="C24" s="16">
        <v>793</v>
      </c>
      <c r="D24" s="16">
        <v>0</v>
      </c>
      <c r="E24" s="16">
        <f t="shared" si="0"/>
        <v>793</v>
      </c>
      <c r="G24" s="363">
        <f>'- 7 -'!G24</f>
        <v>768.5</v>
      </c>
      <c r="H24" s="311"/>
      <c r="I24" s="363">
        <v>740.1</v>
      </c>
    </row>
    <row r="25" spans="1:9" ht="12.75">
      <c r="A25" s="13">
        <v>17</v>
      </c>
      <c r="B25" s="14" t="s">
        <v>149</v>
      </c>
      <c r="C25" s="14">
        <v>548</v>
      </c>
      <c r="D25" s="14">
        <v>0</v>
      </c>
      <c r="E25" s="14">
        <f t="shared" si="0"/>
        <v>548</v>
      </c>
      <c r="G25" s="362">
        <f>'- 7 -'!G25</f>
        <v>531.5</v>
      </c>
      <c r="H25" s="311"/>
      <c r="I25" s="362">
        <v>523</v>
      </c>
    </row>
    <row r="26" spans="1:9" ht="12.75">
      <c r="A26" s="15">
        <v>18</v>
      </c>
      <c r="B26" s="16" t="s">
        <v>150</v>
      </c>
      <c r="C26" s="16">
        <v>1763</v>
      </c>
      <c r="D26" s="16">
        <v>0</v>
      </c>
      <c r="E26" s="16">
        <f t="shared" si="0"/>
        <v>1763</v>
      </c>
      <c r="G26" s="363">
        <f>'- 7 -'!G26</f>
        <v>1550</v>
      </c>
      <c r="H26" s="311"/>
      <c r="I26" s="363">
        <v>1542.2</v>
      </c>
    </row>
    <row r="27" spans="1:9" ht="12.75">
      <c r="A27" s="13">
        <v>19</v>
      </c>
      <c r="B27" s="14" t="s">
        <v>151</v>
      </c>
      <c r="C27" s="14">
        <v>5773</v>
      </c>
      <c r="D27" s="14">
        <v>0</v>
      </c>
      <c r="E27" s="14">
        <f t="shared" si="0"/>
        <v>5773</v>
      </c>
      <c r="G27" s="362">
        <f>'- 7 -'!G27</f>
        <v>4745.9</v>
      </c>
      <c r="H27" s="311"/>
      <c r="I27" s="362">
        <v>4745.9</v>
      </c>
    </row>
    <row r="28" spans="1:9" ht="12.75">
      <c r="A28" s="15">
        <v>20</v>
      </c>
      <c r="B28" s="16" t="s">
        <v>152</v>
      </c>
      <c r="C28" s="16">
        <v>1023</v>
      </c>
      <c r="D28" s="16">
        <v>0</v>
      </c>
      <c r="E28" s="16">
        <f t="shared" si="0"/>
        <v>1023</v>
      </c>
      <c r="G28" s="363">
        <f>'- 7 -'!G28</f>
        <v>971</v>
      </c>
      <c r="H28" s="311"/>
      <c r="I28" s="363">
        <v>979.6</v>
      </c>
    </row>
    <row r="29" spans="1:9" ht="12.75">
      <c r="A29" s="13">
        <v>21</v>
      </c>
      <c r="B29" s="14" t="s">
        <v>153</v>
      </c>
      <c r="C29" s="14">
        <v>3634</v>
      </c>
      <c r="D29" s="14">
        <v>0</v>
      </c>
      <c r="E29" s="14">
        <f t="shared" si="0"/>
        <v>3634</v>
      </c>
      <c r="G29" s="362">
        <f>'- 7 -'!G29</f>
        <v>3460.5</v>
      </c>
      <c r="H29" s="311"/>
      <c r="I29" s="362">
        <v>3482.2</v>
      </c>
    </row>
    <row r="30" spans="1:9" ht="12.75">
      <c r="A30" s="15">
        <v>22</v>
      </c>
      <c r="B30" s="16" t="s">
        <v>154</v>
      </c>
      <c r="C30" s="16">
        <v>1831</v>
      </c>
      <c r="D30" s="16">
        <v>0</v>
      </c>
      <c r="E30" s="16">
        <f t="shared" si="0"/>
        <v>1831</v>
      </c>
      <c r="G30" s="363">
        <f>'- 7 -'!G30</f>
        <v>1733.5</v>
      </c>
      <c r="H30" s="311"/>
      <c r="I30" s="363">
        <v>1763.9</v>
      </c>
    </row>
    <row r="31" spans="1:9" ht="12.75">
      <c r="A31" s="13">
        <v>23</v>
      </c>
      <c r="B31" s="14" t="s">
        <v>155</v>
      </c>
      <c r="C31" s="14">
        <v>1479</v>
      </c>
      <c r="D31" s="14">
        <v>0</v>
      </c>
      <c r="E31" s="14">
        <f t="shared" si="0"/>
        <v>1479</v>
      </c>
      <c r="G31" s="362">
        <f>'- 7 -'!G31</f>
        <v>1411.5</v>
      </c>
      <c r="H31" s="311"/>
      <c r="I31" s="362">
        <v>1368.9</v>
      </c>
    </row>
    <row r="32" spans="1:9" ht="12.75">
      <c r="A32" s="15">
        <v>24</v>
      </c>
      <c r="B32" s="16" t="s">
        <v>156</v>
      </c>
      <c r="C32" s="16">
        <v>3884</v>
      </c>
      <c r="D32" s="16">
        <v>0</v>
      </c>
      <c r="E32" s="16">
        <f t="shared" si="0"/>
        <v>3884</v>
      </c>
      <c r="G32" s="363">
        <f>'- 7 -'!G32</f>
        <v>3760</v>
      </c>
      <c r="H32" s="311"/>
      <c r="I32" s="363">
        <v>3675.8</v>
      </c>
    </row>
    <row r="33" spans="1:9" ht="12.75">
      <c r="A33" s="13">
        <v>25</v>
      </c>
      <c r="B33" s="14" t="s">
        <v>157</v>
      </c>
      <c r="C33" s="14">
        <v>1714</v>
      </c>
      <c r="D33" s="14">
        <v>0</v>
      </c>
      <c r="E33" s="14">
        <f t="shared" si="0"/>
        <v>1714</v>
      </c>
      <c r="G33" s="362">
        <f>'- 7 -'!G33</f>
        <v>1558.9</v>
      </c>
      <c r="H33" s="311"/>
      <c r="I33" s="362">
        <v>1599.8</v>
      </c>
    </row>
    <row r="34" spans="1:9" ht="12.75">
      <c r="A34" s="15">
        <v>26</v>
      </c>
      <c r="B34" s="16" t="s">
        <v>158</v>
      </c>
      <c r="C34" s="16">
        <v>2866</v>
      </c>
      <c r="D34" s="16">
        <v>0</v>
      </c>
      <c r="E34" s="16">
        <f t="shared" si="0"/>
        <v>2866</v>
      </c>
      <c r="G34" s="363">
        <f>'- 7 -'!G34</f>
        <v>2740.5</v>
      </c>
      <c r="H34" s="311"/>
      <c r="I34" s="363">
        <v>2719</v>
      </c>
    </row>
    <row r="35" spans="1:9" ht="12.75">
      <c r="A35" s="13">
        <v>28</v>
      </c>
      <c r="B35" s="14" t="s">
        <v>159</v>
      </c>
      <c r="C35" s="14">
        <v>1000</v>
      </c>
      <c r="D35" s="14">
        <v>0</v>
      </c>
      <c r="E35" s="14">
        <f t="shared" si="0"/>
        <v>1000</v>
      </c>
      <c r="G35" s="362">
        <f>'- 7 -'!G35</f>
        <v>938</v>
      </c>
      <c r="H35" s="311"/>
      <c r="I35" s="362">
        <v>880.4</v>
      </c>
    </row>
    <row r="36" spans="1:9" ht="12.75">
      <c r="A36" s="15">
        <v>30</v>
      </c>
      <c r="B36" s="16" t="s">
        <v>160</v>
      </c>
      <c r="C36" s="16">
        <v>1426</v>
      </c>
      <c r="D36" s="16">
        <v>0</v>
      </c>
      <c r="E36" s="16">
        <f t="shared" si="0"/>
        <v>1426</v>
      </c>
      <c r="G36" s="363">
        <f>'- 7 -'!G36</f>
        <v>1342.5</v>
      </c>
      <c r="H36" s="311"/>
      <c r="I36" s="363">
        <v>1367.9</v>
      </c>
    </row>
    <row r="37" spans="1:9" ht="12.75">
      <c r="A37" s="13">
        <v>31</v>
      </c>
      <c r="B37" s="14" t="s">
        <v>161</v>
      </c>
      <c r="C37" s="14">
        <v>1767</v>
      </c>
      <c r="D37" s="14">
        <v>0</v>
      </c>
      <c r="E37" s="14">
        <f t="shared" si="0"/>
        <v>1767</v>
      </c>
      <c r="G37" s="362">
        <f>'- 7 -'!G37</f>
        <v>1685.5</v>
      </c>
      <c r="H37" s="311"/>
      <c r="I37" s="362">
        <v>1700</v>
      </c>
    </row>
    <row r="38" spans="1:9" ht="12.75">
      <c r="A38" s="15">
        <v>32</v>
      </c>
      <c r="B38" s="16" t="s">
        <v>162</v>
      </c>
      <c r="C38" s="16">
        <v>903</v>
      </c>
      <c r="D38" s="16">
        <v>0</v>
      </c>
      <c r="E38" s="16">
        <f t="shared" si="0"/>
        <v>903</v>
      </c>
      <c r="G38" s="363">
        <f>'- 7 -'!G38</f>
        <v>852</v>
      </c>
      <c r="H38" s="311"/>
      <c r="I38" s="363">
        <v>872.7</v>
      </c>
    </row>
    <row r="39" spans="1:9" ht="12.75">
      <c r="A39" s="13">
        <v>33</v>
      </c>
      <c r="B39" s="14" t="s">
        <v>163</v>
      </c>
      <c r="C39" s="14">
        <v>1958</v>
      </c>
      <c r="D39" s="14">
        <v>0</v>
      </c>
      <c r="E39" s="14">
        <f t="shared" si="0"/>
        <v>1958</v>
      </c>
      <c r="G39" s="362">
        <f>'- 7 -'!G39</f>
        <v>1849</v>
      </c>
      <c r="H39" s="311"/>
      <c r="I39" s="362">
        <v>1872.6</v>
      </c>
    </row>
    <row r="40" spans="1:9" ht="12.75">
      <c r="A40" s="15">
        <v>34</v>
      </c>
      <c r="B40" s="16" t="s">
        <v>164</v>
      </c>
      <c r="C40" s="16">
        <v>776</v>
      </c>
      <c r="D40" s="16">
        <v>0</v>
      </c>
      <c r="E40" s="16">
        <f t="shared" si="0"/>
        <v>776</v>
      </c>
      <c r="G40" s="363">
        <f>'- 7 -'!G40</f>
        <v>757</v>
      </c>
      <c r="H40" s="311"/>
      <c r="I40" s="363">
        <v>706.5</v>
      </c>
    </row>
    <row r="41" spans="1:9" ht="12.75">
      <c r="A41" s="13">
        <v>35</v>
      </c>
      <c r="B41" s="14" t="s">
        <v>165</v>
      </c>
      <c r="C41" s="14">
        <v>2075</v>
      </c>
      <c r="D41" s="14">
        <v>0</v>
      </c>
      <c r="E41" s="14">
        <f t="shared" si="0"/>
        <v>2075</v>
      </c>
      <c r="G41" s="362">
        <f>'- 7 -'!G41</f>
        <v>1997</v>
      </c>
      <c r="H41" s="311"/>
      <c r="I41" s="362">
        <v>1908.7</v>
      </c>
    </row>
    <row r="42" spans="1:9" ht="12.75">
      <c r="A42" s="15">
        <v>36</v>
      </c>
      <c r="B42" s="16" t="s">
        <v>166</v>
      </c>
      <c r="C42" s="16">
        <v>1166</v>
      </c>
      <c r="D42" s="16">
        <v>0</v>
      </c>
      <c r="E42" s="16">
        <f t="shared" si="0"/>
        <v>1166</v>
      </c>
      <c r="G42" s="363">
        <f>'- 7 -'!G42</f>
        <v>1038.5</v>
      </c>
      <c r="H42" s="311"/>
      <c r="I42" s="363">
        <v>1079</v>
      </c>
    </row>
    <row r="43" spans="1:9" ht="12.75">
      <c r="A43" s="13">
        <v>37</v>
      </c>
      <c r="B43" s="14" t="s">
        <v>167</v>
      </c>
      <c r="C43" s="14">
        <v>1046</v>
      </c>
      <c r="D43" s="14">
        <v>0</v>
      </c>
      <c r="E43" s="14">
        <f t="shared" si="0"/>
        <v>1046</v>
      </c>
      <c r="G43" s="362">
        <f>'- 7 -'!G43</f>
        <v>981</v>
      </c>
      <c r="H43" s="311"/>
      <c r="I43" s="362">
        <v>948.5</v>
      </c>
    </row>
    <row r="44" spans="1:9" ht="12.75">
      <c r="A44" s="15">
        <v>38</v>
      </c>
      <c r="B44" s="16" t="s">
        <v>168</v>
      </c>
      <c r="C44" s="16">
        <v>1329</v>
      </c>
      <c r="D44" s="16">
        <v>0</v>
      </c>
      <c r="E44" s="16">
        <f t="shared" si="0"/>
        <v>1329</v>
      </c>
      <c r="G44" s="363">
        <f>'- 7 -'!G44</f>
        <v>1239</v>
      </c>
      <c r="H44" s="311"/>
      <c r="I44" s="363">
        <v>1189.3</v>
      </c>
    </row>
    <row r="45" spans="1:9" ht="12.75">
      <c r="A45" s="13">
        <v>39</v>
      </c>
      <c r="B45" s="14" t="s">
        <v>169</v>
      </c>
      <c r="C45" s="14">
        <v>2346</v>
      </c>
      <c r="D45" s="14">
        <v>0</v>
      </c>
      <c r="E45" s="14">
        <f t="shared" si="0"/>
        <v>2346</v>
      </c>
      <c r="G45" s="362">
        <f>'- 7 -'!G45</f>
        <v>2172</v>
      </c>
      <c r="H45" s="311"/>
      <c r="I45" s="362">
        <v>2172.2</v>
      </c>
    </row>
    <row r="46" spans="1:9" ht="12.75">
      <c r="A46" s="15">
        <v>40</v>
      </c>
      <c r="B46" s="16" t="s">
        <v>170</v>
      </c>
      <c r="C46" s="16">
        <v>7873</v>
      </c>
      <c r="D46" s="16">
        <v>0</v>
      </c>
      <c r="E46" s="16">
        <f t="shared" si="0"/>
        <v>7873</v>
      </c>
      <c r="G46" s="363">
        <f>'- 7 -'!G46</f>
        <v>7598</v>
      </c>
      <c r="H46" s="311"/>
      <c r="I46" s="363">
        <v>7444.2</v>
      </c>
    </row>
    <row r="47" spans="1:9" ht="12.75">
      <c r="A47" s="13">
        <v>41</v>
      </c>
      <c r="B47" s="14" t="s">
        <v>171</v>
      </c>
      <c r="C47" s="14">
        <v>1788</v>
      </c>
      <c r="D47" s="14">
        <v>0</v>
      </c>
      <c r="E47" s="14">
        <f t="shared" si="0"/>
        <v>1788</v>
      </c>
      <c r="G47" s="362">
        <f>'- 7 -'!G47</f>
        <v>1702</v>
      </c>
      <c r="H47" s="311"/>
      <c r="I47" s="362">
        <v>1632.4</v>
      </c>
    </row>
    <row r="48" spans="1:9" ht="12.75">
      <c r="A48" s="15">
        <v>42</v>
      </c>
      <c r="B48" s="16" t="s">
        <v>172</v>
      </c>
      <c r="C48" s="16">
        <v>1214</v>
      </c>
      <c r="D48" s="16">
        <v>0</v>
      </c>
      <c r="E48" s="16">
        <f t="shared" si="0"/>
        <v>1214</v>
      </c>
      <c r="G48" s="363">
        <f>'- 7 -'!G48</f>
        <v>1112</v>
      </c>
      <c r="H48" s="311"/>
      <c r="I48" s="363">
        <v>1139.2</v>
      </c>
    </row>
    <row r="49" spans="1:9" ht="12.75">
      <c r="A49" s="13">
        <v>43</v>
      </c>
      <c r="B49" s="14" t="s">
        <v>173</v>
      </c>
      <c r="C49" s="14">
        <v>893</v>
      </c>
      <c r="D49" s="14">
        <v>0</v>
      </c>
      <c r="E49" s="14">
        <f t="shared" si="0"/>
        <v>893</v>
      </c>
      <c r="G49" s="362">
        <f>'- 7 -'!G49</f>
        <v>840.5</v>
      </c>
      <c r="H49" s="311"/>
      <c r="I49" s="362">
        <v>860.5</v>
      </c>
    </row>
    <row r="50" spans="1:9" ht="12.75">
      <c r="A50" s="15">
        <v>44</v>
      </c>
      <c r="B50" s="16" t="s">
        <v>174</v>
      </c>
      <c r="C50" s="16">
        <v>1466</v>
      </c>
      <c r="D50" s="16">
        <v>0</v>
      </c>
      <c r="E50" s="16">
        <f t="shared" si="0"/>
        <v>1466</v>
      </c>
      <c r="G50" s="363">
        <f>'- 7 -'!G50</f>
        <v>1381</v>
      </c>
      <c r="H50" s="311"/>
      <c r="I50" s="363">
        <v>1380</v>
      </c>
    </row>
    <row r="51" spans="1:9" ht="12.75">
      <c r="A51" s="13">
        <v>45</v>
      </c>
      <c r="B51" s="14" t="s">
        <v>175</v>
      </c>
      <c r="C51" s="14">
        <v>1936</v>
      </c>
      <c r="D51" s="14">
        <v>0</v>
      </c>
      <c r="E51" s="14">
        <f t="shared" si="0"/>
        <v>1936</v>
      </c>
      <c r="G51" s="362">
        <f>'- 7 -'!G51</f>
        <v>1992</v>
      </c>
      <c r="H51" s="311"/>
      <c r="I51" s="362">
        <v>1832.4</v>
      </c>
    </row>
    <row r="52" spans="1:9" ht="12.75">
      <c r="A52" s="15">
        <v>46</v>
      </c>
      <c r="B52" s="16" t="s">
        <v>176</v>
      </c>
      <c r="C52" s="16">
        <v>1645</v>
      </c>
      <c r="D52" s="16">
        <v>0</v>
      </c>
      <c r="E52" s="16">
        <f t="shared" si="0"/>
        <v>1645</v>
      </c>
      <c r="G52" s="363">
        <f>'- 7 -'!G52</f>
        <v>1529</v>
      </c>
      <c r="H52" s="311"/>
      <c r="I52" s="363">
        <v>1405</v>
      </c>
    </row>
    <row r="53" spans="1:9" ht="12.75">
      <c r="A53" s="13">
        <v>47</v>
      </c>
      <c r="B53" s="14" t="s">
        <v>177</v>
      </c>
      <c r="C53" s="14">
        <v>1572</v>
      </c>
      <c r="D53" s="14">
        <v>0</v>
      </c>
      <c r="E53" s="14">
        <f t="shared" si="0"/>
        <v>1572</v>
      </c>
      <c r="G53" s="362">
        <f>'- 7 -'!G53</f>
        <v>1477.2</v>
      </c>
      <c r="H53" s="311"/>
      <c r="I53" s="362">
        <v>1470.2</v>
      </c>
    </row>
    <row r="54" spans="1:9" ht="12.75">
      <c r="A54" s="15">
        <v>48</v>
      </c>
      <c r="B54" s="16" t="s">
        <v>178</v>
      </c>
      <c r="C54" s="16">
        <v>5818</v>
      </c>
      <c r="D54" s="16">
        <v>383</v>
      </c>
      <c r="E54" s="16">
        <f t="shared" si="0"/>
        <v>5435</v>
      </c>
      <c r="G54" s="363">
        <f>'- 7 -'!G54</f>
        <v>5442.5</v>
      </c>
      <c r="H54" s="311"/>
      <c r="I54" s="363">
        <v>2597.4</v>
      </c>
    </row>
    <row r="55" spans="1:9" ht="12.75">
      <c r="A55" s="13">
        <v>49</v>
      </c>
      <c r="B55" s="14" t="s">
        <v>179</v>
      </c>
      <c r="C55" s="14">
        <v>4524</v>
      </c>
      <c r="D55" s="14">
        <v>0</v>
      </c>
      <c r="E55" s="14">
        <f t="shared" si="0"/>
        <v>4524</v>
      </c>
      <c r="G55" s="362">
        <f>'- 7 -'!G55</f>
        <v>4334</v>
      </c>
      <c r="H55" s="311"/>
      <c r="I55" s="362">
        <v>4343</v>
      </c>
    </row>
    <row r="56" spans="1:9" ht="12.75">
      <c r="A56" s="15">
        <v>50</v>
      </c>
      <c r="B56" s="16" t="s">
        <v>429</v>
      </c>
      <c r="C56" s="16">
        <v>1976</v>
      </c>
      <c r="D56" s="16">
        <v>0</v>
      </c>
      <c r="E56" s="16">
        <f t="shared" si="0"/>
        <v>1976</v>
      </c>
      <c r="G56" s="363">
        <f>'- 7 -'!G56</f>
        <v>1843</v>
      </c>
      <c r="H56" s="311"/>
      <c r="I56" s="363">
        <v>1881.6</v>
      </c>
    </row>
    <row r="57" spans="1:9" ht="12.75">
      <c r="A57" s="13">
        <v>2264</v>
      </c>
      <c r="B57" s="14" t="s">
        <v>180</v>
      </c>
      <c r="C57" s="14">
        <v>214</v>
      </c>
      <c r="D57" s="14">
        <v>0</v>
      </c>
      <c r="E57" s="14">
        <f t="shared" si="0"/>
        <v>214</v>
      </c>
      <c r="G57" s="362">
        <f>'- 7 -'!G57</f>
        <v>202.5</v>
      </c>
      <c r="H57" s="311"/>
      <c r="I57" s="362">
        <v>202.5</v>
      </c>
    </row>
    <row r="58" spans="1:9" ht="12.75">
      <c r="A58" s="15">
        <v>2309</v>
      </c>
      <c r="B58" s="16" t="s">
        <v>181</v>
      </c>
      <c r="C58" s="16">
        <v>271</v>
      </c>
      <c r="D58" s="16">
        <v>0</v>
      </c>
      <c r="E58" s="16">
        <f t="shared" si="0"/>
        <v>271</v>
      </c>
      <c r="G58" s="363">
        <f>'- 7 -'!G58</f>
        <v>262</v>
      </c>
      <c r="H58" s="311"/>
      <c r="I58" s="363">
        <v>262</v>
      </c>
    </row>
    <row r="59" spans="1:9" ht="12.75">
      <c r="A59" s="13">
        <v>2312</v>
      </c>
      <c r="B59" s="14" t="s">
        <v>182</v>
      </c>
      <c r="C59" s="14">
        <v>234</v>
      </c>
      <c r="D59" s="14">
        <v>0</v>
      </c>
      <c r="E59" s="14">
        <f t="shared" si="0"/>
        <v>234</v>
      </c>
      <c r="G59" s="362">
        <f>'- 7 -'!G59</f>
        <v>220.5</v>
      </c>
      <c r="H59" s="311"/>
      <c r="I59" s="362">
        <v>220.5</v>
      </c>
    </row>
    <row r="60" spans="1:9" ht="12.75">
      <c r="A60" s="15">
        <v>2355</v>
      </c>
      <c r="B60" s="16" t="s">
        <v>183</v>
      </c>
      <c r="C60" s="16">
        <v>3551</v>
      </c>
      <c r="D60" s="16">
        <v>0</v>
      </c>
      <c r="E60" s="16">
        <f t="shared" si="0"/>
        <v>3551</v>
      </c>
      <c r="G60" s="363">
        <f>'- 7 -'!G60</f>
        <v>3319.5</v>
      </c>
      <c r="H60" s="311"/>
      <c r="I60" s="363">
        <v>3316.1</v>
      </c>
    </row>
    <row r="61" spans="1:9" ht="12.75">
      <c r="A61" s="13">
        <v>2439</v>
      </c>
      <c r="B61" s="14" t="s">
        <v>184</v>
      </c>
      <c r="C61" s="14">
        <v>153</v>
      </c>
      <c r="D61" s="14">
        <v>0</v>
      </c>
      <c r="E61" s="14">
        <f t="shared" si="0"/>
        <v>153</v>
      </c>
      <c r="G61" s="362">
        <f>'- 7 -'!G61</f>
        <v>137</v>
      </c>
      <c r="H61" s="311"/>
      <c r="I61" s="362">
        <v>137</v>
      </c>
    </row>
    <row r="62" spans="1:9" ht="12.75">
      <c r="A62" s="15">
        <v>2460</v>
      </c>
      <c r="B62" s="16" t="s">
        <v>185</v>
      </c>
      <c r="C62" s="16">
        <v>327</v>
      </c>
      <c r="D62" s="16">
        <v>0</v>
      </c>
      <c r="E62" s="16">
        <f t="shared" si="0"/>
        <v>327</v>
      </c>
      <c r="G62" s="363">
        <f>'- 7 -'!G62</f>
        <v>310</v>
      </c>
      <c r="H62" s="311"/>
      <c r="I62" s="363">
        <v>310</v>
      </c>
    </row>
    <row r="63" spans="1:9" ht="12.75">
      <c r="A63" s="13">
        <v>3000</v>
      </c>
      <c r="B63" s="14" t="s">
        <v>491</v>
      </c>
      <c r="C63" s="14">
        <v>0</v>
      </c>
      <c r="D63" s="14">
        <v>0</v>
      </c>
      <c r="E63" s="14">
        <f t="shared" si="0"/>
        <v>0</v>
      </c>
      <c r="G63" s="362">
        <f>'- 7 -'!G63</f>
        <v>674</v>
      </c>
      <c r="H63" s="311"/>
      <c r="I63" s="362">
        <v>0</v>
      </c>
    </row>
    <row r="64" spans="1:9" ht="4.5" customHeight="1">
      <c r="A64" s="17"/>
      <c r="B64" s="17"/>
      <c r="C64" s="17"/>
      <c r="D64" s="17"/>
      <c r="E64" s="17"/>
      <c r="G64" s="364"/>
      <c r="I64" s="364"/>
    </row>
    <row r="65" spans="1:9" ht="12.75">
      <c r="A65" s="19"/>
      <c r="B65" s="20" t="s">
        <v>186</v>
      </c>
      <c r="C65" s="411">
        <f>SUM(C11:C63)</f>
        <v>198990</v>
      </c>
      <c r="D65" s="411">
        <f>SUM(D11:D63)</f>
        <v>2352</v>
      </c>
      <c r="E65" s="411">
        <f>SUM(E11:E63)</f>
        <v>196638</v>
      </c>
      <c r="F65" s="77"/>
      <c r="G65" s="365">
        <f>SUM(G11:G63)</f>
        <v>186509.1</v>
      </c>
      <c r="H65" s="312"/>
      <c r="I65" s="365">
        <f>SUM(I11:I63)</f>
        <v>182352.10000000003</v>
      </c>
    </row>
    <row r="66" spans="1:9" ht="4.5" customHeight="1">
      <c r="A66" s="17"/>
      <c r="B66" s="17"/>
      <c r="C66" s="17"/>
      <c r="D66" s="17"/>
      <c r="E66" s="17"/>
      <c r="G66" s="364"/>
      <c r="I66" s="364"/>
    </row>
    <row r="67" spans="1:9" ht="12.75">
      <c r="A67" s="15">
        <v>2155</v>
      </c>
      <c r="B67" s="16" t="s">
        <v>187</v>
      </c>
      <c r="C67" s="16">
        <v>153</v>
      </c>
      <c r="D67" s="16">
        <v>0</v>
      </c>
      <c r="E67" s="16">
        <f>C67-D67</f>
        <v>153</v>
      </c>
      <c r="G67" s="363">
        <f>'- 7 -'!G67</f>
        <v>150</v>
      </c>
      <c r="H67" s="311"/>
      <c r="I67" s="363">
        <v>103.5</v>
      </c>
    </row>
    <row r="68" spans="1:9" ht="12.75">
      <c r="A68" s="13">
        <v>2408</v>
      </c>
      <c r="B68" s="14" t="s">
        <v>189</v>
      </c>
      <c r="C68" s="14">
        <v>276</v>
      </c>
      <c r="D68" s="14">
        <v>0</v>
      </c>
      <c r="E68" s="14">
        <f>C68-D68</f>
        <v>276</v>
      </c>
      <c r="G68" s="362">
        <f>'- 7 -'!G68</f>
        <v>267.5</v>
      </c>
      <c r="H68" s="311"/>
      <c r="I68" s="362">
        <v>256.5</v>
      </c>
    </row>
    <row r="69" spans="8:9" ht="6.75" customHeight="1">
      <c r="H69" s="311"/>
      <c r="I69" s="311"/>
    </row>
    <row r="70" spans="1:9" ht="12" customHeight="1">
      <c r="A70" s="54" t="s">
        <v>297</v>
      </c>
      <c r="B70" s="373" t="s">
        <v>449</v>
      </c>
      <c r="D70" s="129"/>
      <c r="E70" s="129"/>
      <c r="F70" s="129"/>
      <c r="G70" s="129"/>
      <c r="H70" s="129"/>
      <c r="I70" s="129"/>
    </row>
    <row r="71" spans="1:9" ht="12" customHeight="1">
      <c r="A71" s="54" t="s">
        <v>350</v>
      </c>
      <c r="B71" s="274" t="s">
        <v>375</v>
      </c>
      <c r="D71" s="129"/>
      <c r="E71" s="129"/>
      <c r="F71" s="129"/>
      <c r="G71" s="129"/>
      <c r="H71" s="129"/>
      <c r="I71" s="129"/>
    </row>
    <row r="72" spans="1:9" ht="12" customHeight="1">
      <c r="A72" s="54"/>
      <c r="B72" s="373" t="s">
        <v>443</v>
      </c>
      <c r="D72" s="129"/>
      <c r="E72" s="129"/>
      <c r="F72" s="129"/>
      <c r="G72" s="129"/>
      <c r="H72" s="129"/>
      <c r="I72" s="129"/>
    </row>
    <row r="73" spans="2:9" ht="12" customHeight="1">
      <c r="B73" s="373" t="s">
        <v>492</v>
      </c>
      <c r="D73" s="129"/>
      <c r="E73" s="129"/>
      <c r="F73" s="129"/>
      <c r="G73" s="129"/>
      <c r="H73" s="129"/>
      <c r="I73" s="313"/>
    </row>
    <row r="74" spans="1:9" ht="12" customHeight="1">
      <c r="A74" s="54" t="s">
        <v>348</v>
      </c>
      <c r="B74" s="373" t="s">
        <v>450</v>
      </c>
      <c r="C74" s="129"/>
      <c r="D74" s="129"/>
      <c r="E74" s="129"/>
      <c r="F74" s="129"/>
      <c r="G74" s="129"/>
      <c r="H74" s="129"/>
      <c r="I74" s="129"/>
    </row>
    <row r="75" ht="12" customHeight="1"/>
  </sheetData>
  <printOptions horizontalCentered="1"/>
  <pageMargins left="0.6" right="0.6" top="0.6" bottom="0" header="0.3" footer="0"/>
  <pageSetup fitToHeight="1" fitToWidth="1" orientation="portrait" scale="81" r:id="rId1"/>
  <headerFooter alignWithMargins="0">
    <oddHeader>&amp;C&amp;"Times New Roman,Bold"&amp;12&amp;A</oddHeader>
  </headerFooter>
</worksheet>
</file>

<file path=xl/worksheets/sheet7.xml><?xml version="1.0" encoding="utf-8"?>
<worksheet xmlns="http://schemas.openxmlformats.org/spreadsheetml/2006/main" xmlns:r="http://schemas.openxmlformats.org/officeDocument/2006/relationships">
  <sheetPr codeName="Sheet6">
    <pageSetUpPr fitToPage="1"/>
  </sheetPr>
  <dimension ref="A1:E76"/>
  <sheetViews>
    <sheetView showGridLines="0" showZeros="0" workbookViewId="0" topLeftCell="A1">
      <selection activeCell="A1" sqref="A1"/>
    </sheetView>
  </sheetViews>
  <sheetFormatPr defaultColWidth="9.33203125" defaultRowHeight="12"/>
  <cols>
    <col min="1" max="1" width="6.83203125" style="82" customWidth="1"/>
    <col min="2" max="2" width="35.83203125" style="82" customWidth="1"/>
    <col min="3" max="4" width="31.83203125" style="82" customWidth="1"/>
    <col min="5" max="5" width="34.83203125" style="82" customWidth="1"/>
    <col min="6" max="16384" width="9.33203125" style="82" customWidth="1"/>
  </cols>
  <sheetData>
    <row r="1" spans="2:5" ht="6.75" customHeight="1">
      <c r="B1" s="80"/>
      <c r="C1" s="142"/>
      <c r="D1" s="142"/>
      <c r="E1" s="142"/>
    </row>
    <row r="2" spans="1:5" ht="12.75">
      <c r="A2" s="8"/>
      <c r="B2" s="83"/>
      <c r="C2" s="200" t="s">
        <v>365</v>
      </c>
      <c r="D2" s="200"/>
      <c r="E2" s="305"/>
    </row>
    <row r="3" spans="1:5" ht="12.75">
      <c r="A3" s="9"/>
      <c r="B3" s="86"/>
      <c r="C3" s="203" t="str">
        <f>STATDATE</f>
        <v>ESTIMATE SEPTEMBER 30, 2000</v>
      </c>
      <c r="D3" s="203"/>
      <c r="E3" s="221"/>
    </row>
    <row r="4" spans="1:5" ht="6" customHeight="1">
      <c r="A4" s="10"/>
      <c r="C4" s="142"/>
      <c r="D4" s="142"/>
      <c r="E4" s="142"/>
    </row>
    <row r="5" spans="1:5" ht="6" customHeight="1">
      <c r="A5" s="10"/>
      <c r="C5" s="142"/>
      <c r="D5" s="142"/>
      <c r="E5" s="142"/>
    </row>
    <row r="6" spans="1:5" ht="6" customHeight="1">
      <c r="A6" s="10"/>
      <c r="C6" s="142"/>
      <c r="D6" s="142"/>
      <c r="E6" s="142"/>
    </row>
    <row r="7" spans="3:5" ht="12.75">
      <c r="C7" s="190" t="s">
        <v>364</v>
      </c>
      <c r="D7" s="269"/>
      <c r="E7" s="142"/>
    </row>
    <row r="8" spans="1:5" ht="12.75">
      <c r="A8" s="94"/>
      <c r="B8" s="45"/>
      <c r="C8" s="306" t="s">
        <v>101</v>
      </c>
      <c r="D8" s="229"/>
      <c r="E8" s="182"/>
    </row>
    <row r="9" spans="1:4" ht="12.75">
      <c r="A9" s="51" t="s">
        <v>112</v>
      </c>
      <c r="B9" s="52" t="s">
        <v>113</v>
      </c>
      <c r="C9" s="51" t="s">
        <v>120</v>
      </c>
      <c r="D9" s="272" t="s">
        <v>121</v>
      </c>
    </row>
    <row r="10" spans="1:2" ht="4.5" customHeight="1">
      <c r="A10" s="77"/>
      <c r="B10" s="77"/>
    </row>
    <row r="11" spans="1:4" ht="12.75">
      <c r="A11" s="13">
        <v>1</v>
      </c>
      <c r="B11" s="14" t="s">
        <v>135</v>
      </c>
      <c r="C11" s="362">
        <v>18.573146038977473</v>
      </c>
      <c r="D11" s="362">
        <v>14.296382068672166</v>
      </c>
    </row>
    <row r="12" spans="1:4" ht="12.75">
      <c r="A12" s="15">
        <v>2</v>
      </c>
      <c r="B12" s="16" t="s">
        <v>136</v>
      </c>
      <c r="C12" s="363">
        <v>19.182848237226736</v>
      </c>
      <c r="D12" s="363">
        <v>15.667435393067892</v>
      </c>
    </row>
    <row r="13" spans="1:4" ht="12.75">
      <c r="A13" s="13">
        <v>3</v>
      </c>
      <c r="B13" s="14" t="s">
        <v>137</v>
      </c>
      <c r="C13" s="362">
        <v>18.838495221657556</v>
      </c>
      <c r="D13" s="362">
        <v>14.796033638759885</v>
      </c>
    </row>
    <row r="14" spans="1:4" ht="12.75">
      <c r="A14" s="15">
        <v>4</v>
      </c>
      <c r="B14" s="16" t="s">
        <v>138</v>
      </c>
      <c r="C14" s="363">
        <v>19.862306368330465</v>
      </c>
      <c r="D14" s="363">
        <v>15.127524047760271</v>
      </c>
    </row>
    <row r="15" spans="1:4" ht="12.75">
      <c r="A15" s="13">
        <v>5</v>
      </c>
      <c r="B15" s="14" t="s">
        <v>139</v>
      </c>
      <c r="C15" s="362">
        <v>19.62302583849545</v>
      </c>
      <c r="D15" s="362">
        <v>15.273280663126538</v>
      </c>
    </row>
    <row r="16" spans="1:4" ht="12.75">
      <c r="A16" s="15">
        <v>6</v>
      </c>
      <c r="B16" s="16" t="s">
        <v>140</v>
      </c>
      <c r="C16" s="363">
        <v>19.243021844660195</v>
      </c>
      <c r="D16" s="363">
        <v>15.687525119261887</v>
      </c>
    </row>
    <row r="17" spans="1:4" ht="12.75">
      <c r="A17" s="13">
        <v>9</v>
      </c>
      <c r="B17" s="14" t="s">
        <v>141</v>
      </c>
      <c r="C17" s="362">
        <v>19.368232703248303</v>
      </c>
      <c r="D17" s="362">
        <v>15.739156994502139</v>
      </c>
    </row>
    <row r="18" spans="1:4" ht="12.75">
      <c r="A18" s="15">
        <v>10</v>
      </c>
      <c r="B18" s="16" t="s">
        <v>142</v>
      </c>
      <c r="C18" s="363">
        <v>19.423849933005805</v>
      </c>
      <c r="D18" s="363">
        <v>15.945945945945946</v>
      </c>
    </row>
    <row r="19" spans="1:4" ht="12.75">
      <c r="A19" s="13">
        <v>11</v>
      </c>
      <c r="B19" s="14" t="s">
        <v>143</v>
      </c>
      <c r="C19" s="362">
        <v>18.834855101230648</v>
      </c>
      <c r="D19" s="362">
        <v>15.943364611260055</v>
      </c>
    </row>
    <row r="20" spans="1:4" ht="12.75">
      <c r="A20" s="15">
        <v>12</v>
      </c>
      <c r="B20" s="16" t="s">
        <v>144</v>
      </c>
      <c r="C20" s="363">
        <v>20.054833468724613</v>
      </c>
      <c r="D20" s="363">
        <v>15.935297885970531</v>
      </c>
    </row>
    <row r="21" spans="1:4" ht="12.75">
      <c r="A21" s="13">
        <v>13</v>
      </c>
      <c r="B21" s="14" t="s">
        <v>145</v>
      </c>
      <c r="C21" s="362">
        <v>19.47062101417869</v>
      </c>
      <c r="D21" s="362">
        <v>15.64343662391148</v>
      </c>
    </row>
    <row r="22" spans="1:4" ht="12.75">
      <c r="A22" s="15">
        <v>14</v>
      </c>
      <c r="B22" s="16" t="s">
        <v>146</v>
      </c>
      <c r="C22" s="363">
        <v>20.06739484080874</v>
      </c>
      <c r="D22" s="363">
        <v>16.677933365523902</v>
      </c>
    </row>
    <row r="23" spans="1:4" ht="12.75">
      <c r="A23" s="13">
        <v>15</v>
      </c>
      <c r="B23" s="14" t="s">
        <v>147</v>
      </c>
      <c r="C23" s="362">
        <v>20.597428429352842</v>
      </c>
      <c r="D23" s="362">
        <v>17.87824695309614</v>
      </c>
    </row>
    <row r="24" spans="1:4" ht="12.75">
      <c r="A24" s="15">
        <v>16</v>
      </c>
      <c r="B24" s="16" t="s">
        <v>148</v>
      </c>
      <c r="C24" s="363">
        <v>15.754407544075441</v>
      </c>
      <c r="D24" s="363">
        <v>13.906985161056822</v>
      </c>
    </row>
    <row r="25" spans="1:4" ht="12.75">
      <c r="A25" s="13">
        <v>17</v>
      </c>
      <c r="B25" s="14" t="s">
        <v>149</v>
      </c>
      <c r="C25" s="362">
        <v>17.11726384364821</v>
      </c>
      <c r="D25" s="362">
        <v>13.610755441741356</v>
      </c>
    </row>
    <row r="26" spans="1:4" ht="12.75">
      <c r="A26" s="15">
        <v>18</v>
      </c>
      <c r="B26" s="16" t="s">
        <v>150</v>
      </c>
      <c r="C26" s="363">
        <v>21.160409556313994</v>
      </c>
      <c r="D26" s="363">
        <v>17.159304771393778</v>
      </c>
    </row>
    <row r="27" spans="1:4" ht="12.75">
      <c r="A27" s="13">
        <v>19</v>
      </c>
      <c r="B27" s="14" t="s">
        <v>151</v>
      </c>
      <c r="C27" s="362">
        <v>27.119428571428568</v>
      </c>
      <c r="D27" s="362">
        <v>24.400514138817478</v>
      </c>
    </row>
    <row r="28" spans="1:4" ht="12.75">
      <c r="A28" s="15">
        <v>20</v>
      </c>
      <c r="B28" s="16" t="s">
        <v>152</v>
      </c>
      <c r="C28" s="363">
        <v>16.35593220338983</v>
      </c>
      <c r="D28" s="363">
        <v>13.612785644188982</v>
      </c>
    </row>
    <row r="29" spans="1:4" ht="12.75">
      <c r="A29" s="13">
        <v>21</v>
      </c>
      <c r="B29" s="14" t="s">
        <v>153</v>
      </c>
      <c r="C29" s="362">
        <v>19.521517553793885</v>
      </c>
      <c r="D29" s="362">
        <v>15.801369863013699</v>
      </c>
    </row>
    <row r="30" spans="1:4" ht="12.75">
      <c r="A30" s="15">
        <v>22</v>
      </c>
      <c r="B30" s="16" t="s">
        <v>154</v>
      </c>
      <c r="C30" s="363">
        <v>19.82502287282708</v>
      </c>
      <c r="D30" s="363">
        <v>16.59804672539257</v>
      </c>
    </row>
    <row r="31" spans="1:4" ht="12.75">
      <c r="A31" s="13">
        <v>23</v>
      </c>
      <c r="B31" s="14" t="s">
        <v>155</v>
      </c>
      <c r="C31" s="362">
        <v>18.57236842105263</v>
      </c>
      <c r="D31" s="362">
        <v>15.369120209059234</v>
      </c>
    </row>
    <row r="32" spans="1:4" ht="12.75">
      <c r="A32" s="15">
        <v>24</v>
      </c>
      <c r="B32" s="16" t="s">
        <v>156</v>
      </c>
      <c r="C32" s="363">
        <v>18.913020887457133</v>
      </c>
      <c r="D32" s="363">
        <v>15.87033597838933</v>
      </c>
    </row>
    <row r="33" spans="1:4" ht="12.75">
      <c r="A33" s="13">
        <v>25</v>
      </c>
      <c r="B33" s="14" t="s">
        <v>157</v>
      </c>
      <c r="C33" s="362">
        <v>18.076298701298704</v>
      </c>
      <c r="D33" s="362">
        <v>15.887688544639218</v>
      </c>
    </row>
    <row r="34" spans="1:4" ht="12.75">
      <c r="A34" s="15">
        <v>26</v>
      </c>
      <c r="B34" s="16" t="s">
        <v>158</v>
      </c>
      <c r="C34" s="363">
        <v>19.378145219266717</v>
      </c>
      <c r="D34" s="363">
        <v>16.66160019455253</v>
      </c>
    </row>
    <row r="35" spans="1:4" ht="12.75">
      <c r="A35" s="13">
        <v>28</v>
      </c>
      <c r="B35" s="14" t="s">
        <v>159</v>
      </c>
      <c r="C35" s="362">
        <v>17.955589586523736</v>
      </c>
      <c r="D35" s="362">
        <v>15.50413223140496</v>
      </c>
    </row>
    <row r="36" spans="1:4" ht="12.75">
      <c r="A36" s="15">
        <v>30</v>
      </c>
      <c r="B36" s="16" t="s">
        <v>160</v>
      </c>
      <c r="C36" s="363">
        <v>17.66076421248835</v>
      </c>
      <c r="D36" s="363">
        <v>15.292174507347077</v>
      </c>
    </row>
    <row r="37" spans="1:4" ht="12.75">
      <c r="A37" s="13">
        <v>31</v>
      </c>
      <c r="B37" s="14" t="s">
        <v>161</v>
      </c>
      <c r="C37" s="362">
        <v>18.116022099447513</v>
      </c>
      <c r="D37" s="362">
        <v>15.623841305153876</v>
      </c>
    </row>
    <row r="38" spans="1:4" ht="12.75">
      <c r="A38" s="15">
        <v>32</v>
      </c>
      <c r="B38" s="16" t="s">
        <v>162</v>
      </c>
      <c r="C38" s="363">
        <v>17.057057057057055</v>
      </c>
      <c r="D38" s="363">
        <v>14.677002583979329</v>
      </c>
    </row>
    <row r="39" spans="1:4" ht="12.75">
      <c r="A39" s="13">
        <v>33</v>
      </c>
      <c r="B39" s="14" t="s">
        <v>163</v>
      </c>
      <c r="C39" s="362">
        <v>19.553903345724905</v>
      </c>
      <c r="D39" s="362">
        <v>15.669491525423727</v>
      </c>
    </row>
    <row r="40" spans="1:4" ht="12.75">
      <c r="A40" s="15">
        <v>34</v>
      </c>
      <c r="B40" s="16" t="s">
        <v>164</v>
      </c>
      <c r="C40" s="363">
        <v>17.34249713631157</v>
      </c>
      <c r="D40" s="363">
        <v>14.628019323671497</v>
      </c>
    </row>
    <row r="41" spans="1:4" ht="12.75">
      <c r="A41" s="13">
        <v>35</v>
      </c>
      <c r="B41" s="14" t="s">
        <v>165</v>
      </c>
      <c r="C41" s="362">
        <v>19.08448012232416</v>
      </c>
      <c r="D41" s="362">
        <v>15.956851777866559</v>
      </c>
    </row>
    <row r="42" spans="1:4" ht="12.75">
      <c r="A42" s="15">
        <v>36</v>
      </c>
      <c r="B42" s="16" t="s">
        <v>166</v>
      </c>
      <c r="C42" s="363">
        <v>17.48022218481737</v>
      </c>
      <c r="D42" s="363">
        <v>14.740951029098653</v>
      </c>
    </row>
    <row r="43" spans="1:4" ht="12.75">
      <c r="A43" s="13">
        <v>37</v>
      </c>
      <c r="B43" s="14" t="s">
        <v>167</v>
      </c>
      <c r="C43" s="362">
        <v>17.571198280494357</v>
      </c>
      <c r="D43" s="362">
        <v>15.092307692307692</v>
      </c>
    </row>
    <row r="44" spans="1:4" ht="12.75">
      <c r="A44" s="15">
        <v>38</v>
      </c>
      <c r="B44" s="16" t="s">
        <v>168</v>
      </c>
      <c r="C44" s="363">
        <v>16.757963075674578</v>
      </c>
      <c r="D44" s="363">
        <v>14.188376753507013</v>
      </c>
    </row>
    <row r="45" spans="1:4" ht="12.75">
      <c r="A45" s="13">
        <v>39</v>
      </c>
      <c r="B45" s="14" t="s">
        <v>169</v>
      </c>
      <c r="C45" s="362">
        <v>16.011795060818283</v>
      </c>
      <c r="D45" s="362">
        <v>14.012903225806452</v>
      </c>
    </row>
    <row r="46" spans="1:4" ht="12.75">
      <c r="A46" s="15">
        <v>40</v>
      </c>
      <c r="B46" s="16" t="s">
        <v>170</v>
      </c>
      <c r="C46" s="363">
        <v>20.11877643996095</v>
      </c>
      <c r="D46" s="363">
        <v>16.066142265076547</v>
      </c>
    </row>
    <row r="47" spans="1:4" ht="12.75">
      <c r="A47" s="13">
        <v>41</v>
      </c>
      <c r="B47" s="14" t="s">
        <v>171</v>
      </c>
      <c r="C47" s="362">
        <v>17.6464489372732</v>
      </c>
      <c r="D47" s="362">
        <v>14.659776055124892</v>
      </c>
    </row>
    <row r="48" spans="1:4" ht="12.75">
      <c r="A48" s="15">
        <v>42</v>
      </c>
      <c r="B48" s="16" t="s">
        <v>172</v>
      </c>
      <c r="C48" s="363">
        <v>17.429467084639498</v>
      </c>
      <c r="D48" s="363">
        <v>15.092290988056462</v>
      </c>
    </row>
    <row r="49" spans="1:4" ht="12.75">
      <c r="A49" s="13">
        <v>43</v>
      </c>
      <c r="B49" s="14" t="s">
        <v>173</v>
      </c>
      <c r="C49" s="362">
        <v>16.241545893719806</v>
      </c>
      <c r="D49" s="362">
        <v>13.722448979591837</v>
      </c>
    </row>
    <row r="50" spans="1:4" ht="12.75">
      <c r="A50" s="15">
        <v>44</v>
      </c>
      <c r="B50" s="16" t="s">
        <v>174</v>
      </c>
      <c r="C50" s="363">
        <v>17.102167182662537</v>
      </c>
      <c r="D50" s="363">
        <v>14.905558553696707</v>
      </c>
    </row>
    <row r="51" spans="1:4" ht="12.75">
      <c r="A51" s="13">
        <v>45</v>
      </c>
      <c r="B51" s="14" t="s">
        <v>175</v>
      </c>
      <c r="C51" s="362">
        <v>22.16228365924927</v>
      </c>
      <c r="D51" s="362">
        <v>17.949180032438278</v>
      </c>
    </row>
    <row r="52" spans="1:4" ht="12.75">
      <c r="A52" s="15">
        <v>46</v>
      </c>
      <c r="B52" s="16" t="s">
        <v>176</v>
      </c>
      <c r="C52" s="363">
        <v>17.33128834355828</v>
      </c>
      <c r="D52" s="363">
        <v>15.132620744259698</v>
      </c>
    </row>
    <row r="53" spans="1:4" ht="12.75">
      <c r="A53" s="13">
        <v>47</v>
      </c>
      <c r="B53" s="14" t="s">
        <v>177</v>
      </c>
      <c r="C53" s="362">
        <v>19.570494864612513</v>
      </c>
      <c r="D53" s="362">
        <v>16.659524078042175</v>
      </c>
    </row>
    <row r="54" spans="1:4" ht="12.75">
      <c r="A54" s="15">
        <v>48</v>
      </c>
      <c r="B54" s="16" t="s">
        <v>178</v>
      </c>
      <c r="C54" s="363">
        <v>17.128897602934664</v>
      </c>
      <c r="D54" s="363">
        <v>14.065488189383364</v>
      </c>
    </row>
    <row r="55" spans="1:4" ht="12.75">
      <c r="A55" s="13">
        <v>49</v>
      </c>
      <c r="B55" s="14" t="s">
        <v>179</v>
      </c>
      <c r="C55" s="362">
        <v>16.120413922859832</v>
      </c>
      <c r="D55" s="362">
        <v>13.222283238757704</v>
      </c>
    </row>
    <row r="56" spans="1:4" ht="12.75">
      <c r="A56" s="15">
        <v>50</v>
      </c>
      <c r="B56" s="16" t="s">
        <v>429</v>
      </c>
      <c r="C56" s="363">
        <v>17.344249952945603</v>
      </c>
      <c r="D56" s="363">
        <v>14.283499961249321</v>
      </c>
    </row>
    <row r="57" spans="1:4" ht="12.75">
      <c r="A57" s="13">
        <v>2264</v>
      </c>
      <c r="B57" s="14" t="s">
        <v>180</v>
      </c>
      <c r="C57" s="362">
        <v>15</v>
      </c>
      <c r="D57" s="362">
        <v>12.385321100917432</v>
      </c>
    </row>
    <row r="58" spans="1:4" ht="12.75">
      <c r="A58" s="15">
        <v>2309</v>
      </c>
      <c r="B58" s="16" t="s">
        <v>181</v>
      </c>
      <c r="C58" s="363">
        <v>14.76056338028169</v>
      </c>
      <c r="D58" s="363">
        <v>13.265822784810126</v>
      </c>
    </row>
    <row r="59" spans="1:4" ht="12.75">
      <c r="A59" s="13">
        <v>2312</v>
      </c>
      <c r="B59" s="14" t="s">
        <v>182</v>
      </c>
      <c r="C59" s="362">
        <v>12.970588235294118</v>
      </c>
      <c r="D59" s="362">
        <v>11.605263157894736</v>
      </c>
    </row>
    <row r="60" spans="1:4" ht="12.75">
      <c r="A60" s="15">
        <v>2355</v>
      </c>
      <c r="B60" s="16" t="s">
        <v>183</v>
      </c>
      <c r="C60" s="363">
        <v>19.923171481253842</v>
      </c>
      <c r="D60" s="363">
        <v>15.236849352795375</v>
      </c>
    </row>
    <row r="61" spans="1:4" ht="12.75">
      <c r="A61" s="13">
        <v>2439</v>
      </c>
      <c r="B61" s="14" t="s">
        <v>184</v>
      </c>
      <c r="C61" s="362">
        <v>15.705521472392638</v>
      </c>
      <c r="D61" s="362">
        <v>13.838383838383837</v>
      </c>
    </row>
    <row r="62" spans="1:4" ht="12.75">
      <c r="A62" s="15">
        <v>2460</v>
      </c>
      <c r="B62" s="16" t="s">
        <v>185</v>
      </c>
      <c r="C62" s="363">
        <v>14.090909090909092</v>
      </c>
      <c r="D62" s="363">
        <v>11.69811320754717</v>
      </c>
    </row>
    <row r="63" spans="1:4" ht="12.75">
      <c r="A63" s="13">
        <v>3000</v>
      </c>
      <c r="B63" s="14" t="s">
        <v>491</v>
      </c>
      <c r="C63" s="362">
        <v>0</v>
      </c>
      <c r="D63" s="362">
        <v>18.07455081791365</v>
      </c>
    </row>
    <row r="64" spans="1:4" ht="4.5" customHeight="1">
      <c r="A64" s="17"/>
      <c r="B64" s="17"/>
      <c r="C64" s="364"/>
      <c r="D64" s="364"/>
    </row>
    <row r="65" spans="1:5" ht="12.75">
      <c r="A65" s="19"/>
      <c r="B65" s="20" t="s">
        <v>186</v>
      </c>
      <c r="C65" s="365">
        <v>19.00053584349451</v>
      </c>
      <c r="D65" s="365">
        <v>15.433554136859565</v>
      </c>
      <c r="E65" s="77"/>
    </row>
    <row r="66" spans="1:4" ht="4.5" customHeight="1">
      <c r="A66" s="17"/>
      <c r="B66" s="17"/>
      <c r="C66" s="364"/>
      <c r="D66" s="364"/>
    </row>
    <row r="67" spans="1:4" ht="12.75">
      <c r="A67" s="15">
        <v>2155</v>
      </c>
      <c r="B67" s="16" t="s">
        <v>187</v>
      </c>
      <c r="C67" s="363">
        <v>17.142857142857142</v>
      </c>
      <c r="D67" s="363">
        <v>15.384615384615385</v>
      </c>
    </row>
    <row r="68" spans="1:4" ht="12.75">
      <c r="A68" s="13">
        <v>2408</v>
      </c>
      <c r="B68" s="14" t="s">
        <v>189</v>
      </c>
      <c r="C68" s="362">
        <v>12.792922046867528</v>
      </c>
      <c r="D68" s="362">
        <v>10.704281712685074</v>
      </c>
    </row>
    <row r="69" ht="6.75" customHeight="1"/>
    <row r="70" spans="1:5" ht="12" customHeight="1">
      <c r="A70" s="54" t="s">
        <v>297</v>
      </c>
      <c r="B70" s="273" t="s">
        <v>376</v>
      </c>
      <c r="C70" s="124"/>
      <c r="D70" s="123"/>
      <c r="E70" s="123"/>
    </row>
    <row r="71" spans="1:5" ht="12" customHeight="1">
      <c r="A71" s="6"/>
      <c r="B71" s="273" t="s">
        <v>378</v>
      </c>
      <c r="C71" s="124"/>
      <c r="D71" s="123"/>
      <c r="E71" s="123"/>
    </row>
    <row r="72" spans="1:5" ht="12" customHeight="1">
      <c r="A72" s="6"/>
      <c r="B72" s="6" t="s">
        <v>377</v>
      </c>
      <c r="D72" s="123"/>
      <c r="E72" s="123"/>
    </row>
    <row r="73" spans="1:5" ht="12" customHeight="1">
      <c r="A73" s="54" t="s">
        <v>350</v>
      </c>
      <c r="B73" s="273" t="s">
        <v>379</v>
      </c>
      <c r="D73" s="123"/>
      <c r="E73" s="123"/>
    </row>
    <row r="74" spans="1:5" ht="12" customHeight="1">
      <c r="A74" s="6"/>
      <c r="B74" s="273" t="s">
        <v>420</v>
      </c>
      <c r="C74" s="124"/>
      <c r="D74" s="123"/>
      <c r="E74" s="123"/>
    </row>
    <row r="75" spans="1:5" ht="12" customHeight="1">
      <c r="A75" s="6"/>
      <c r="B75" s="273" t="s">
        <v>380</v>
      </c>
      <c r="C75" s="124"/>
      <c r="D75" s="123"/>
      <c r="E75" s="123"/>
    </row>
    <row r="76" ht="12.75">
      <c r="B76" s="273" t="s">
        <v>381</v>
      </c>
    </row>
  </sheetData>
  <printOptions horizontalCentered="1"/>
  <pageMargins left="0.6" right="0.6" top="0.6" bottom="0" header="0.3" footer="0"/>
  <pageSetup fitToHeight="1" fitToWidth="1" orientation="portrait" scale="81" r:id="rId1"/>
  <headerFooter alignWithMargins="0">
    <oddHeader>&amp;C&amp;"Times New Roman,Bold"&amp;12&amp;A</oddHeader>
  </headerFooter>
</worksheet>
</file>

<file path=xl/worksheets/sheet8.xml><?xml version="1.0" encoding="utf-8"?>
<worksheet xmlns="http://schemas.openxmlformats.org/spreadsheetml/2006/main" xmlns:r="http://schemas.openxmlformats.org/officeDocument/2006/relationships">
  <sheetPr codeName="Sheet7">
    <pageSetUpPr fitToPage="1"/>
  </sheetPr>
  <dimension ref="A2:K32"/>
  <sheetViews>
    <sheetView showGridLines="0" showZeros="0" workbookViewId="0" topLeftCell="A1">
      <selection activeCell="A1" sqref="A1"/>
    </sheetView>
  </sheetViews>
  <sheetFormatPr defaultColWidth="15.83203125" defaultRowHeight="12"/>
  <cols>
    <col min="1" max="1" width="5.83203125" style="82" customWidth="1"/>
    <col min="2" max="2" width="45.83203125" style="82" customWidth="1"/>
    <col min="3" max="8" width="17.83203125" style="82" customWidth="1"/>
    <col min="9" max="9" width="1.83203125" style="82" customWidth="1"/>
    <col min="10" max="10" width="17.83203125" style="82" customWidth="1"/>
    <col min="11" max="11" width="15.83203125" style="82" customWidth="1"/>
    <col min="12" max="16384" width="15.83203125" style="82" customWidth="1"/>
  </cols>
  <sheetData>
    <row r="2" spans="1:10" ht="12.75">
      <c r="A2" s="175"/>
      <c r="B2" s="175"/>
      <c r="C2" s="175"/>
      <c r="D2" s="175"/>
      <c r="E2" s="175"/>
      <c r="F2" s="175"/>
      <c r="G2" s="175"/>
      <c r="H2" s="175"/>
      <c r="I2" s="175"/>
      <c r="J2" s="175"/>
    </row>
    <row r="5" spans="3:10" ht="12.75">
      <c r="C5" s="142"/>
      <c r="D5" s="142"/>
      <c r="E5" s="142"/>
      <c r="F5" s="142"/>
      <c r="G5" s="142"/>
      <c r="H5" s="142"/>
      <c r="I5" s="142"/>
      <c r="J5" s="142"/>
    </row>
    <row r="6" spans="3:10" ht="12.75">
      <c r="C6" s="142"/>
      <c r="D6" s="142"/>
      <c r="E6" s="142"/>
      <c r="F6" s="142"/>
      <c r="G6" s="142"/>
      <c r="H6" s="142"/>
      <c r="I6" s="142"/>
      <c r="J6" s="142"/>
    </row>
    <row r="7" spans="3:10" ht="15.75">
      <c r="C7" s="329" t="str">
        <f>YEAR</f>
        <v>OPERATING FUND BUDGET 2000/2001</v>
      </c>
      <c r="D7" s="153"/>
      <c r="E7" s="153"/>
      <c r="F7" s="153"/>
      <c r="G7" s="153"/>
      <c r="H7" s="153"/>
      <c r="I7" s="142"/>
      <c r="J7" s="142"/>
    </row>
    <row r="8" spans="3:10" ht="15.75">
      <c r="C8" s="330" t="s">
        <v>286</v>
      </c>
      <c r="D8" s="153"/>
      <c r="E8" s="153"/>
      <c r="F8" s="153"/>
      <c r="G8" s="153"/>
      <c r="H8" s="153"/>
      <c r="I8" s="142"/>
      <c r="J8" s="142"/>
    </row>
    <row r="9" spans="3:10" ht="12.75">
      <c r="C9" s="142"/>
      <c r="D9" s="142"/>
      <c r="E9" s="142"/>
      <c r="F9" s="142"/>
      <c r="G9" s="142"/>
      <c r="H9" s="142"/>
      <c r="I9" s="142"/>
      <c r="J9" s="142"/>
    </row>
    <row r="10" spans="3:10" ht="12.75">
      <c r="C10" s="142"/>
      <c r="D10" s="142"/>
      <c r="E10" s="142"/>
      <c r="F10" s="142"/>
      <c r="G10" s="142"/>
      <c r="H10" s="142"/>
      <c r="I10" s="142"/>
      <c r="J10" s="142"/>
    </row>
    <row r="11" spans="3:10" ht="12.75">
      <c r="C11" s="190" t="s">
        <v>287</v>
      </c>
      <c r="D11" s="191"/>
      <c r="E11" s="191"/>
      <c r="F11" s="191"/>
      <c r="G11" s="191"/>
      <c r="H11" s="194"/>
      <c r="I11" s="142"/>
      <c r="J11" s="142"/>
    </row>
    <row r="12" spans="3:10" ht="12.75">
      <c r="C12" s="142"/>
      <c r="D12" s="142"/>
      <c r="E12" s="142"/>
      <c r="F12" s="142"/>
      <c r="G12" s="142"/>
      <c r="H12" s="142"/>
      <c r="I12" s="142"/>
      <c r="J12" s="142"/>
    </row>
    <row r="13" spans="3:10" ht="12.75">
      <c r="C13" s="143"/>
      <c r="D13" s="143" t="s">
        <v>288</v>
      </c>
      <c r="E13" s="296"/>
      <c r="F13" s="143" t="s">
        <v>289</v>
      </c>
      <c r="G13" s="143" t="s">
        <v>251</v>
      </c>
      <c r="H13" s="297"/>
      <c r="I13" s="206"/>
      <c r="J13" s="206"/>
    </row>
    <row r="14" spans="3:10" ht="12.75">
      <c r="C14" s="147" t="s">
        <v>290</v>
      </c>
      <c r="D14" s="147" t="s">
        <v>291</v>
      </c>
      <c r="E14" s="70" t="s">
        <v>262</v>
      </c>
      <c r="F14" s="147" t="s">
        <v>292</v>
      </c>
      <c r="G14" s="147" t="s">
        <v>262</v>
      </c>
      <c r="H14" s="69" t="s">
        <v>134</v>
      </c>
      <c r="I14" s="217"/>
      <c r="J14" s="147" t="s">
        <v>293</v>
      </c>
    </row>
    <row r="16" spans="1:10" ht="12.75">
      <c r="A16" s="77">
        <v>100</v>
      </c>
      <c r="B16" s="77" t="s">
        <v>66</v>
      </c>
      <c r="C16" s="188">
        <f>'- 12 -'!C13</f>
        <v>626369768</v>
      </c>
      <c r="D16" s="292">
        <f>'- 12 -'!C23</f>
        <v>39429151.35</v>
      </c>
      <c r="E16" s="292">
        <f>'- 12 -'!C25</f>
        <v>15737057</v>
      </c>
      <c r="F16" s="292">
        <f>'- 12 -'!C42</f>
        <v>52801971</v>
      </c>
      <c r="G16" s="291"/>
      <c r="H16" s="298"/>
      <c r="J16" s="188">
        <f>SUM(C16:F16)</f>
        <v>734337947.35</v>
      </c>
    </row>
    <row r="17" spans="1:10" ht="24" customHeight="1">
      <c r="A17" s="77">
        <v>200</v>
      </c>
      <c r="B17" s="77" t="s">
        <v>67</v>
      </c>
      <c r="C17" s="188">
        <f>'- 12 -'!E13</f>
        <v>141619306.625</v>
      </c>
      <c r="D17" s="292">
        <f>'- 12 -'!E23</f>
        <v>12666773.5</v>
      </c>
      <c r="E17" s="292">
        <f>'- 12 -'!E25</f>
        <v>7546604</v>
      </c>
      <c r="F17" s="292">
        <f>'- 12 -'!E42</f>
        <v>3243098</v>
      </c>
      <c r="G17" s="291"/>
      <c r="H17" s="298"/>
      <c r="J17" s="188">
        <f>SUM(C17:F17)</f>
        <v>165075782.125</v>
      </c>
    </row>
    <row r="18" spans="1:10" ht="24" customHeight="1">
      <c r="A18" s="77">
        <v>400</v>
      </c>
      <c r="B18" s="77" t="s">
        <v>294</v>
      </c>
      <c r="C18" s="188">
        <f>'- 12 -'!G13</f>
        <v>6534792</v>
      </c>
      <c r="D18" s="292">
        <f>'- 12 -'!G23</f>
        <v>504072</v>
      </c>
      <c r="E18" s="292">
        <f>'- 12 -'!G25</f>
        <v>594945</v>
      </c>
      <c r="F18" s="292">
        <f>'- 12 -'!G42</f>
        <v>308381</v>
      </c>
      <c r="G18" s="291"/>
      <c r="H18" s="298"/>
      <c r="J18" s="188">
        <f>SUM(C18:F18)</f>
        <v>7942190</v>
      </c>
    </row>
    <row r="19" spans="1:10" ht="24" customHeight="1">
      <c r="A19" s="77">
        <v>500</v>
      </c>
      <c r="B19" s="77" t="s">
        <v>424</v>
      </c>
      <c r="C19" s="188">
        <f>'- 12 -'!I13</f>
        <v>27801476.5</v>
      </c>
      <c r="D19" s="292">
        <f>'- 12 -'!I23</f>
        <v>3187137</v>
      </c>
      <c r="E19" s="292">
        <f>'- 12 -'!I25</f>
        <v>11282597</v>
      </c>
      <c r="F19" s="292">
        <f>'- 12 -'!I42</f>
        <v>2271912</v>
      </c>
      <c r="G19" s="291"/>
      <c r="H19" s="298"/>
      <c r="J19" s="188">
        <f>SUM(C19:F19)</f>
        <v>44543122.5</v>
      </c>
    </row>
    <row r="20" spans="1:11" ht="12" customHeight="1">
      <c r="A20" s="77"/>
      <c r="B20" s="77"/>
      <c r="C20" s="188"/>
      <c r="D20" s="292"/>
      <c r="E20" s="292"/>
      <c r="F20" s="292"/>
      <c r="G20" s="291"/>
      <c r="H20" s="298"/>
      <c r="J20" s="188"/>
      <c r="K20" s="332"/>
    </row>
    <row r="21" spans="1:11" ht="24" customHeight="1">
      <c r="A21" s="299">
        <v>600</v>
      </c>
      <c r="B21" s="300" t="s">
        <v>366</v>
      </c>
      <c r="C21" s="188">
        <f>'- 13 -'!C13</f>
        <v>46018568.975</v>
      </c>
      <c r="D21" s="292">
        <f>'- 13 -'!C23</f>
        <v>3570291.43</v>
      </c>
      <c r="E21" s="292">
        <f>'- 13 -'!C25</f>
        <v>7463946</v>
      </c>
      <c r="F21" s="292">
        <f>'- 13 -'!C42</f>
        <v>6410931</v>
      </c>
      <c r="G21" s="291"/>
      <c r="H21" s="298"/>
      <c r="J21" s="188">
        <f>SUM(C21:F21)</f>
        <v>63463737.405</v>
      </c>
      <c r="K21" s="428" t="s">
        <v>480</v>
      </c>
    </row>
    <row r="22" spans="1:11" ht="24" customHeight="1">
      <c r="A22" s="77">
        <v>700</v>
      </c>
      <c r="B22" s="77" t="s">
        <v>295</v>
      </c>
      <c r="C22" s="188">
        <f>'- 13 -'!E13</f>
        <v>22846980.5</v>
      </c>
      <c r="D22" s="292">
        <f>'- 13 -'!E23</f>
        <v>2969403.2</v>
      </c>
      <c r="E22" s="292">
        <f>'- 13 -'!E25</f>
        <v>13245631</v>
      </c>
      <c r="F22" s="292">
        <f>'- 13 -'!E42</f>
        <v>9871749</v>
      </c>
      <c r="G22" s="291"/>
      <c r="H22" s="298"/>
      <c r="J22" s="188">
        <f>SUM(C22:F22)</f>
        <v>48933763.7</v>
      </c>
      <c r="K22" s="429"/>
    </row>
    <row r="23" spans="1:10" ht="24" customHeight="1">
      <c r="A23" s="77">
        <v>800</v>
      </c>
      <c r="B23" s="77" t="s">
        <v>296</v>
      </c>
      <c r="C23" s="188">
        <f>'- 13 -'!G13</f>
        <v>64037226</v>
      </c>
      <c r="D23" s="292">
        <f>'- 13 -'!G23</f>
        <v>9429322</v>
      </c>
      <c r="E23" s="292">
        <f>'- 13 -'!G25</f>
        <v>58402121</v>
      </c>
      <c r="F23" s="292">
        <f>'- 13 -'!G42</f>
        <v>12385464</v>
      </c>
      <c r="G23" s="291"/>
      <c r="H23" s="256"/>
      <c r="J23" s="188">
        <f>SUM(C23:F23)</f>
        <v>144254133</v>
      </c>
    </row>
    <row r="24" spans="1:10" ht="24" customHeight="1">
      <c r="A24" s="77">
        <v>900</v>
      </c>
      <c r="B24" s="77" t="s">
        <v>72</v>
      </c>
      <c r="C24" s="188"/>
      <c r="D24" s="292"/>
      <c r="E24" s="292"/>
      <c r="F24" s="292"/>
      <c r="G24" s="292">
        <v>3337676</v>
      </c>
      <c r="H24" s="301">
        <f>C31+C32</f>
        <v>29213373</v>
      </c>
      <c r="I24" s="82" t="s">
        <v>297</v>
      </c>
      <c r="J24" s="188">
        <f>SUM(G24:H24)</f>
        <v>32551049</v>
      </c>
    </row>
    <row r="25" spans="1:10" ht="12.75">
      <c r="A25" s="77"/>
      <c r="B25" s="77"/>
      <c r="C25" s="188"/>
      <c r="D25" s="292"/>
      <c r="E25" s="292"/>
      <c r="F25" s="292"/>
      <c r="G25" s="292"/>
      <c r="H25" s="301"/>
      <c r="J25" s="188"/>
    </row>
    <row r="26" spans="2:10" ht="12.75">
      <c r="B26" s="77"/>
      <c r="C26" s="151"/>
      <c r="D26" s="151"/>
      <c r="E26" s="151"/>
      <c r="F26" s="151"/>
      <c r="G26" s="151"/>
      <c r="H26" s="151"/>
      <c r="J26" s="151"/>
    </row>
    <row r="27" spans="2:10" ht="12.75">
      <c r="B27" s="77" t="s">
        <v>293</v>
      </c>
      <c r="C27" s="294">
        <f>SUM(C16:C24)</f>
        <v>935228118.6</v>
      </c>
      <c r="D27" s="302">
        <f>SUM(D16:D24)</f>
        <v>71756150.48</v>
      </c>
      <c r="E27" s="302">
        <f>SUM(E16:E24)</f>
        <v>114272901</v>
      </c>
      <c r="F27" s="302">
        <f>SUM(F16:F24)</f>
        <v>87293506</v>
      </c>
      <c r="G27" s="302">
        <f>G24</f>
        <v>3337676</v>
      </c>
      <c r="H27" s="303">
        <f>H24</f>
        <v>29213373</v>
      </c>
      <c r="I27" s="304"/>
      <c r="J27" s="294">
        <f>SUM(J16:J24)</f>
        <v>1241101725.08</v>
      </c>
    </row>
    <row r="28" spans="3:8" ht="12.75">
      <c r="C28" s="151"/>
      <c r="D28" s="151"/>
      <c r="E28" s="151"/>
      <c r="F28" s="151"/>
      <c r="G28" s="151"/>
      <c r="H28" s="151"/>
    </row>
    <row r="29" ht="60" customHeight="1"/>
    <row r="30" spans="2:3" ht="12.75">
      <c r="B30" s="17" t="s">
        <v>298</v>
      </c>
      <c r="C30" s="77"/>
    </row>
    <row r="31" spans="2:10" ht="12.75">
      <c r="B31" s="17" t="s">
        <v>299</v>
      </c>
      <c r="C31" s="151">
        <v>20044647</v>
      </c>
      <c r="J31" s="151"/>
    </row>
    <row r="32" spans="2:3" ht="12.75">
      <c r="B32" s="17" t="s">
        <v>300</v>
      </c>
      <c r="C32" s="151">
        <v>9168726</v>
      </c>
    </row>
    <row r="33" ht="49.5" customHeight="1"/>
  </sheetData>
  <mergeCells count="1">
    <mergeCell ref="K21:K22"/>
  </mergeCells>
  <printOptions/>
  <pageMargins left="0.6" right="0" top="0.6" bottom="0.6" header="0" footer="0"/>
  <pageSetup fitToHeight="1" fitToWidth="1" horizontalDpi="600" verticalDpi="600" orientation="landscape" scale="83" r:id="rId1"/>
</worksheet>
</file>

<file path=xl/worksheets/sheet9.xml><?xml version="1.0" encoding="utf-8"?>
<worksheet xmlns="http://schemas.openxmlformats.org/spreadsheetml/2006/main" xmlns:r="http://schemas.openxmlformats.org/officeDocument/2006/relationships">
  <sheetPr codeName="Sheet8">
    <pageSetUpPr fitToPage="1"/>
  </sheetPr>
  <dimension ref="A2:K57"/>
  <sheetViews>
    <sheetView showGridLines="0" showZeros="0" workbookViewId="0" topLeftCell="A1">
      <selection activeCell="A1" sqref="A1"/>
    </sheetView>
  </sheetViews>
  <sheetFormatPr defaultColWidth="15.83203125" defaultRowHeight="12"/>
  <cols>
    <col min="1" max="1" width="6.83203125" style="82" customWidth="1"/>
    <col min="2" max="2" width="52.83203125" style="82" customWidth="1"/>
    <col min="3" max="3" width="20.83203125" style="82" customWidth="1"/>
    <col min="4" max="4" width="8.83203125" style="82" customWidth="1"/>
    <col min="5" max="5" width="20.83203125" style="82" customWidth="1"/>
    <col min="6" max="6" width="8.83203125" style="82" customWidth="1"/>
    <col min="7" max="7" width="20.83203125" style="82" customWidth="1"/>
    <col min="8" max="8" width="8.83203125" style="82" customWidth="1"/>
    <col min="9" max="9" width="20.83203125" style="82" customWidth="1"/>
    <col min="10" max="10" width="8.83203125" style="82" customWidth="1"/>
    <col min="11" max="11" width="14.83203125" style="82" customWidth="1"/>
    <col min="12" max="16384" width="15.83203125" style="82" customWidth="1"/>
  </cols>
  <sheetData>
    <row r="2" spans="1:10" ht="12.75">
      <c r="A2" s="175"/>
      <c r="B2" s="175"/>
      <c r="C2" s="175"/>
      <c r="D2" s="175"/>
      <c r="E2" s="126" t="str">
        <f>YEAR</f>
        <v>OPERATING FUND BUDGET 2000/2001</v>
      </c>
      <c r="F2" s="126"/>
      <c r="G2" s="107"/>
      <c r="H2" s="107"/>
      <c r="I2" s="288"/>
      <c r="J2" s="108" t="s">
        <v>7</v>
      </c>
    </row>
    <row r="3" spans="9:10" ht="12.75">
      <c r="I3" s="174"/>
      <c r="J3" s="174"/>
    </row>
    <row r="4" spans="3:10" ht="15.75">
      <c r="C4" s="331" t="s">
        <v>302</v>
      </c>
      <c r="D4" s="174"/>
      <c r="E4" s="174"/>
      <c r="F4" s="174"/>
      <c r="G4" s="174"/>
      <c r="H4" s="174"/>
      <c r="I4" s="174"/>
      <c r="J4" s="174"/>
    </row>
    <row r="5" spans="3:10" ht="15.75">
      <c r="C5" s="331" t="s">
        <v>303</v>
      </c>
      <c r="D5" s="174"/>
      <c r="E5" s="174"/>
      <c r="F5" s="174"/>
      <c r="G5" s="174"/>
      <c r="H5" s="174"/>
      <c r="I5" s="174"/>
      <c r="J5" s="174"/>
    </row>
    <row r="7" spans="3:10" ht="12.75">
      <c r="C7" s="125" t="s">
        <v>304</v>
      </c>
      <c r="D7" s="107"/>
      <c r="E7" s="107"/>
      <c r="F7" s="107"/>
      <c r="G7" s="107"/>
      <c r="H7" s="107"/>
      <c r="I7" s="107"/>
      <c r="J7" s="132"/>
    </row>
    <row r="9" spans="1:10" ht="12.75">
      <c r="A9" s="142"/>
      <c r="B9" s="142"/>
      <c r="C9" s="67" t="s">
        <v>87</v>
      </c>
      <c r="D9" s="66"/>
      <c r="E9" s="184"/>
      <c r="F9" s="66"/>
      <c r="G9" s="65" t="s">
        <v>81</v>
      </c>
      <c r="H9" s="66"/>
      <c r="I9" s="65" t="s">
        <v>421</v>
      </c>
      <c r="J9" s="66"/>
    </row>
    <row r="10" spans="1:10" ht="12.75">
      <c r="A10" s="142"/>
      <c r="B10" s="142"/>
      <c r="C10" s="68" t="s">
        <v>305</v>
      </c>
      <c r="D10" s="70"/>
      <c r="E10" s="69" t="s">
        <v>67</v>
      </c>
      <c r="F10" s="70"/>
      <c r="G10" s="69" t="s">
        <v>109</v>
      </c>
      <c r="H10" s="70"/>
      <c r="I10" s="69" t="s">
        <v>39</v>
      </c>
      <c r="J10" s="70"/>
    </row>
    <row r="11" spans="1:10" ht="12.75">
      <c r="A11" s="142"/>
      <c r="B11" s="142"/>
      <c r="C11" s="290" t="s">
        <v>114</v>
      </c>
      <c r="D11" s="290" t="s">
        <v>115</v>
      </c>
      <c r="E11" s="290" t="s">
        <v>114</v>
      </c>
      <c r="F11" s="290" t="s">
        <v>115</v>
      </c>
      <c r="G11" s="290" t="s">
        <v>114</v>
      </c>
      <c r="H11" s="290" t="s">
        <v>115</v>
      </c>
      <c r="I11" s="290" t="s">
        <v>114</v>
      </c>
      <c r="J11" s="261" t="s">
        <v>115</v>
      </c>
    </row>
    <row r="12" spans="1:10" ht="4.5" customHeight="1">
      <c r="A12" s="142"/>
      <c r="B12" s="142"/>
      <c r="C12" s="142"/>
      <c r="D12" s="142"/>
      <c r="E12" s="142"/>
      <c r="F12" s="142"/>
      <c r="G12" s="142"/>
      <c r="H12" s="142"/>
      <c r="I12" s="142"/>
      <c r="J12" s="142"/>
    </row>
    <row r="13" spans="1:10" ht="12.75">
      <c r="A13" s="182">
        <v>300</v>
      </c>
      <c r="B13" s="343" t="s">
        <v>290</v>
      </c>
      <c r="C13" s="338">
        <v>626369768</v>
      </c>
      <c r="D13" s="339">
        <f>C13/'- 13 -'!$K$57</f>
        <v>0.5046885000176959</v>
      </c>
      <c r="E13" s="338">
        <v>141619306.625</v>
      </c>
      <c r="F13" s="339">
        <f>E13/'- 13 -'!$K$57</f>
        <v>0.11410773489648593</v>
      </c>
      <c r="G13" s="338">
        <v>6534792</v>
      </c>
      <c r="H13" s="339">
        <f>G13/'- 13 -'!$K$57</f>
        <v>0.005265315379026465</v>
      </c>
      <c r="I13" s="338">
        <v>27801476.5</v>
      </c>
      <c r="J13" s="339">
        <f>I13/'- 13 -'!$K$57</f>
        <v>0.022400642862862793</v>
      </c>
    </row>
    <row r="14" spans="1:10" ht="12.75">
      <c r="A14" s="142"/>
      <c r="B14" s="314" t="s">
        <v>306</v>
      </c>
      <c r="C14" s="338"/>
      <c r="D14" s="339"/>
      <c r="E14" s="338"/>
      <c r="F14" s="339"/>
      <c r="G14" s="338"/>
      <c r="H14" s="339"/>
      <c r="I14" s="338">
        <v>3124174</v>
      </c>
      <c r="J14" s="339"/>
    </row>
    <row r="15" spans="1:10" ht="12.75">
      <c r="A15" s="142"/>
      <c r="B15" s="314" t="s">
        <v>307</v>
      </c>
      <c r="C15" s="338">
        <v>48697163</v>
      </c>
      <c r="D15" s="339">
        <f>C15/'- 13 -'!$K$57</f>
        <v>0.03923704400367427</v>
      </c>
      <c r="E15" s="338">
        <v>4939698</v>
      </c>
      <c r="F15" s="339">
        <f>E15/'- 13 -'!$K$57</f>
        <v>0.003980091156251993</v>
      </c>
      <c r="G15" s="338">
        <v>915870</v>
      </c>
      <c r="H15" s="339">
        <f>G15/'- 13 -'!$K$57</f>
        <v>0.0007379491797426711</v>
      </c>
      <c r="I15" s="338">
        <v>12562645</v>
      </c>
      <c r="J15" s="339">
        <f>I15/'- 13 -'!$K$57</f>
        <v>0.010122171894644838</v>
      </c>
    </row>
    <row r="16" spans="1:10" ht="12.75">
      <c r="A16" s="142"/>
      <c r="B16" s="314" t="s">
        <v>308</v>
      </c>
      <c r="C16" s="338">
        <v>536079774</v>
      </c>
      <c r="D16" s="339">
        <f>C16/'- 13 -'!$K$57</f>
        <v>0.4319386261149907</v>
      </c>
      <c r="E16" s="338">
        <v>63121326</v>
      </c>
      <c r="F16" s="339">
        <f>E16/'- 13 -'!$K$57</f>
        <v>0.05085910745626534</v>
      </c>
      <c r="G16" s="338">
        <v>4410740</v>
      </c>
      <c r="H16" s="339">
        <f>G16/'- 13 -'!$K$57</f>
        <v>0.0035538907978841855</v>
      </c>
      <c r="I16" s="338"/>
      <c r="J16" s="339">
        <f>I16/'- 13 -'!$K$57</f>
        <v>0</v>
      </c>
    </row>
    <row r="17" spans="1:10" ht="12.75">
      <c r="A17" s="142"/>
      <c r="B17" s="314" t="s">
        <v>309</v>
      </c>
      <c r="C17" s="338">
        <v>14020916</v>
      </c>
      <c r="D17" s="339">
        <f>C17/'- 13 -'!$K$57</f>
        <v>0.01129715293812538</v>
      </c>
      <c r="E17" s="338">
        <v>56068722.625</v>
      </c>
      <c r="F17" s="339">
        <f>E17/'- 13 -'!$K$57</f>
        <v>0.045176572952862405</v>
      </c>
      <c r="G17" s="338">
        <v>573179</v>
      </c>
      <c r="H17" s="339">
        <f>G17/'- 13 -'!$K$57</f>
        <v>0.0004618307979251689</v>
      </c>
      <c r="I17" s="338"/>
      <c r="J17" s="339">
        <f>I17/'- 13 -'!$K$57</f>
        <v>0</v>
      </c>
    </row>
    <row r="18" spans="1:10" ht="12.75">
      <c r="A18" s="142"/>
      <c r="B18" s="314" t="s">
        <v>310</v>
      </c>
      <c r="C18" s="338">
        <v>1999031</v>
      </c>
      <c r="D18" s="339">
        <f>C18/'- 13 -'!$K$57</f>
        <v>0.0016106906948913835</v>
      </c>
      <c r="E18" s="338">
        <v>1676128</v>
      </c>
      <c r="F18" s="339">
        <f>E18/'- 13 -'!$K$57</f>
        <v>0.0013505162116279864</v>
      </c>
      <c r="G18" s="338">
        <v>273686</v>
      </c>
      <c r="H18" s="339">
        <f>G18/'- 13 -'!$K$57</f>
        <v>0.0002205185880169158</v>
      </c>
      <c r="I18" s="338">
        <v>1797067.5</v>
      </c>
      <c r="J18" s="339">
        <f>I18/'- 13 -'!$K$57</f>
        <v>0.0014479614875115602</v>
      </c>
    </row>
    <row r="19" spans="2:10" ht="12.75">
      <c r="B19" s="315" t="s">
        <v>311</v>
      </c>
      <c r="C19" s="340">
        <v>22192755</v>
      </c>
      <c r="D19" s="341">
        <f>C19/'- 13 -'!$K$57</f>
        <v>0.017881495570856193</v>
      </c>
      <c r="E19" s="338">
        <v>1742079</v>
      </c>
      <c r="F19" s="341">
        <f>E19/'- 13 -'!$K$57</f>
        <v>0.0014036552885201314</v>
      </c>
      <c r="G19" s="338">
        <v>361317</v>
      </c>
      <c r="H19" s="341">
        <f>G19/'- 13 -'!$K$57</f>
        <v>0.0002911260154575242</v>
      </c>
      <c r="I19" s="338">
        <v>9470383</v>
      </c>
      <c r="J19" s="341">
        <f>I19/'- 13 -'!$K$57</f>
        <v>0.0076306259258398425</v>
      </c>
    </row>
    <row r="20" spans="2:10" ht="12.75">
      <c r="B20" s="315" t="s">
        <v>367</v>
      </c>
      <c r="C20" s="342"/>
      <c r="D20" s="341"/>
      <c r="E20" s="338">
        <v>14063703</v>
      </c>
      <c r="F20" s="341">
        <f>E20/'- 13 -'!$K$57</f>
        <v>0.011331627952651078</v>
      </c>
      <c r="G20" s="340"/>
      <c r="H20" s="341"/>
      <c r="I20" s="340"/>
      <c r="J20" s="341"/>
    </row>
    <row r="21" spans="2:10" ht="12.75">
      <c r="B21" s="372" t="s">
        <v>431</v>
      </c>
      <c r="C21" s="340">
        <v>3380129</v>
      </c>
      <c r="D21" s="341">
        <f>C21/'- 13 -'!$K$57</f>
        <v>0.002723490695158063</v>
      </c>
      <c r="E21" s="340">
        <v>7650</v>
      </c>
      <c r="F21" s="341">
        <f>E21/'- 13 -'!$K$57</f>
        <v>6.163878306999283E-06</v>
      </c>
      <c r="G21" s="340">
        <v>0</v>
      </c>
      <c r="H21" s="341">
        <f>G21/'- 13 -'!$K$57</f>
        <v>0</v>
      </c>
      <c r="I21" s="340">
        <v>847207</v>
      </c>
      <c r="J21" s="341">
        <f>I21/'- 13 -'!$K$57</f>
        <v>0.0006826249475605152</v>
      </c>
    </row>
    <row r="22" spans="3:10" ht="4.5" customHeight="1">
      <c r="C22" s="340"/>
      <c r="D22" s="341"/>
      <c r="E22" s="340"/>
      <c r="F22" s="341"/>
      <c r="G22" s="340"/>
      <c r="H22" s="341"/>
      <c r="I22" s="340"/>
      <c r="J22" s="341"/>
    </row>
    <row r="23" spans="1:10" ht="12.75">
      <c r="A23" s="77">
        <v>400</v>
      </c>
      <c r="B23" s="344" t="s">
        <v>312</v>
      </c>
      <c r="C23" s="340">
        <v>39429151.35</v>
      </c>
      <c r="D23" s="341">
        <f>C23/'- 13 -'!$K$57</f>
        <v>0.03176947590453026</v>
      </c>
      <c r="E23" s="338">
        <v>12666773.5</v>
      </c>
      <c r="F23" s="341">
        <f>E23/'- 13 -'!$K$57</f>
        <v>0.010206071947231816</v>
      </c>
      <c r="G23" s="338">
        <v>504072</v>
      </c>
      <c r="H23" s="341">
        <f>G23/'- 13 -'!$K$57</f>
        <v>0.00040614881908048925</v>
      </c>
      <c r="I23" s="338">
        <v>3187137</v>
      </c>
      <c r="J23" s="341">
        <f>I23/'- 13 -'!$K$57</f>
        <v>0.002567990145847683</v>
      </c>
    </row>
    <row r="24" spans="3:10" ht="4.5" customHeight="1">
      <c r="C24" s="340"/>
      <c r="D24" s="341"/>
      <c r="E24" s="340"/>
      <c r="F24" s="341"/>
      <c r="G24" s="340"/>
      <c r="H24" s="341"/>
      <c r="I24" s="340"/>
      <c r="J24" s="341"/>
    </row>
    <row r="25" spans="1:10" ht="12.75">
      <c r="A25" s="345" t="s">
        <v>313</v>
      </c>
      <c r="B25" s="344" t="s">
        <v>262</v>
      </c>
      <c r="C25" s="340">
        <v>15737057</v>
      </c>
      <c r="D25" s="341">
        <f>C25/'- 13 -'!$K$57</f>
        <v>0.012679909053374017</v>
      </c>
      <c r="E25" s="340">
        <v>7546604</v>
      </c>
      <c r="F25" s="341">
        <f>E25/'- 13 -'!$K$57</f>
        <v>0.006080568455831898</v>
      </c>
      <c r="G25" s="340">
        <v>594945</v>
      </c>
      <c r="H25" s="341">
        <f>G25/'- 13 -'!$K$57</f>
        <v>0.0004793684417461031</v>
      </c>
      <c r="I25" s="340">
        <v>11282597</v>
      </c>
      <c r="J25" s="341">
        <f>I25/'- 13 -'!$K$57</f>
        <v>0.009090791489531397</v>
      </c>
    </row>
    <row r="26" spans="2:10" ht="12.75">
      <c r="B26" s="315" t="s">
        <v>314</v>
      </c>
      <c r="C26" s="340">
        <v>1525218</v>
      </c>
      <c r="D26" s="341">
        <f>C26/'- 13 -'!$K$57</f>
        <v>0.0012289226331561873</v>
      </c>
      <c r="E26" s="338">
        <v>5897255</v>
      </c>
      <c r="F26" s="341">
        <f>E26/'- 13 -'!$K$57</f>
        <v>0.004751629041221315</v>
      </c>
      <c r="G26" s="338">
        <v>355751</v>
      </c>
      <c r="H26" s="341">
        <f>G26/'- 13 -'!$K$57</f>
        <v>0.0002866412904043532</v>
      </c>
      <c r="I26" s="338">
        <v>2235902</v>
      </c>
      <c r="J26" s="341">
        <f>I26/'- 13 -'!$K$57</f>
        <v>0.0018015461221406943</v>
      </c>
    </row>
    <row r="27" spans="2:10" ht="12.75">
      <c r="B27" s="315" t="s">
        <v>315</v>
      </c>
      <c r="C27" s="340">
        <v>3009973</v>
      </c>
      <c r="D27" s="341">
        <f>C27/'- 13 -'!$K$57</f>
        <v>0.002425242781614844</v>
      </c>
      <c r="E27" s="338">
        <v>129691</v>
      </c>
      <c r="F27" s="341">
        <f>E27/'- 13 -'!$K$57</f>
        <v>0.00010449667209320837</v>
      </c>
      <c r="G27" s="338">
        <v>46828</v>
      </c>
      <c r="H27" s="341">
        <f>G27/'- 13 -'!$K$57</f>
        <v>3.773099259609967E-05</v>
      </c>
      <c r="I27" s="338">
        <v>1313160</v>
      </c>
      <c r="J27" s="341">
        <f>I27/'- 13 -'!$K$57</f>
        <v>0.0010580599264861672</v>
      </c>
    </row>
    <row r="28" spans="2:10" ht="12.75" customHeight="1">
      <c r="B28" s="315" t="s">
        <v>316</v>
      </c>
      <c r="C28" s="340"/>
      <c r="D28" s="341">
        <f>C28/'- 13 -'!$K$57</f>
        <v>0</v>
      </c>
      <c r="E28" s="340"/>
      <c r="F28" s="341">
        <f>E28/'- 13 -'!$K$57</f>
        <v>0</v>
      </c>
      <c r="G28" s="340"/>
      <c r="H28" s="341">
        <f>G28/'- 13 -'!$K$57</f>
        <v>0</v>
      </c>
      <c r="I28" s="340"/>
      <c r="J28" s="341">
        <f>I28/'- 13 -'!$K$57</f>
        <v>0</v>
      </c>
    </row>
    <row r="29" spans="2:10" ht="12.75" customHeight="1">
      <c r="B29" s="315" t="s">
        <v>317</v>
      </c>
      <c r="C29" s="340">
        <v>1256071</v>
      </c>
      <c r="D29" s="341">
        <f>C29/'- 13 -'!$K$57</f>
        <v>0.0010120612796014243</v>
      </c>
      <c r="E29" s="338">
        <v>1133579</v>
      </c>
      <c r="F29" s="341">
        <f>E29/'- 13 -'!$K$57</f>
        <v>0.0009133650990026066</v>
      </c>
      <c r="G29" s="338">
        <v>23121</v>
      </c>
      <c r="H29" s="341">
        <f>G29/'- 13 -'!$K$57</f>
        <v>1.8629415730213127E-05</v>
      </c>
      <c r="I29" s="338">
        <v>2066142</v>
      </c>
      <c r="J29" s="341">
        <f>I29/'- 13 -'!$K$57</f>
        <v>0.0016647644252261585</v>
      </c>
    </row>
    <row r="30" spans="2:11" ht="12.75" customHeight="1">
      <c r="B30" s="315" t="s">
        <v>318</v>
      </c>
      <c r="C30" s="340"/>
      <c r="D30" s="341">
        <f>C30/'- 13 -'!$K$57</f>
        <v>0</v>
      </c>
      <c r="E30" s="340"/>
      <c r="F30" s="341">
        <f>E30/'- 13 -'!$K$57</f>
        <v>0</v>
      </c>
      <c r="G30" s="340"/>
      <c r="H30" s="341">
        <f>G30/'- 13 -'!$K$57</f>
        <v>0</v>
      </c>
      <c r="I30" s="340"/>
      <c r="J30" s="341">
        <f>I30/'- 13 -'!$K$57</f>
        <v>0</v>
      </c>
      <c r="K30" s="355" t="s">
        <v>368</v>
      </c>
    </row>
    <row r="31" spans="2:11" ht="12.75" customHeight="1">
      <c r="B31" s="315" t="s">
        <v>319</v>
      </c>
      <c r="C31" s="340">
        <v>517678</v>
      </c>
      <c r="D31" s="341">
        <f>C31/'- 13 -'!$K$57</f>
        <v>0.0004171116593739575</v>
      </c>
      <c r="E31" s="338">
        <v>44600</v>
      </c>
      <c r="F31" s="341">
        <f>E31/'- 13 -'!$K$57</f>
        <v>3.5935813397669024E-05</v>
      </c>
      <c r="G31" s="338">
        <v>0</v>
      </c>
      <c r="H31" s="341">
        <f>G31/'- 13 -'!$K$57</f>
        <v>0</v>
      </c>
      <c r="I31" s="340"/>
      <c r="J31" s="341">
        <f>I31/'- 13 -'!$K$57</f>
        <v>0</v>
      </c>
      <c r="K31" s="354" t="s">
        <v>369</v>
      </c>
    </row>
    <row r="32" spans="2:11" ht="12.75" customHeight="1">
      <c r="B32" s="315" t="s">
        <v>320</v>
      </c>
      <c r="C32" s="340">
        <v>384867</v>
      </c>
      <c r="D32" s="341">
        <f>C32/'- 13 -'!$K$57</f>
        <v>0.0003101010918143651</v>
      </c>
      <c r="E32" s="338">
        <v>24036</v>
      </c>
      <c r="F32" s="341">
        <f>E32/'- 13 -'!$K$57</f>
        <v>1.9366663919873828E-05</v>
      </c>
      <c r="G32" s="338">
        <v>77600</v>
      </c>
      <c r="H32" s="341">
        <f>G32/'- 13 -'!$K$57</f>
        <v>6.252509236903849E-05</v>
      </c>
      <c r="I32" s="338">
        <v>378787</v>
      </c>
      <c r="J32" s="341">
        <f>I32/'- 13 -'!$K$57</f>
        <v>0.0003052022185978219</v>
      </c>
      <c r="K32" s="353" t="s">
        <v>368</v>
      </c>
    </row>
    <row r="33" spans="2:10" ht="12.75">
      <c r="B33" s="315" t="s">
        <v>321</v>
      </c>
      <c r="C33" s="340"/>
      <c r="D33" s="341">
        <f>C33/'- 13 -'!$K$57</f>
        <v>0</v>
      </c>
      <c r="E33" s="340"/>
      <c r="F33" s="341">
        <f>E33/'- 13 -'!$K$57</f>
        <v>0</v>
      </c>
      <c r="G33" s="340"/>
      <c r="H33" s="341">
        <f>G33/'- 13 -'!$K$57</f>
        <v>0</v>
      </c>
      <c r="I33" s="338">
        <v>526882</v>
      </c>
      <c r="J33" s="341">
        <f>I33/'- 13 -'!$K$57</f>
        <v>0.0004245276509997904</v>
      </c>
    </row>
    <row r="34" spans="2:10" ht="12.75">
      <c r="B34" s="315" t="s">
        <v>322</v>
      </c>
      <c r="C34" s="340">
        <v>2609411</v>
      </c>
      <c r="D34" s="341">
        <f>C34/'- 13 -'!$K$57</f>
        <v>0.00210249566757455</v>
      </c>
      <c r="E34" s="338">
        <v>37200</v>
      </c>
      <c r="F34" s="341">
        <f>E34/'- 13 -'!$K$57</f>
        <v>2.9973369022271026E-05</v>
      </c>
      <c r="G34" s="338">
        <v>9175</v>
      </c>
      <c r="H34" s="341">
        <f>G34/'- 13 -'!$K$57</f>
        <v>7.3926252897671144E-06</v>
      </c>
      <c r="I34" s="338">
        <v>280952</v>
      </c>
      <c r="J34" s="341">
        <f>I34/'- 13 -'!$K$57</f>
        <v>0.0002263730638049755</v>
      </c>
    </row>
    <row r="35" spans="2:10" ht="12.75">
      <c r="B35" s="315" t="s">
        <v>323</v>
      </c>
      <c r="C35" s="340">
        <v>1907373</v>
      </c>
      <c r="D35" s="341">
        <f>C35/'- 13 -'!$K$57</f>
        <v>0.0015368385696805417</v>
      </c>
      <c r="E35" s="338">
        <v>35607</v>
      </c>
      <c r="F35" s="341">
        <f>E35/'- 13 -'!$K$57</f>
        <v>2.8689832010107646E-05</v>
      </c>
      <c r="G35" s="338">
        <v>18700</v>
      </c>
      <c r="H35" s="341">
        <f>G35/'- 13 -'!$K$57</f>
        <v>1.5067258083776026E-05</v>
      </c>
      <c r="I35" s="338">
        <v>658000</v>
      </c>
      <c r="J35" s="341">
        <f>I35/'- 13 -'!$K$57</f>
        <v>0.0005301741079745788</v>
      </c>
    </row>
    <row r="36" spans="1:10" ht="12.75">
      <c r="A36" s="151"/>
      <c r="B36" s="337" t="s">
        <v>324</v>
      </c>
      <c r="C36" s="340"/>
      <c r="D36" s="341">
        <f>C36/'- 13 -'!$K$57</f>
        <v>0</v>
      </c>
      <c r="E36" s="340"/>
      <c r="F36" s="341">
        <f>E36/'- 13 -'!$K$57</f>
        <v>0</v>
      </c>
      <c r="G36" s="338"/>
      <c r="H36" s="341">
        <f>G36/'- 13 -'!$K$57</f>
        <v>0</v>
      </c>
      <c r="I36" s="340"/>
      <c r="J36" s="341">
        <f>I36/'- 13 -'!$K$57</f>
        <v>0</v>
      </c>
    </row>
    <row r="37" spans="2:10" ht="12.75">
      <c r="B37" s="315" t="s">
        <v>325</v>
      </c>
      <c r="C37" s="340">
        <v>103001</v>
      </c>
      <c r="D37" s="341">
        <f>C37/'- 13 -'!$K$57</f>
        <v>8.299158555545533E-05</v>
      </c>
      <c r="E37" s="338">
        <v>12301</v>
      </c>
      <c r="F37" s="341">
        <f>E37/'- 13 -'!$K$57</f>
        <v>9.911355170509567E-06</v>
      </c>
      <c r="G37" s="338">
        <v>52970</v>
      </c>
      <c r="H37" s="341">
        <f>G37/'- 13 -'!$K$57</f>
        <v>4.267982142768001E-05</v>
      </c>
      <c r="I37" s="338">
        <v>585743</v>
      </c>
      <c r="J37" s="341">
        <f>I37/'- 13 -'!$K$57</f>
        <v>0.00047195406159172306</v>
      </c>
    </row>
    <row r="38" spans="2:10" ht="12.75">
      <c r="B38" s="315" t="s">
        <v>326</v>
      </c>
      <c r="C38" s="340">
        <v>368940</v>
      </c>
      <c r="D38" s="341">
        <f>C38/'- 13 -'!$K$57</f>
        <v>0.00029726813889991056</v>
      </c>
      <c r="E38" s="338">
        <v>33884</v>
      </c>
      <c r="F38" s="341">
        <f>E38/'- 13 -'!$K$57</f>
        <v>2.7301549353511596E-05</v>
      </c>
      <c r="G38" s="338">
        <v>9000</v>
      </c>
      <c r="H38" s="341">
        <f>G38/'- 13 -'!$K$57</f>
        <v>7.251621537646216E-06</v>
      </c>
      <c r="I38" s="338">
        <v>1649943</v>
      </c>
      <c r="J38" s="341">
        <f>I38/'- 13 -'!$K$57</f>
        <v>0.0013294180216320678</v>
      </c>
    </row>
    <row r="39" spans="2:10" ht="12.75">
      <c r="B39" s="372" t="s">
        <v>432</v>
      </c>
      <c r="C39" s="340">
        <v>287402</v>
      </c>
      <c r="D39" s="341">
        <f>C39/'- 13 -'!$K$57</f>
        <v>0.00023157005924028863</v>
      </c>
      <c r="E39" s="340">
        <v>187646</v>
      </c>
      <c r="F39" s="341">
        <f>E39/'- 13 -'!$K$57</f>
        <v>0.000151193086117018</v>
      </c>
      <c r="G39" s="340">
        <v>1800</v>
      </c>
      <c r="H39" s="341">
        <f>G39/'- 13 -'!$K$57</f>
        <v>1.4503243075292432E-06</v>
      </c>
      <c r="I39" s="340">
        <v>656130</v>
      </c>
      <c r="J39" s="341">
        <f>I39/'- 13 -'!$K$57</f>
        <v>0.0005286673821662013</v>
      </c>
    </row>
    <row r="40" spans="2:10" ht="12.75">
      <c r="B40" s="315" t="s">
        <v>327</v>
      </c>
      <c r="C40" s="340">
        <v>3767123</v>
      </c>
      <c r="D40" s="341">
        <f>C40/'- 13 -'!$K$57</f>
        <v>0.0030353055868624916</v>
      </c>
      <c r="E40" s="338">
        <v>10805</v>
      </c>
      <c r="F40" s="341">
        <f>E40/'- 13 -'!$K$57</f>
        <v>8.705974523807485E-06</v>
      </c>
      <c r="G40" s="338">
        <v>0</v>
      </c>
      <c r="H40" s="341">
        <f>G40/'- 13 -'!$K$57</f>
        <v>0</v>
      </c>
      <c r="I40" s="338">
        <v>930956</v>
      </c>
      <c r="J40" s="341">
        <f>I40/'- 13 -'!$K$57</f>
        <v>0.000750104508911219</v>
      </c>
    </row>
    <row r="41" spans="3:10" ht="4.5" customHeight="1">
      <c r="C41" s="342"/>
      <c r="D41" s="342"/>
      <c r="E41" s="342"/>
      <c r="F41" s="342"/>
      <c r="G41" s="342"/>
      <c r="H41" s="342"/>
      <c r="I41" s="342"/>
      <c r="J41" s="342"/>
    </row>
    <row r="42" spans="1:10" ht="12.75">
      <c r="A42" s="77">
        <v>700</v>
      </c>
      <c r="B42" s="344" t="s">
        <v>328</v>
      </c>
      <c r="C42" s="340">
        <v>52801971</v>
      </c>
      <c r="D42" s="341">
        <f>C42/'- 13 -'!$K$57</f>
        <v>0.042544434459307875</v>
      </c>
      <c r="E42" s="340">
        <v>3243098</v>
      </c>
      <c r="F42" s="341">
        <f>E42/'- 13 -'!$K$57</f>
        <v>0.002613079922833041</v>
      </c>
      <c r="G42" s="340">
        <v>308381</v>
      </c>
      <c r="H42" s="341">
        <f>G42/'- 13 -'!$K$57</f>
        <v>0.00024847358904454196</v>
      </c>
      <c r="I42" s="340">
        <v>2271912</v>
      </c>
      <c r="J42" s="341">
        <f>I42/'- 13 -'!$K$57</f>
        <v>0.0018305606656485432</v>
      </c>
    </row>
    <row r="43" spans="2:10" ht="12.75">
      <c r="B43" s="315" t="s">
        <v>329</v>
      </c>
      <c r="C43" s="340">
        <v>23143671</v>
      </c>
      <c r="D43" s="341">
        <f>C43/'- 13 -'!$K$57</f>
        <v>0.018647682564866458</v>
      </c>
      <c r="E43" s="338">
        <v>2222171</v>
      </c>
      <c r="F43" s="341">
        <f>E43/'- 13 -'!$K$57</f>
        <v>0.0017904825648814254</v>
      </c>
      <c r="G43" s="338">
        <v>197823</v>
      </c>
      <c r="H43" s="341">
        <f>G43/'- 13 -'!$K$57</f>
        <v>0.00015939305860464303</v>
      </c>
      <c r="I43" s="338">
        <v>1241165</v>
      </c>
      <c r="J43" s="341">
        <f>I43/'- 13 -'!$K$57</f>
        <v>0.0010000509828636294</v>
      </c>
    </row>
    <row r="44" spans="2:10" ht="12.75">
      <c r="B44" s="315" t="s">
        <v>451</v>
      </c>
      <c r="C44" s="340">
        <v>9709916</v>
      </c>
      <c r="D44" s="341">
        <f>C44/'- 13 -'!$K$57</f>
        <v>0.007823626221592843</v>
      </c>
      <c r="E44" s="338">
        <v>495477</v>
      </c>
      <c r="F44" s="341">
        <f>E44/'- 13 -'!$K$57</f>
        <v>0.0003992235205120371</v>
      </c>
      <c r="G44" s="338">
        <v>66563</v>
      </c>
      <c r="H44" s="341">
        <f>G44/'- 13 -'!$K$57</f>
        <v>5.363218715670501E-05</v>
      </c>
      <c r="I44" s="338">
        <v>180406</v>
      </c>
      <c r="J44" s="341">
        <f>I44/'- 13 -'!$K$57</f>
        <v>0.0001453595594578448</v>
      </c>
    </row>
    <row r="45" spans="2:10" ht="12.75">
      <c r="B45" s="315" t="s">
        <v>330</v>
      </c>
      <c r="C45" s="340">
        <v>7957474</v>
      </c>
      <c r="D45" s="341">
        <f>C45/'- 13 -'!$K$57</f>
        <v>0.006411621093739976</v>
      </c>
      <c r="E45" s="338">
        <v>308020</v>
      </c>
      <c r="F45" s="341">
        <f>E45/'- 13 -'!$K$57</f>
        <v>0.00024818271844730973</v>
      </c>
      <c r="G45" s="338">
        <v>30350</v>
      </c>
      <c r="H45" s="341">
        <f>G45/'- 13 -'!$K$57</f>
        <v>2.445407929639585E-05</v>
      </c>
      <c r="I45" s="338">
        <v>270672</v>
      </c>
      <c r="J45" s="341">
        <f>I45/'- 13 -'!$K$57</f>
        <v>0.00021809010053753071</v>
      </c>
    </row>
    <row r="46" spans="2:10" ht="12.75">
      <c r="B46" s="315" t="s">
        <v>331</v>
      </c>
      <c r="C46" s="340">
        <v>15513</v>
      </c>
      <c r="D46" s="341">
        <f>C46/'- 13 -'!$K$57</f>
        <v>1.249937832372286E-05</v>
      </c>
      <c r="E46" s="338">
        <v>0</v>
      </c>
      <c r="F46" s="341">
        <f>E46/'- 13 -'!$K$57</f>
        <v>0</v>
      </c>
      <c r="G46" s="338">
        <v>0</v>
      </c>
      <c r="H46" s="341">
        <f>G46/'- 13 -'!$K$57</f>
        <v>0</v>
      </c>
      <c r="I46" s="338">
        <v>0</v>
      </c>
      <c r="J46" s="341">
        <f>I46/'- 13 -'!$K$57</f>
        <v>0</v>
      </c>
    </row>
    <row r="47" spans="2:10" ht="12.75">
      <c r="B47" s="315" t="s">
        <v>332</v>
      </c>
      <c r="C47" s="340">
        <v>11975397</v>
      </c>
      <c r="D47" s="341">
        <f>C47/'- 13 -'!$K$57</f>
        <v>0.009649005200784875</v>
      </c>
      <c r="E47" s="338">
        <v>217430</v>
      </c>
      <c r="F47" s="341">
        <f>E47/'- 13 -'!$K$57</f>
        <v>0.0001751911189922685</v>
      </c>
      <c r="G47" s="338">
        <v>13645</v>
      </c>
      <c r="H47" s="341">
        <f>G47/'- 13 -'!$K$57</f>
        <v>1.0994263986798069E-05</v>
      </c>
      <c r="I47" s="338">
        <v>579669</v>
      </c>
      <c r="J47" s="341">
        <f>I47/'- 13 -'!$K$57</f>
        <v>0.00046706002278953826</v>
      </c>
    </row>
    <row r="48" spans="3:10" ht="4.5" customHeight="1">
      <c r="C48" s="342"/>
      <c r="D48" s="342"/>
      <c r="E48" s="342"/>
      <c r="F48" s="342"/>
      <c r="G48" s="342"/>
      <c r="H48" s="342"/>
      <c r="I48" s="342"/>
      <c r="J48" s="342"/>
    </row>
    <row r="49" spans="1:10" ht="12.75">
      <c r="A49" s="77">
        <v>900</v>
      </c>
      <c r="B49" s="344" t="s">
        <v>134</v>
      </c>
      <c r="C49" s="340"/>
      <c r="D49" s="341"/>
      <c r="E49" s="340"/>
      <c r="F49" s="341"/>
      <c r="G49" s="340"/>
      <c r="H49" s="341"/>
      <c r="I49" s="340"/>
      <c r="J49" s="341"/>
    </row>
    <row r="50" spans="2:10" ht="12.75">
      <c r="B50" s="315" t="s">
        <v>333</v>
      </c>
      <c r="C50" s="340"/>
      <c r="D50" s="341"/>
      <c r="E50" s="340"/>
      <c r="F50" s="341"/>
      <c r="G50" s="340"/>
      <c r="H50" s="341"/>
      <c r="I50" s="340"/>
      <c r="J50" s="341"/>
    </row>
    <row r="51" spans="2:10" ht="12.75">
      <c r="B51" s="315" t="s">
        <v>334</v>
      </c>
      <c r="C51" s="340"/>
      <c r="D51" s="341"/>
      <c r="E51" s="342"/>
      <c r="F51" s="341"/>
      <c r="G51" s="340"/>
      <c r="H51" s="341"/>
      <c r="I51" s="340"/>
      <c r="J51" s="341"/>
    </row>
    <row r="52" spans="2:10" ht="12.75">
      <c r="B52" s="315" t="s">
        <v>335</v>
      </c>
      <c r="C52" s="340"/>
      <c r="D52" s="341"/>
      <c r="E52" s="340"/>
      <c r="F52" s="341"/>
      <c r="G52" s="340"/>
      <c r="H52" s="341"/>
      <c r="I52" s="340"/>
      <c r="J52" s="341"/>
    </row>
    <row r="53" spans="2:10" ht="12.75">
      <c r="B53" s="315" t="s">
        <v>336</v>
      </c>
      <c r="C53" s="340"/>
      <c r="D53" s="341"/>
      <c r="E53" s="340"/>
      <c r="F53" s="341"/>
      <c r="G53" s="340"/>
      <c r="H53" s="341"/>
      <c r="I53" s="340"/>
      <c r="J53" s="341"/>
    </row>
    <row r="54" spans="2:10" ht="12.75">
      <c r="B54" s="315" t="s">
        <v>337</v>
      </c>
      <c r="C54" s="340"/>
      <c r="D54" s="341"/>
      <c r="E54" s="340"/>
      <c r="F54" s="341"/>
      <c r="G54" s="340"/>
      <c r="H54" s="341"/>
      <c r="I54" s="340"/>
      <c r="J54" s="341"/>
    </row>
    <row r="55" spans="2:10" ht="12.75">
      <c r="B55" s="315" t="s">
        <v>338</v>
      </c>
      <c r="C55" s="340"/>
      <c r="D55" s="341"/>
      <c r="E55" s="340"/>
      <c r="F55" s="341"/>
      <c r="G55" s="340"/>
      <c r="H55" s="341"/>
      <c r="I55" s="340"/>
      <c r="J55" s="341"/>
    </row>
    <row r="56" spans="3:10" ht="4.5" customHeight="1">
      <c r="C56" s="151"/>
      <c r="D56" s="227"/>
      <c r="E56" s="151"/>
      <c r="F56" s="227"/>
      <c r="G56" s="151"/>
      <c r="H56" s="227"/>
      <c r="I56" s="151"/>
      <c r="J56" s="227"/>
    </row>
    <row r="57" spans="2:10" ht="12.75">
      <c r="B57" s="293" t="s">
        <v>339</v>
      </c>
      <c r="C57" s="294">
        <f>SUM(C49,C42,C25,C23,C13)</f>
        <v>734337947.35</v>
      </c>
      <c r="D57" s="295">
        <f>C57/'- 13 -'!$K$57</f>
        <v>0.5916823194349081</v>
      </c>
      <c r="E57" s="294">
        <f>SUM(E49,E42,E25,E23,E13)</f>
        <v>165075782.125</v>
      </c>
      <c r="F57" s="295">
        <f>E57/'- 13 -'!$K$57</f>
        <v>0.1330074552223827</v>
      </c>
      <c r="G57" s="294">
        <f>SUM(G49,G42,G25,G23,G13)</f>
        <v>7942190</v>
      </c>
      <c r="H57" s="295">
        <f>G57/'- 13 -'!$K$57</f>
        <v>0.0063993062288976</v>
      </c>
      <c r="I57" s="294">
        <f>SUM(I49,I42,I25,I23,I13)</f>
        <v>44543122.5</v>
      </c>
      <c r="J57" s="295">
        <f>I57/'- 13 -'!$K$57</f>
        <v>0.035889985163890414</v>
      </c>
    </row>
  </sheetData>
  <printOptions/>
  <pageMargins left="0.6" right="0.1" top="0.2" bottom="0.4" header="0" footer="0"/>
  <pageSetup fitToHeight="1" fitToWidth="1" horizontalDpi="600" verticalDpi="600" orientation="landscape" scale="8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Government of Manitoba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Chris J. Anderson</dc:creator>
  <cp:keywords/>
  <dc:description/>
  <cp:lastModifiedBy>Chris Anderson</cp:lastModifiedBy>
  <cp:lastPrinted>2000-09-05T14:09:21Z</cp:lastPrinted>
  <dcterms:created xsi:type="dcterms:W3CDTF">1999-01-19T20:49:35Z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