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55" yWindow="65521" windowWidth="6000" windowHeight="6240" tabRatio="865" activeTab="0"/>
  </bookViews>
  <sheets>
    <sheet name="README" sheetId="1" r:id="rId1"/>
    <sheet name="- 3 -" sheetId="2" r:id="rId2"/>
    <sheet name="- 4 -" sheetId="3" r:id="rId3"/>
    <sheet name="- 6 -" sheetId="4" r:id="rId4"/>
    <sheet name="- 7 -" sheetId="5" r:id="rId5"/>
    <sheet name="- 8 -" sheetId="6" r:id="rId6"/>
    <sheet name="- 9 -" sheetId="7" r:id="rId7"/>
    <sheet name="- 10 -" sheetId="8" r:id="rId8"/>
    <sheet name="- 12 -" sheetId="9" r:id="rId9"/>
    <sheet name="- 13 -" sheetId="10" r:id="rId10"/>
    <sheet name="- 15 -" sheetId="11" r:id="rId11"/>
    <sheet name="- 16 -" sheetId="12" r:id="rId12"/>
    <sheet name="- 17 -" sheetId="13" r:id="rId13"/>
    <sheet name="- 18 -" sheetId="14" r:id="rId14"/>
    <sheet name="- 19 -" sheetId="15" r:id="rId15"/>
    <sheet name="- 20 -" sheetId="16" r:id="rId16"/>
    <sheet name="- 21 -" sheetId="17" r:id="rId17"/>
    <sheet name="- 22 -" sheetId="18" r:id="rId18"/>
    <sheet name="- 23 -" sheetId="19" r:id="rId19"/>
    <sheet name="- 24 -" sheetId="20" r:id="rId20"/>
    <sheet name="- 25 -" sheetId="21" r:id="rId21"/>
    <sheet name="- 26 -" sheetId="22" r:id="rId22"/>
    <sheet name="- 27 -" sheetId="23" r:id="rId23"/>
    <sheet name="- 28 -" sheetId="24" r:id="rId24"/>
    <sheet name="- 29 -" sheetId="25" r:id="rId25"/>
    <sheet name="- 30 -" sheetId="26" r:id="rId26"/>
    <sheet name="- 31 -" sheetId="27" r:id="rId27"/>
    <sheet name="- 32 -" sheetId="28" r:id="rId28"/>
    <sheet name="- 33 -" sheetId="29" r:id="rId29"/>
    <sheet name="- 34 -" sheetId="30" r:id="rId30"/>
    <sheet name="- 35 -" sheetId="31" r:id="rId31"/>
    <sheet name="- 36 -" sheetId="32" r:id="rId32"/>
    <sheet name="- 37 -" sheetId="33" r:id="rId33"/>
    <sheet name="- 38 -" sheetId="34" r:id="rId34"/>
    <sheet name="- 40 -" sheetId="35" r:id="rId35"/>
    <sheet name="- 41 -" sheetId="36" r:id="rId36"/>
    <sheet name="- 42 -" sheetId="37" r:id="rId37"/>
    <sheet name="- 43 -" sheetId="38" r:id="rId38"/>
    <sheet name="- 44 -" sheetId="39" r:id="rId39"/>
    <sheet name="- 47 -" sheetId="40" r:id="rId40"/>
    <sheet name="- 48 -" sheetId="41" r:id="rId41"/>
    <sheet name="- 49 -" sheetId="42" r:id="rId42"/>
    <sheet name="- 50 -" sheetId="43" r:id="rId43"/>
    <sheet name="- 52 -" sheetId="44" r:id="rId44"/>
    <sheet name="- 54 -" sheetId="45" r:id="rId45"/>
    <sheet name="- 55 -" sheetId="46" r:id="rId46"/>
    <sheet name="- 56 -" sheetId="47" r:id="rId47"/>
    <sheet name="- 57 -" sheetId="48" r:id="rId48"/>
    <sheet name="- 58 -" sheetId="49" r:id="rId49"/>
    <sheet name="- 59 -" sheetId="50" r:id="rId50"/>
    <sheet name="- 60 -" sheetId="51" r:id="rId51"/>
  </sheets>
  <definedNames>
    <definedName name="_Fill" hidden="1">#REF!</definedName>
    <definedName name="capyear" localSheetId="0">#REF!</definedName>
    <definedName name="capyear">'- 47 -'!$C$3</definedName>
    <definedName name="DATA">#REF!</definedName>
    <definedName name="DATASR">#REF!</definedName>
    <definedName name="HTML_CodePage" hidden="1">1252</definedName>
    <definedName name="HTML_Control" localSheetId="46" hidden="1">{"'- 4 -'!$A$1:$G$76","'-3 -'!$A$1:$G$77"}</definedName>
    <definedName name="HTML_Control" localSheetId="50" hidden="1">{"'- 4 -'!$A$1:$G$76","'-3 -'!$A$1:$G$77"}</definedName>
    <definedName name="HTML_Control" localSheetId="0" hidden="1">{"'- 4 -'!$A$1:$G$76","'-3 -'!$A$1:$G$77"}</definedName>
    <definedName name="HTML_Control" hidden="1">{"'- 4 -'!$A$1:$G$76","'-3 -'!$A$1:$G$77"}</definedName>
    <definedName name="HTML_Description" hidden="1">""</definedName>
    <definedName name="HTML_Email" hidden="1">""</definedName>
    <definedName name="HTML_Header" hidden="1">"- 8 -"</definedName>
    <definedName name="HTML_LastUpdate" hidden="1">"1999-01-20"</definedName>
    <definedName name="HTML_LineAfter" hidden="1">FALSE</definedName>
    <definedName name="HTML_LineBefore" hidden="1">FALSE</definedName>
    <definedName name="HTML_Name" hidden="1">"Chris J. Anderson"</definedName>
    <definedName name="HTML_OBDlg2" hidden="1">TRUE</definedName>
    <definedName name="HTML_OBDlg4" hidden="1">TRUE</definedName>
    <definedName name="HTML_OS" hidden="1">0</definedName>
    <definedName name="HTML_PathFile" hidden="1">"C:\frame\FIN98\MyHTML.htm"</definedName>
    <definedName name="HTML_Title" hidden="1">"98AFRAME"</definedName>
    <definedName name="PG10">#REF!</definedName>
    <definedName name="PG10_2">#REF!</definedName>
    <definedName name="PG12_1">#REF!</definedName>
    <definedName name="PG12_10">#REF!</definedName>
    <definedName name="PG12_11">#REF!</definedName>
    <definedName name="PG12_12">#REF!</definedName>
    <definedName name="PG12_13">#REF!</definedName>
    <definedName name="PG12_14">#REF!</definedName>
    <definedName name="PG12_15">#REF!</definedName>
    <definedName name="PG12_2">#REF!</definedName>
    <definedName name="PG12_3">#REF!</definedName>
    <definedName name="PG12_4">#REF!</definedName>
    <definedName name="PG12_5">#REF!</definedName>
    <definedName name="PG12_6">#REF!</definedName>
    <definedName name="PG12_7">#REF!</definedName>
    <definedName name="PG12_8">#REF!</definedName>
    <definedName name="PG12_9">#REF!</definedName>
    <definedName name="PG13_1">#REF!</definedName>
    <definedName name="PG13_10">#REF!</definedName>
    <definedName name="PG13_2">#REF!</definedName>
    <definedName name="PG13_3">#REF!</definedName>
    <definedName name="PG13_4">#REF!</definedName>
    <definedName name="PG13_5">#REF!</definedName>
    <definedName name="PG13_6">#REF!</definedName>
    <definedName name="PG13_7">#REF!</definedName>
    <definedName name="PG13_8">#REF!</definedName>
    <definedName name="PG13_9">#REF!</definedName>
    <definedName name="PG18_1">#REF!</definedName>
    <definedName name="PG18_1SR">#REF!</definedName>
    <definedName name="PG18_2">#REF!</definedName>
    <definedName name="PG18_2SR">#REF!</definedName>
    <definedName name="PG18_3">#REF!</definedName>
    <definedName name="PG18_3SR">#REF!</definedName>
    <definedName name="PG19">#REF!</definedName>
    <definedName name="PG19SR">#REF!</definedName>
    <definedName name="PG20">#REF!</definedName>
    <definedName name="PG20SR">#REF!</definedName>
    <definedName name="PG21_1">#REF!</definedName>
    <definedName name="PG21_1SR">#REF!</definedName>
    <definedName name="PG21_2">#REF!</definedName>
    <definedName name="PG21_2SR">#REF!</definedName>
    <definedName name="PG21_3">#REF!</definedName>
    <definedName name="PG21_3SR">#REF!</definedName>
    <definedName name="PG22_1">#REF!</definedName>
    <definedName name="PG22_1SR">#REF!</definedName>
    <definedName name="PG22_2">#REF!</definedName>
    <definedName name="PG22_2SR">#REF!</definedName>
    <definedName name="PG22_3">#REF!</definedName>
    <definedName name="PG22_3SR">#REF!</definedName>
    <definedName name="PG23_1">#REF!</definedName>
    <definedName name="PG23_1SR">#REF!</definedName>
    <definedName name="PG23_2">#REF!</definedName>
    <definedName name="PG23_2SR">#REF!</definedName>
    <definedName name="PG23_3">#REF!</definedName>
    <definedName name="PG23_3SR">#REF!</definedName>
    <definedName name="PG24_1">#REF!</definedName>
    <definedName name="PG24_1SR">#REF!</definedName>
    <definedName name="PG24_2">#REF!</definedName>
    <definedName name="PG24_2SR">#REF!</definedName>
    <definedName name="PG24_3">#REF!</definedName>
    <definedName name="PG24_3SR">#REF!</definedName>
    <definedName name="PG24_4">#REF!</definedName>
    <definedName name="PG24_4SR">#REF!</definedName>
    <definedName name="PG25_1">#REF!</definedName>
    <definedName name="PG25_1SR">#REF!</definedName>
    <definedName name="PG25_2">#REF!</definedName>
    <definedName name="PG25_2SR">#REF!</definedName>
    <definedName name="PG25_3">#REF!</definedName>
    <definedName name="PG25_3SR">#REF!</definedName>
    <definedName name="PG26">#REF!</definedName>
    <definedName name="PG26SR">#REF!</definedName>
    <definedName name="PG27_1">#REF!</definedName>
    <definedName name="PG27_1SR">#REF!</definedName>
    <definedName name="PG27_2">#REF!</definedName>
    <definedName name="PG27_2SR">#REF!</definedName>
    <definedName name="PG27_3">#REF!</definedName>
    <definedName name="PG27_3SR">#REF!</definedName>
    <definedName name="PG28_1">#REF!</definedName>
    <definedName name="PG28_1SR">#REF!</definedName>
    <definedName name="PG28_2">#REF!</definedName>
    <definedName name="PG28_2SR">#REF!</definedName>
    <definedName name="PG28_3">#REF!</definedName>
    <definedName name="PG28_3SR">#REF!</definedName>
    <definedName name="PG29">#REF!</definedName>
    <definedName name="PG29SR">#REF!</definedName>
    <definedName name="PG3">#REF!</definedName>
    <definedName name="PG30_1">#REF!</definedName>
    <definedName name="PG30_1SR">#REF!</definedName>
    <definedName name="PG30_2">#REF!</definedName>
    <definedName name="PG30_2SR">#REF!</definedName>
    <definedName name="PG30_3">#REF!</definedName>
    <definedName name="PG30_3SR">#REF!</definedName>
    <definedName name="PG31_1">#REF!</definedName>
    <definedName name="PG31_1SR">#REF!</definedName>
    <definedName name="PG31_2">#REF!</definedName>
    <definedName name="PG31_2SR">#REF!</definedName>
    <definedName name="PG32_1">#REF!</definedName>
    <definedName name="PG32_1SR">#REF!</definedName>
    <definedName name="PG32_2">#REF!</definedName>
    <definedName name="PG32_2SR">#REF!</definedName>
    <definedName name="PG32_3">#REF!</definedName>
    <definedName name="PG32_3SR">#REF!</definedName>
    <definedName name="PG33_1">#REF!</definedName>
    <definedName name="PG33_1SR">#REF!</definedName>
    <definedName name="PG33_2">#REF!</definedName>
    <definedName name="PG33_2SR">#REF!</definedName>
    <definedName name="PG34_1">#REF!</definedName>
    <definedName name="PG34_1SR">#REF!</definedName>
    <definedName name="PG34_2">#REF!</definedName>
    <definedName name="PG34_2SR">#REF!</definedName>
    <definedName name="PG34_3">#REF!</definedName>
    <definedName name="PG34_3SR">#REF!</definedName>
    <definedName name="PG35_1">#REF!</definedName>
    <definedName name="PG35_1SR">#REF!</definedName>
    <definedName name="PG35_2">#REF!</definedName>
    <definedName name="PG35_2SR">#REF!</definedName>
    <definedName name="PG35_3">#REF!</definedName>
    <definedName name="PG35_3SR">#REF!</definedName>
    <definedName name="PG36">#REF!</definedName>
    <definedName name="PG36SR">#REF!</definedName>
    <definedName name="PG38_1">#REF!</definedName>
    <definedName name="PG38_1SR">#REF!</definedName>
    <definedName name="PG38_2">#REF!</definedName>
    <definedName name="PG38_2SR">#REF!</definedName>
    <definedName name="PG38_3">#REF!</definedName>
    <definedName name="PG38_3SR">#REF!</definedName>
    <definedName name="PG3SR">#REF!</definedName>
    <definedName name="PG42_1">#REF!</definedName>
    <definedName name="PG42_1SR">#REF!</definedName>
    <definedName name="PG42_2">#REF!</definedName>
    <definedName name="PG42_2SR">#REF!</definedName>
    <definedName name="PG43_1">#REF!</definedName>
    <definedName name="PG43_1SR">#REF!</definedName>
    <definedName name="PG43_2">#REF!</definedName>
    <definedName name="PG43_2SR">#REF!</definedName>
    <definedName name="PG43_3">#REF!</definedName>
    <definedName name="PG43_3SR">#REF!</definedName>
    <definedName name="PG43_4">#REF!</definedName>
    <definedName name="PG43_4SR">#REF!</definedName>
    <definedName name="PG44_1">#REF!</definedName>
    <definedName name="PG44_1SR">#REF!</definedName>
    <definedName name="PG44_2">#REF!</definedName>
    <definedName name="PG44_2SR">#REF!</definedName>
    <definedName name="PG45">#REF!</definedName>
    <definedName name="PG45SR">#REF!</definedName>
    <definedName name="PG48">#REF!</definedName>
    <definedName name="PG48SR">#REF!</definedName>
    <definedName name="PG49">#REF!</definedName>
    <definedName name="PG49SR">#REF!</definedName>
    <definedName name="PG50">#REF!</definedName>
    <definedName name="PG50_SR">#REF!</definedName>
    <definedName name="PG56">#REF!</definedName>
    <definedName name="PG56_SR">#REF!</definedName>
    <definedName name="PG57_1">#REF!</definedName>
    <definedName name="PG57_1SR">#REF!</definedName>
    <definedName name="PG57_2">#REF!</definedName>
    <definedName name="PG57_2SR">#REF!</definedName>
    <definedName name="PG58">#REF!</definedName>
    <definedName name="PG58SR">#REF!</definedName>
    <definedName name="PG59">#REF!</definedName>
    <definedName name="PG59SR">#REF!</definedName>
    <definedName name="PG6">#REF!</definedName>
    <definedName name="PG60">#REF!</definedName>
    <definedName name="PG60SR">#REF!</definedName>
    <definedName name="PG6SR">#REF!</definedName>
    <definedName name="PG7">#REF!</definedName>
    <definedName name="PG7SR">#REF!</definedName>
    <definedName name="PG9">#REF!</definedName>
    <definedName name="_xlnm.Print_Area" localSheetId="7">'- 10 -'!$A$1:$K$33</definedName>
    <definedName name="_xlnm.Print_Area" localSheetId="8">'- 12 -'!$A$1:$K$54</definedName>
    <definedName name="_xlnm.Print_Area" localSheetId="9">'- 13 -'!$A$1:$M$56</definedName>
    <definedName name="_xlnm.Print_Area" localSheetId="10">'- 15 -'!$A$1:$K$74</definedName>
    <definedName name="_xlnm.Print_Area" localSheetId="11">'- 16 -'!$A$1:$K$74</definedName>
    <definedName name="_xlnm.Print_Area" localSheetId="12">'- 17 -'!$A$1:$K$74</definedName>
    <definedName name="_xlnm.Print_Area" localSheetId="13">'- 18 -'!$A$2:$H$74</definedName>
    <definedName name="_xlnm.Print_Area" localSheetId="14">'- 19 -'!$A$2:$K$74</definedName>
    <definedName name="_xlnm.Print_Area" localSheetId="15">'- 20 -'!$A$2:$J$74</definedName>
    <definedName name="_xlnm.Print_Area" localSheetId="16">'- 21 -'!$A$2:$K$74</definedName>
    <definedName name="_xlnm.Print_Area" localSheetId="17">'- 22 -'!$A$2:$K$74</definedName>
    <definedName name="_xlnm.Print_Area" localSheetId="18">'- 23 -'!$A$2:$J$74</definedName>
    <definedName name="_xlnm.Print_Area" localSheetId="19">'- 24 -'!$A$2:$K$74</definedName>
    <definedName name="_xlnm.Print_Area" localSheetId="20">'- 25 -'!$A$2:$F$74</definedName>
    <definedName name="_xlnm.Print_Area" localSheetId="21">'- 26 -'!$A$2:$K$74</definedName>
    <definedName name="_xlnm.Print_Area" localSheetId="22">'- 27 -'!$A$2:$K$74</definedName>
    <definedName name="_xlnm.Print_Area" localSheetId="23">'- 28 -'!$A$2:$F$74</definedName>
    <definedName name="_xlnm.Print_Area" localSheetId="24">'- 29 -'!$A$2:$H$74</definedName>
    <definedName name="_xlnm.Print_Area" localSheetId="1">'- 3 -'!$A$2:$G$74</definedName>
    <definedName name="_xlnm.Print_Area" localSheetId="25">'- 30 -'!$A$2:$H$74</definedName>
    <definedName name="_xlnm.Print_Area" localSheetId="26">'- 31 -'!$A$2:$H$74</definedName>
    <definedName name="_xlnm.Print_Area" localSheetId="27">'- 32 -'!$A$2:$H$74</definedName>
    <definedName name="_xlnm.Print_Area" localSheetId="28">'- 33 -'!$A$2:$H$74</definedName>
    <definedName name="_xlnm.Print_Area" localSheetId="29">'- 34 -'!$A$2:$I$74</definedName>
    <definedName name="_xlnm.Print_Area" localSheetId="30">'- 35 -'!$A$2:$F$74</definedName>
    <definedName name="_xlnm.Print_Area" localSheetId="31">'- 36 -'!$A$2:$H$74</definedName>
    <definedName name="_xlnm.Print_Area" localSheetId="32">'- 37 -'!$A$2:$K$74</definedName>
    <definedName name="_xlnm.Print_Area" localSheetId="33">'- 38 -'!$A$2:$F$74</definedName>
    <definedName name="_xlnm.Print_Area" localSheetId="2">'- 4 -'!$A$1:$F$75</definedName>
    <definedName name="_xlnm.Print_Area" localSheetId="34">'- 40 -'!$A$1:$I$74</definedName>
    <definedName name="_xlnm.Print_Area" localSheetId="35">'- 41 -'!$A$2:$H$74</definedName>
    <definedName name="_xlnm.Print_Area" localSheetId="36">'- 42 -'!$A$1:$J$74</definedName>
    <definedName name="_xlnm.Print_Area" localSheetId="37">'- 43 -'!$A$1:$J$74</definedName>
    <definedName name="_xlnm.Print_Area" localSheetId="38">'- 44 -'!$A$2:$E$74</definedName>
    <definedName name="_xlnm.Print_Area" localSheetId="39">'- 47 -'!$A$2:$H$74</definedName>
    <definedName name="_xlnm.Print_Area" localSheetId="40">'- 48 -'!$A$1:$G$74</definedName>
    <definedName name="_xlnm.Print_Area" localSheetId="41">'- 49 -'!$A$1:$F$74</definedName>
    <definedName name="_xlnm.Print_Area" localSheetId="42">'- 50 -'!$A$1:$H$73</definedName>
    <definedName name="_xlnm.Print_Area" localSheetId="43">'- 52 -'!$A$2:$H$76</definedName>
    <definedName name="_xlnm.Print_Area" localSheetId="44">'- 54 -'!$A$2:$G$74</definedName>
    <definedName name="_xlnm.Print_Area" localSheetId="45">'- 55 -'!$A$2:$G$74</definedName>
    <definedName name="_xlnm.Print_Area" localSheetId="46">'- 56 -'!$A$1:$G$74</definedName>
    <definedName name="_xlnm.Print_Area" localSheetId="47">'- 57 -'!$A$2:$G$74</definedName>
    <definedName name="_xlnm.Print_Area" localSheetId="48">'- 58 -'!$A$2:$G$74</definedName>
    <definedName name="_xlnm.Print_Area" localSheetId="49">'- 59 -'!$A$2:$G$74</definedName>
    <definedName name="_xlnm.Print_Area" localSheetId="3">'- 6 -'!$A$2:$I$74</definedName>
    <definedName name="_xlnm.Print_Area" localSheetId="50">'- 60 -'!$A$2:$J$74</definedName>
    <definedName name="_xlnm.Print_Area" localSheetId="4">'- 7 -'!$A$2:$H$74</definedName>
    <definedName name="_xlnm.Print_Area" localSheetId="5">'- 8 -'!$A$2:$H$74</definedName>
    <definedName name="_xlnm.Print_Area" localSheetId="6">'- 9 -'!$A$2:$E$76</definedName>
    <definedName name="REVYEAR" localSheetId="0">#REF!</definedName>
    <definedName name="REVYEAR">'- 41 -'!$C$2</definedName>
    <definedName name="STATDATE" localSheetId="0">#REF!</definedName>
    <definedName name="STATDATE">'- 6 -'!$C$3</definedName>
    <definedName name="STUPID" hidden="1">{"'- 4 -'!$A$1:$G$76","'-3 -'!$A$1:$G$77"}</definedName>
    <definedName name="TAXYEAR" localSheetId="0">#REF!</definedName>
    <definedName name="TAXYEAR">'- 50 -'!$C$3</definedName>
    <definedName name="YEAR" localSheetId="0">#REF!</definedName>
    <definedName name="YEAR">'- 3 -'!$A$3</definedName>
  </definedNames>
  <calcPr fullCalcOnLoad="1"/>
</workbook>
</file>

<file path=xl/sharedStrings.xml><?xml version="1.0" encoding="utf-8"?>
<sst xmlns="http://schemas.openxmlformats.org/spreadsheetml/2006/main" count="3734" uniqueCount="519">
  <si>
    <t>ANALYSIS OF EXPENDITURE BY PROGRAM</t>
  </si>
  <si>
    <t>ANALYSIS OF EXPENDITURE BY FUNCTION</t>
  </si>
  <si>
    <t>PAGE 1 OF 3</t>
  </si>
  <si>
    <t xml:space="preserve"> </t>
  </si>
  <si>
    <t>PAGE 2 OF 3</t>
  </si>
  <si>
    <t>PAGE 3 OF 3</t>
  </si>
  <si>
    <t xml:space="preserve"> FRAME STUDENT STATISTICS</t>
  </si>
  <si>
    <t>PAGE 1 OF 2</t>
  </si>
  <si>
    <t xml:space="preserve">PAGE 2 OF 2 </t>
  </si>
  <si>
    <t>ANALYSIS OF  TRANSPORTATION EXPENDITURES</t>
  </si>
  <si>
    <t>RECONCILIATION  OF  EXPENDITURES</t>
  </si>
  <si>
    <t xml:space="preserve"> FUNCTION 200: EXCEPTIONAL</t>
  </si>
  <si>
    <t xml:space="preserve"> FUNCTION 600: INSTRUCTIONAL &amp; PUPIL SUPPORT SERVICES</t>
  </si>
  <si>
    <t xml:space="preserve"> FUNCTION 100: REGULAR INSTRUCTION</t>
  </si>
  <si>
    <t>ADMINISTRATION /</t>
  </si>
  <si>
    <t>CLINICAL AND</t>
  </si>
  <si>
    <t>SPECIAL NEEDS</t>
  </si>
  <si>
    <t>BUSINESS AND</t>
  </si>
  <si>
    <t xml:space="preserve"> FUNCTION 400: COMMUNITY EDUCATION AND SERVICES</t>
  </si>
  <si>
    <t>INSTRUCTIONAL MGMT.</t>
  </si>
  <si>
    <t>MANAGEMENT</t>
  </si>
  <si>
    <t>PROFESSIONAL AND</t>
  </si>
  <si>
    <t>CURRICULUM CONSULTING</t>
  </si>
  <si>
    <t>COUNSELLING AND</t>
  </si>
  <si>
    <t>HEALTH SERVICES</t>
  </si>
  <si>
    <t xml:space="preserve"> FUNCTION 700: TRANSPORTATION OF PUPILS</t>
  </si>
  <si>
    <t xml:space="preserve"> FUNCTION 800: OPERATIONS AND MAINTENANCE</t>
  </si>
  <si>
    <t>TECHNOLOGY</t>
  </si>
  <si>
    <t>INSTRUCTIONAL &amp; PUPIL</t>
  </si>
  <si>
    <t>TRANSPORTATION</t>
  </si>
  <si>
    <t>OPERATIONS AND</t>
  </si>
  <si>
    <t>REGULAR TRANSPORTATION</t>
  </si>
  <si>
    <t>ADMINISTRATION, REGULAR AND OTHER</t>
  </si>
  <si>
    <t>REPAIRS AND</t>
  </si>
  <si>
    <t>LESS</t>
  </si>
  <si>
    <t xml:space="preserve">TOTAL </t>
  </si>
  <si>
    <t>ADMINISTRATION</t>
  </si>
  <si>
    <t>ENGLISH LANGUAGE</t>
  </si>
  <si>
    <t>FRANÇAIS</t>
  </si>
  <si>
    <t>FRENCH IMMERSION</t>
  </si>
  <si>
    <t>COORDINATION</t>
  </si>
  <si>
    <t>RELATED SERVICES</t>
  </si>
  <si>
    <t>CLASSES</t>
  </si>
  <si>
    <t>SUPPORT SERVICES</t>
  </si>
  <si>
    <t>EXTENSION &amp;</t>
  </si>
  <si>
    <t>ENGLISH AS A</t>
  </si>
  <si>
    <t>COMMUNITY SERVICES</t>
  </si>
  <si>
    <t>BOARD OF TRUSTEES</t>
  </si>
  <si>
    <t>AND ADMINISTRATION</t>
  </si>
  <si>
    <t>ADMIN. SERVICES</t>
  </si>
  <si>
    <t>INFORMATION SERVICES</t>
  </si>
  <si>
    <t>STAFF DEVELOPMENT</t>
  </si>
  <si>
    <t>AND DEVELOPMENT</t>
  </si>
  <si>
    <t>EDUCATIONAL MEDIA</t>
  </si>
  <si>
    <t>GUIDANCE</t>
  </si>
  <si>
    <t>AND ATTENDANCE</t>
  </si>
  <si>
    <t>FOOD SERVICES</t>
  </si>
  <si>
    <t>OTHER</t>
  </si>
  <si>
    <t>ALLOWANCES IN LIEU</t>
  </si>
  <si>
    <t>BOARDING OF</t>
  </si>
  <si>
    <t>SCHOOL BUILDINGS</t>
  </si>
  <si>
    <t>HEALTH AND</t>
  </si>
  <si>
    <t>REGULAR INSTRUCTION</t>
  </si>
  <si>
    <t>EXCEPTIONAL</t>
  </si>
  <si>
    <t>(VOCATIONAL)</t>
  </si>
  <si>
    <t>COMMUNITY EDUCATION</t>
  </si>
  <si>
    <t>OF PUPILS</t>
  </si>
  <si>
    <t>MAINTENANCE</t>
  </si>
  <si>
    <t>FISCAL</t>
  </si>
  <si>
    <t>TOTAL</t>
  </si>
  <si>
    <t>(PROGRAM 720)</t>
  </si>
  <si>
    <t>(PROGRAMS 710, 720 AND 790)</t>
  </si>
  <si>
    <t>REPLACEMENTS</t>
  </si>
  <si>
    <t>COMMUNITY</t>
  </si>
  <si>
    <t>EXPENDITURES</t>
  </si>
  <si>
    <t>PER</t>
  </si>
  <si>
    <t>EVENING</t>
  </si>
  <si>
    <t>SECOND LANGUAGE</t>
  </si>
  <si>
    <t>&amp; RECREATION</t>
  </si>
  <si>
    <t>REGULAR</t>
  </si>
  <si>
    <t>OF TRANSPORTATION</t>
  </si>
  <si>
    <t>STUDENTS</t>
  </si>
  <si>
    <t>OTHER BUILDINGS</t>
  </si>
  <si>
    <t>GROUNDS</t>
  </si>
  <si>
    <t>DEBT SERVICES</t>
  </si>
  <si>
    <t>EDUCATION LEVY</t>
  </si>
  <si>
    <t>ENGLISH</t>
  </si>
  <si>
    <t>FRENCH</t>
  </si>
  <si>
    <t>K-S4  F.T.E.</t>
  </si>
  <si>
    <t>N-S4</t>
  </si>
  <si>
    <t>NURSERY</t>
  </si>
  <si>
    <t>K-S4</t>
  </si>
  <si>
    <t xml:space="preserve">REGULAR </t>
  </si>
  <si>
    <t>TOTAL KM.</t>
  </si>
  <si>
    <t>COST</t>
  </si>
  <si>
    <t>LOADED</t>
  </si>
  <si>
    <t>COST PER</t>
  </si>
  <si>
    <t>CONSOLIDATED</t>
  </si>
  <si>
    <t>EDUCATION</t>
  </si>
  <si>
    <t>FOR PER PUPIL</t>
  </si>
  <si>
    <t>AREA</t>
  </si>
  <si>
    <t xml:space="preserve">NO. </t>
  </si>
  <si>
    <t xml:space="preserve"> DIVISION / DISTRICT</t>
  </si>
  <si>
    <t>AMOUNT</t>
  </si>
  <si>
    <t>%</t>
  </si>
  <si>
    <t>PUPIL</t>
  </si>
  <si>
    <t>LANGUAGE</t>
  </si>
  <si>
    <t>IMMERSION</t>
  </si>
  <si>
    <t>BILINGUAL</t>
  </si>
  <si>
    <t>PUPILS</t>
  </si>
  <si>
    <t>(ROUTES)</t>
  </si>
  <si>
    <t>PER KM.</t>
  </si>
  <si>
    <t>KM.</t>
  </si>
  <si>
    <t>(LOG BOOK)</t>
  </si>
  <si>
    <t xml:space="preserve">PER PUPIL </t>
  </si>
  <si>
    <t>&amp; SERVICES</t>
  </si>
  <si>
    <t>TRANSFERS</t>
  </si>
  <si>
    <t>WINNIPEG</t>
  </si>
  <si>
    <t>ST. JAMES - ASSINIBOIA</t>
  </si>
  <si>
    <t>ASSINIBOINE SOUTH</t>
  </si>
  <si>
    <t>ST. BONIFACE</t>
  </si>
  <si>
    <t>FORT GARRY</t>
  </si>
  <si>
    <t>ST. VITAL</t>
  </si>
  <si>
    <t>RIVER EAST</t>
  </si>
  <si>
    <t>SEVEN OAKS</t>
  </si>
  <si>
    <t>LORD SELKIRK</t>
  </si>
  <si>
    <t>TRANSCONA - SPRINGFIELD</t>
  </si>
  <si>
    <t>AGASSIZ</t>
  </si>
  <si>
    <t>SEINE RIVER</t>
  </si>
  <si>
    <t>HANOVER</t>
  </si>
  <si>
    <t>BOUNDARY</t>
  </si>
  <si>
    <t>RED RIVER</t>
  </si>
  <si>
    <t>RHINELAND</t>
  </si>
  <si>
    <t>MORRIS-MACDONALD</t>
  </si>
  <si>
    <t>WHITE HORSE PLAIN</t>
  </si>
  <si>
    <t>INTERLAKE</t>
  </si>
  <si>
    <t>EVERGREEN</t>
  </si>
  <si>
    <t>LAKESHORE</t>
  </si>
  <si>
    <t>PORTAGE LA PRAIRIE</t>
  </si>
  <si>
    <t>MIDLAND</t>
  </si>
  <si>
    <t>GARDEN VALLEY</t>
  </si>
  <si>
    <t>MOUNTAIN</t>
  </si>
  <si>
    <t>PINE CREEK</t>
  </si>
  <si>
    <t>BEAUTIFUL PLAINS</t>
  </si>
  <si>
    <t>TURTLE RIVER</t>
  </si>
  <si>
    <t>DAUPHIN - OCHRE</t>
  </si>
  <si>
    <t>DUCK MOUNTAIN</t>
  </si>
  <si>
    <t>SWAN VALLEY</t>
  </si>
  <si>
    <t>INTERMOUNTAIN</t>
  </si>
  <si>
    <t>PELLY TRAIL</t>
  </si>
  <si>
    <t>BIRDTAIL RIVER</t>
  </si>
  <si>
    <t>ROLLING RIVER</t>
  </si>
  <si>
    <t>BRANDON</t>
  </si>
  <si>
    <t>FORT LA BOSSE</t>
  </si>
  <si>
    <t>SOURIS VALLEY</t>
  </si>
  <si>
    <t>ANTLER RIVER</t>
  </si>
  <si>
    <t>TURTLE MOUNTAIN</t>
  </si>
  <si>
    <t>KELSEY</t>
  </si>
  <si>
    <t>FLIN FLON</t>
  </si>
  <si>
    <t>WESTERN</t>
  </si>
  <si>
    <t>FRONTIER</t>
  </si>
  <si>
    <t>D.S.F.M.</t>
  </si>
  <si>
    <t>CHURCHILL</t>
  </si>
  <si>
    <t>SNOW LAKE</t>
  </si>
  <si>
    <t>LYNN LAKE</t>
  </si>
  <si>
    <t>MYSTERY LAKE</t>
  </si>
  <si>
    <t>SPRAGUE CONSOLIDATED</t>
  </si>
  <si>
    <t>LEAF RAPIDS</t>
  </si>
  <si>
    <t>PROVINCE</t>
  </si>
  <si>
    <t>PINE FALLS</t>
  </si>
  <si>
    <t>n/a</t>
  </si>
  <si>
    <t>WHITESHELL</t>
  </si>
  <si>
    <t>FINANCES ACQUIRED AND APPLIED</t>
  </si>
  <si>
    <t>PORTIONED ASSESSMENT AND EDUCATION SUPPORT LEVY</t>
  </si>
  <si>
    <t>TOTAL PORTIONED ASSESSMENT, SPECIAL LEVY AND MILL RATES</t>
  </si>
  <si>
    <t>LOCAL TAXATION AND ASSESSMENT PER ELIGIBLE PUPIL</t>
  </si>
  <si>
    <t>PROVINCIAL GOVERNMENT</t>
  </si>
  <si>
    <t>SCHOOLS' FINANCE PROGRAM</t>
  </si>
  <si>
    <t>SCHOOLS' FINANCE PROGRAM (CONT'D)</t>
  </si>
  <si>
    <t>BASE SUPPORT</t>
  </si>
  <si>
    <t>CATEGORICAL SUPPORT</t>
  </si>
  <si>
    <t>PRIVATE</t>
  </si>
  <si>
    <t>% OF OPERATING FUND REVENUES</t>
  </si>
  <si>
    <t xml:space="preserve"> FINANCES ACQUIRED</t>
  </si>
  <si>
    <t xml:space="preserve"> FINANCES APPLIED</t>
  </si>
  <si>
    <t xml:space="preserve"> FINANCES APPLIED  (CONT'D)</t>
  </si>
  <si>
    <t>PORTIONED ASSESSMENT</t>
  </si>
  <si>
    <t>SUPPORT FOR</t>
  </si>
  <si>
    <t>LEVEL I</t>
  </si>
  <si>
    <t>UNIFORM</t>
  </si>
  <si>
    <t>SCHOOLS'</t>
  </si>
  <si>
    <t>% OPERATING</t>
  </si>
  <si>
    <t>FEDERAL</t>
  </si>
  <si>
    <t>MUNICIPAL</t>
  </si>
  <si>
    <t>OTHER SCHOOL</t>
  </si>
  <si>
    <t>ORGANIZATIONS</t>
  </si>
  <si>
    <t>NON-PROVINCIAL</t>
  </si>
  <si>
    <t>OPERATING</t>
  </si>
  <si>
    <t>GOVERNMENTS</t>
  </si>
  <si>
    <t>CHANGE IN</t>
  </si>
  <si>
    <t>CAPITAL EXPENDITURES</t>
  </si>
  <si>
    <t>CHANGE</t>
  </si>
  <si>
    <t>URBAN</t>
  </si>
  <si>
    <t>FARM</t>
  </si>
  <si>
    <t>SPECIAL</t>
  </si>
  <si>
    <t>ASSESSMENT</t>
  </si>
  <si>
    <t>RECOGNIZED</t>
  </si>
  <si>
    <t>COUNSELLING</t>
  </si>
  <si>
    <t>LIBRARY</t>
  </si>
  <si>
    <t>PROFESSIONAL</t>
  </si>
  <si>
    <t>BASE</t>
  </si>
  <si>
    <t>CATEGORICAL</t>
  </si>
  <si>
    <t>PROGRAM</t>
  </si>
  <si>
    <t>SCHOOLS' FINANCE</t>
  </si>
  <si>
    <t>MILL RATE</t>
  </si>
  <si>
    <t>FINANCE</t>
  </si>
  <si>
    <t>PROVINCIAL</t>
  </si>
  <si>
    <t>FUND</t>
  </si>
  <si>
    <t>GOVERNMENT</t>
  </si>
  <si>
    <t>DIVISIONS</t>
  </si>
  <si>
    <t>FIRST NATIONS</t>
  </si>
  <si>
    <t>&amp; INDIVIDUALS</t>
  </si>
  <si>
    <t>REVENUE</t>
  </si>
  <si>
    <t>SCHOOL</t>
  </si>
  <si>
    <t>FIRST</t>
  </si>
  <si>
    <t>ORG.'S &amp;</t>
  </si>
  <si>
    <t>INTERFUND</t>
  </si>
  <si>
    <t>LONG TERM</t>
  </si>
  <si>
    <t>WORKING</t>
  </si>
  <si>
    <t>DEBT</t>
  </si>
  <si>
    <t>IN WORKING</t>
  </si>
  <si>
    <t>CAPITAL</t>
  </si>
  <si>
    <t>AND FARM</t>
  </si>
  <si>
    <t>LAND AND</t>
  </si>
  <si>
    <t>LEVY</t>
  </si>
  <si>
    <t>MINING</t>
  </si>
  <si>
    <t>SUPPORT</t>
  </si>
  <si>
    <t>OCCUPANCY</t>
  </si>
  <si>
    <t>AND GUIDANCE</t>
  </si>
  <si>
    <t>SERVICES</t>
  </si>
  <si>
    <t>DEVELOPMENT</t>
  </si>
  <si>
    <t>NATIONS</t>
  </si>
  <si>
    <t>INDIVIDUALS</t>
  </si>
  <si>
    <t>LAND</t>
  </si>
  <si>
    <t>BUILDINGS</t>
  </si>
  <si>
    <t>EQUIPMENT</t>
  </si>
  <si>
    <t>VEHICLES</t>
  </si>
  <si>
    <t>RESIDENTIAL</t>
  </si>
  <si>
    <t xml:space="preserve">OTHER  </t>
  </si>
  <si>
    <t>SPECIAL LEVY</t>
  </si>
  <si>
    <t>OTHER DIVISIONS</t>
  </si>
  <si>
    <t>L.G.D. OF PINAWA</t>
  </si>
  <si>
    <t>NOT IN ANY DIVISION</t>
  </si>
  <si>
    <t>PROVINCE - TOTAL</t>
  </si>
  <si>
    <t>CONSOLIDATED EXPENDITURES</t>
  </si>
  <si>
    <t>OBJECT</t>
  </si>
  <si>
    <t>EMPLOYEE</t>
  </si>
  <si>
    <t>SUPPLIES AND</t>
  </si>
  <si>
    <t>SALARIES</t>
  </si>
  <si>
    <t>BENEFITS</t>
  </si>
  <si>
    <t>MATERIALS</t>
  </si>
  <si>
    <t>TOTALS</t>
  </si>
  <si>
    <t>COMMUNITY EDUCATION &amp; SERVICES</t>
  </si>
  <si>
    <t>TRANSPORTATION OF PUPILS</t>
  </si>
  <si>
    <t>OPERATIONS AND MAINTENANCE</t>
  </si>
  <si>
    <t>PAGE 2 OF 2</t>
  </si>
  <si>
    <t>CONSOLIDATED EXPENDITURES BY 2ND LEVEL OBJECT</t>
  </si>
  <si>
    <t>AS A PERCENTAGE OF TOTAL OPERATING FUND EXPENDITURES</t>
  </si>
  <si>
    <t>FUNCTION</t>
  </si>
  <si>
    <t>INSTRUCTION</t>
  </si>
  <si>
    <t>310 TRUSTEES REMUNERATION</t>
  </si>
  <si>
    <t>320 EXECUTIVE MANAGERIAL, &amp; SUPERVISORY</t>
  </si>
  <si>
    <t>330 INSTRUCTIONAL - TEACHING</t>
  </si>
  <si>
    <t>350 INSTRUCTIONAL - OTHER</t>
  </si>
  <si>
    <t>360 TECHNICAL, SPECIALIZED AND SERVICE</t>
  </si>
  <si>
    <t>370 SECRETARIAL, CLERICAL AND OTHER</t>
  </si>
  <si>
    <t>EMPLOYEE BENEFITS AND ALLOWANCES</t>
  </si>
  <si>
    <t>5-600</t>
  </si>
  <si>
    <t>510 PROFESSIONAL, TECHNICAL &amp; SPECIALIZED</t>
  </si>
  <si>
    <t>520 COMMUNICATIONS</t>
  </si>
  <si>
    <t>530 UTILITY SERVICES</t>
  </si>
  <si>
    <t>540 TRAVEL AND SUBSISTENCE</t>
  </si>
  <si>
    <t>550 TRANSPORTATION OF PUPILS</t>
  </si>
  <si>
    <t>560 TUITION</t>
  </si>
  <si>
    <t>570 PRINTING AND BINDING</t>
  </si>
  <si>
    <t>580 INSURANCE AND BOND PREMIUMS</t>
  </si>
  <si>
    <t>590 MAINTENANCE AND REPAIR SERVICES</t>
  </si>
  <si>
    <t>610 RENTALS</t>
  </si>
  <si>
    <t>620 TAXES</t>
  </si>
  <si>
    <t>630 ADVERTISING</t>
  </si>
  <si>
    <t>640 DUES AND FEES</t>
  </si>
  <si>
    <t>680 INFORMATION TECHNOLOGY SERVICES</t>
  </si>
  <si>
    <t>SUPPLIES, MATERIALS, &amp; MINOR EQUIPMENT</t>
  </si>
  <si>
    <t>710 SUPPLIES</t>
  </si>
  <si>
    <t>760 MINOR EQUIPMENT</t>
  </si>
  <si>
    <t>770 INVENTORY ADJUSTMENT</t>
  </si>
  <si>
    <t>780 INFORMATION TECHNOLOGY EQUIPMENT</t>
  </si>
  <si>
    <t>910 DEBT SERVICES</t>
  </si>
  <si>
    <t>970 OTHER GOVERNMENT AUTHORITIES</t>
  </si>
  <si>
    <t>980 ORGANIZATIONS AND INDIVIDUALS</t>
  </si>
  <si>
    <t xml:space="preserve">       PROVINCE</t>
  </si>
  <si>
    <t>FRAME STUDENT STATISTICS</t>
  </si>
  <si>
    <t xml:space="preserve">PAGE 1 OF 2 </t>
  </si>
  <si>
    <t>90% OR MORE OF REGULAR INSTRUCTION ENROLMENT IS IN ONE LANGUAGE PROGRAM.</t>
  </si>
  <si>
    <t>NO ONE LANGUAGE PROGRAM COMPRISES 90% OR MORE OF REGULAR INSTRUCTION ENROLMENT.</t>
  </si>
  <si>
    <t>AS REPORTED ON PAGE 4.</t>
  </si>
  <si>
    <t>NO. OF</t>
  </si>
  <si>
    <t>%  IN DUAL TRACK SCHOOLS</t>
  </si>
  <si>
    <t>F.T.E.</t>
  </si>
  <si>
    <t xml:space="preserve"> ANALYSIS OF OPERATIONS AND MAINTENANCE EXPENDITURES FOR SCHOOL BUILDINGS</t>
  </si>
  <si>
    <t>INCLUDES OTHER MISCELLANEOUS SUPPORT (INSTITUTIONAL PROGRAMS, GENERAL SUPPORT GRANT, ETC.).</t>
  </si>
  <si>
    <t xml:space="preserve"> SUPPORT FOR EXPENDITURES RELATED TO AT RISK STUDENTS WHICH MAY BE RECORDED UNDER FUNCTIONS 100, 200 AND 600.</t>
  </si>
  <si>
    <t>MILL RATES FOR FLIN FLON #46, SNOW LAKE #2309 AND MYSTERY LAKE #2355 ARE ADJUSTED FOR MINING  REVENUE.</t>
  </si>
  <si>
    <t>CHECK</t>
  </si>
  <si>
    <t>ENROLMENTS - HEADCOUNT, FRAME AND ELIGIBLE</t>
  </si>
  <si>
    <t>ENROLMENT</t>
  </si>
  <si>
    <t>FRAME PUPIL / TEACHER RATIOS</t>
  </si>
  <si>
    <t>PUPIL / TEACHER RATIOS</t>
  </si>
  <si>
    <t>INSTRUCTIONAL AND PUPIL SUPPORT SERVICES</t>
  </si>
  <si>
    <t>380 CLINICIAN</t>
  </si>
  <si>
    <t>-</t>
  </si>
  <si>
    <t>12</t>
  </si>
  <si>
    <t>ANALYSIS OF  TRANSPORTATION EXPENDITURES (CONT'D)</t>
  </si>
  <si>
    <t>OPERATING FUND TRANSFERS (IE. PAYMENTS TO OTHER SCHOOL DIVISIONS, ORGANIZATIONS AND INDIVIDUALS) ARE EXCLUDED TO</t>
  </si>
  <si>
    <t>PROVIDE MORE ACCURATE PER PUPIL COSTS.   FUNCTION 400 (COMMUNITY EDUCATION AND SERVICES) IS EXCLUDED BECAUSE</t>
  </si>
  <si>
    <t>PER PUPIL COSTS ARE BASED.</t>
  </si>
  <si>
    <t>OPERATING FUND TRANSFERS ARE PAYMENTS TO OTHER SCHOOL DIVISIONS, ORGANIZATIONS AND INDIVIDUALS.  THESE ARE REMOVED</t>
  </si>
  <si>
    <t>THE TOTAL NUMBER OF PUPILS ENROLLED IN SCHOOLS ADJUSTED FOR FULL TIME EQUIVALENCE (F.T.E.).  FULL TIME EQUIVALENT MEANS</t>
  </si>
  <si>
    <t>BASED ON OBJECT CODE 330 INSTRUCTIONAL-TEACHING PERSONNEL AND STUDENT STATISTICS IN FUNCTION 100.  INCLUDED</t>
  </si>
  <si>
    <t>ADMINISTRATIVE PERSONNEL ARE EXCLUDED.</t>
  </si>
  <si>
    <t xml:space="preserve">BASED ON TOTAL INSTRUCTIONAL-TEACHING (EXCLUDING COMMUNITY EDUCATION) AS WELL AS SCHOOL-BASED </t>
  </si>
  <si>
    <t>DIVISION ADMINISTRATORS (FUNCTION 500) ARE EXCLUDED.  WHILE THIS DEFINITION IS CONSISTENT WITH STATISTICS CANADA,</t>
  </si>
  <si>
    <t>THE PROVINCIAL RATIO MAY NOT AGREE EXACTLY DUE TO DIFFERENT DATA SOURCES.</t>
  </si>
  <si>
    <t>ANALYSIS OF EXPENDITURE BY OBJECT</t>
  </si>
  <si>
    <t>INFORMATION TECHNOLOGY EXPENDITURES IN ALL FUNCTIONS EXCEPT FUNCTION 400 (COMMUNITY EDUCATION AND SERVICES).</t>
  </si>
  <si>
    <t>BASED ON RECOGNIZED EXPENDITURES LESS THE UNIFORM MILL RATE AMOUNT ADJUSTED FOR MINING REVENUE.  GRANT PER</t>
  </si>
  <si>
    <t>EMPLOYEE BENEFITS</t>
  </si>
  <si>
    <t>SUPPLIES &amp; MATERIALS</t>
  </si>
  <si>
    <t>OPERATIONS &amp; MAINTENANCE</t>
  </si>
  <si>
    <t>INSTRUCTIONAL &amp; PUPIL SUPPORT SERVICES</t>
  </si>
  <si>
    <t>OTHER RESOURCE</t>
  </si>
  <si>
    <t>DOES NOT INCLUDE GENERALIZED ENRICHMENT ACTIVITIES UNDERTAKEN BY SCHOOL DIVISIONS.</t>
  </si>
  <si>
    <t>INCLUDES REVENUE FROM OTHER PROVINCIAL GOVERNMENT DEPARTMENTS.</t>
  </si>
  <si>
    <r>
      <t xml:space="preserve"> FUNCTION 100: REGULAR INSTRUCTION </t>
    </r>
    <r>
      <rPr>
        <b/>
        <sz val="10"/>
        <rFont val="Times New Roman"/>
        <family val="1"/>
      </rPr>
      <t>(CONT'D)</t>
    </r>
  </si>
  <si>
    <r>
      <t xml:space="preserve"> FUNCTION 200: EXCEPTIONAL </t>
    </r>
    <r>
      <rPr>
        <b/>
        <sz val="10"/>
        <rFont val="Times New Roman"/>
        <family val="1"/>
      </rPr>
      <t>(CONT'D)</t>
    </r>
  </si>
  <si>
    <r>
      <t xml:space="preserve"> FUNCTION 600: </t>
    </r>
    <r>
      <rPr>
        <b/>
        <sz val="10"/>
        <rFont val="Times New Roman"/>
        <family val="1"/>
      </rPr>
      <t>(CONT'D)</t>
    </r>
  </si>
  <si>
    <r>
      <t xml:space="preserve">FUNCTION 600: INSTRUCTIONAL &amp; PUPIL SUPPORT SERVICES </t>
    </r>
    <r>
      <rPr>
        <b/>
        <sz val="10"/>
        <rFont val="Times New Roman"/>
        <family val="1"/>
      </rPr>
      <t>(CONT'D)</t>
    </r>
  </si>
  <si>
    <r>
      <t xml:space="preserve"> FUNCTION 700: TRANSPORTATION </t>
    </r>
    <r>
      <rPr>
        <b/>
        <sz val="10"/>
        <rFont val="Times New Roman"/>
        <family val="1"/>
      </rPr>
      <t>(CONT'D)</t>
    </r>
  </si>
  <si>
    <r>
      <t xml:space="preserve"> FUNCTION 800: </t>
    </r>
    <r>
      <rPr>
        <b/>
        <sz val="10"/>
        <rFont val="Times New Roman"/>
        <family val="1"/>
      </rPr>
      <t>(CONT'D)</t>
    </r>
  </si>
  <si>
    <t>13</t>
  </si>
  <si>
    <t>ADMINISTRATIVE STAFF - EG. DEPARTMENT HEADS, COORDINATORS, PRINCIPALS AND VICE-PRINCIPALS - AND K-S4 ENROLMENT.</t>
  </si>
  <si>
    <t>DIVISIONAL</t>
  </si>
  <si>
    <t>NEEDS IN REGULAR CLASSES</t>
  </si>
  <si>
    <t>STUDENTS WITH SPECIAL</t>
  </si>
  <si>
    <t>DIVISIONAL ADMINISTRATION</t>
  </si>
  <si>
    <t xml:space="preserve"> FUNCTION 500: DIVISIONAL ADMINISTRATION</t>
  </si>
  <si>
    <r>
      <t xml:space="preserve"> FUNCTION 500: </t>
    </r>
    <r>
      <rPr>
        <b/>
        <sz val="10"/>
        <rFont val="Times New Roman"/>
        <family val="1"/>
      </rPr>
      <t>(CONT'D)</t>
    </r>
  </si>
  <si>
    <t>90% OR MORE OF REGULAR INSTRUCTION ENROLMENT IS IN ONE LANGUAGE.</t>
  </si>
  <si>
    <t>PRAIRIE SPIRIT</t>
  </si>
  <si>
    <t>390 INFORMATION TECHNOLOGY</t>
  </si>
  <si>
    <t>650 PROFESSIONAL AND STAFF DEVELOPMENT</t>
  </si>
  <si>
    <t>PRE-KINDERGARTEN</t>
  </si>
  <si>
    <t xml:space="preserve">N/A </t>
  </si>
  <si>
    <t>EDUCATION SUPPORT LEVY MILL RATES ARE 7.92 MILLS FOR URBAN AND FARM RESIDENTIAL PROPERTY AND 18.06 MILLS FOR OTHER</t>
  </si>
  <si>
    <t>PROPERTY.</t>
  </si>
  <si>
    <t>SUPPORT FOR RECOGNIZED EXPENDITURES).</t>
  </si>
  <si>
    <t>PUPILS ARE COUNTED ON THE BASIS OF TIME ATTENDING SCHOOL - EG. KINDERGARTEN AS 1/2.  THIS TOTAL IS THE SAME AS REPORTED</t>
  </si>
  <si>
    <t>EXPENDITURES REPORTED UNDER THIS FUNCTION ARE NOT FOR EDUCATIONAL SERVICES PROVIDED TO K-S4 PUPILS ON WHICH</t>
  </si>
  <si>
    <t>EFFECTIVE JULY 1, 1998, ST. BONIFACE AND NORWOOD SCHOOL DIVISIONS AMALGAMATED TO FORM ONE DIVISION AND, UNDER</t>
  </si>
  <si>
    <t>740 CURRICULAR AND MEDIA MATERIALS</t>
  </si>
  <si>
    <t>SENIOR YEARS</t>
  </si>
  <si>
    <t>EXPENDITURE</t>
  </si>
  <si>
    <t>(1)</t>
  </si>
  <si>
    <t>(2)</t>
  </si>
  <si>
    <t>(3)</t>
  </si>
  <si>
    <t>(4)</t>
  </si>
  <si>
    <t>FROM PAGE 9 (FOR MORE INFORMATION, SEE PAGE 9).</t>
  </si>
  <si>
    <t>FROM PAGE 4 (FOR MORE INFORMATION, SEE PAGE 4).</t>
  </si>
  <si>
    <t>PAGE 1 OF 16</t>
  </si>
  <si>
    <t>PAGE 2 OF 16</t>
  </si>
  <si>
    <t>PAGE 3 OF 16</t>
  </si>
  <si>
    <t>PAGE 4 OF 16</t>
  </si>
  <si>
    <t>PAGE 5 OF 16</t>
  </si>
  <si>
    <t>PAGE 8 OF 16</t>
  </si>
  <si>
    <t>PAGE 6 OF 16</t>
  </si>
  <si>
    <t>PAGE 7 OF 16</t>
  </si>
  <si>
    <t>PAGE 9 OF 16</t>
  </si>
  <si>
    <t>PAGE 10 OF 16</t>
  </si>
  <si>
    <t>PAGE 11 OF 16</t>
  </si>
  <si>
    <t>PAGE 12 OF 16</t>
  </si>
  <si>
    <t>PAGE 13 OF 16</t>
  </si>
  <si>
    <t>PAGE 14 OF 16</t>
  </si>
  <si>
    <t>PAGE 15 OF 16</t>
  </si>
  <si>
    <t>PAGE 16 OF 16</t>
  </si>
  <si>
    <t>- 10 -</t>
  </si>
  <si>
    <t>FOR FLIN FLON #46, SNOW LAKE #2309 AND MYSTERY LAKE #2355 REFLECTS NON-ASSESSED MINING PROPERTIES.  D.F.S.M. #49</t>
  </si>
  <si>
    <t>CORRESPONDS TO DATA PROVIDED IN THE CALCULATION OF SUPPORT TO SCHOOL DIVISIONS.  ASSESSMENT PER RESIDENT PUPIL</t>
  </si>
  <si>
    <t>ASSESSMENT PER RESIDENT PUPIL IS BASED ON TOTAL PORTIONED ASSESSMENT ADJUSTED FOR ALLOCATIONS TO THE D.S.F.M. AND</t>
  </si>
  <si>
    <t>ASSESSMENT PER RESIDENT PUPIL IS DERIVED ON A PRO RATA BASIS ACCORDING TO ENROLMENT WITHIN D.S.F.M. BOUNDARIES.</t>
  </si>
  <si>
    <t>PER RESIDENT</t>
  </si>
  <si>
    <t>WPG. TECHNICAL COLLEGE</t>
  </si>
  <si>
    <t>STATISTICAL SUMMARY</t>
  </si>
  <si>
    <t>FORMERLY FUNCTION 300 - TECHNOLOGY/(VOCATIONAL) EDUCATION.</t>
  </si>
  <si>
    <t>TRANSPORTED</t>
  </si>
  <si>
    <t>CURRICULAR</t>
  </si>
  <si>
    <t>INFORMATION</t>
  </si>
  <si>
    <t>EARLY</t>
  </si>
  <si>
    <t>BEHAVIOUR</t>
  </si>
  <si>
    <t>INTERVENTION</t>
  </si>
  <si>
    <t>IDENTIFICATION</t>
  </si>
  <si>
    <t>PAGE 1 OF 5</t>
  </si>
  <si>
    <t>PAGE 2 OF 5</t>
  </si>
  <si>
    <t>PAGE 3 OF 5</t>
  </si>
  <si>
    <t>PAGE 4 OF 5</t>
  </si>
  <si>
    <t>PAGE 5 OF 5</t>
  </si>
  <si>
    <t>SUPPLEMENTARY SUPPORT PROVIDED FOR UNFUNDED EXPENDITURES ON AN EQUALIZED BASIS.</t>
  </si>
  <si>
    <t>SUPPORT FOR FUNCTION 200 EXCEPTIONAL EXPENDITURES LESS CATEGORICAL SUPPORT FOR SPECIAL NEEDS.</t>
  </si>
  <si>
    <t>OPERATING FUND ACTUAL 2000/01</t>
  </si>
  <si>
    <t>TOTAL OPERATING EXPENDITURES AS REPORTED ON THE INCOME STATEMEMT OF EACH DIVISION'S FINANCIAL STATEMENT.</t>
  </si>
  <si>
    <t>1999/2000 ACTUAL</t>
  </si>
  <si>
    <t>OPERATING FUND - ACCUMULATED SURPLUS/(DEFICIT)</t>
  </si>
  <si>
    <t>ACCUMULATED SURPLUS/</t>
  </si>
  <si>
    <r>
      <t xml:space="preserve">(DEFICIT) AT YEAR END </t>
    </r>
    <r>
      <rPr>
        <b/>
        <vertAlign val="superscript"/>
        <sz val="11"/>
        <rFont val="Times New Roman"/>
        <family val="1"/>
      </rPr>
      <t>(1)</t>
    </r>
  </si>
  <si>
    <r>
      <t xml:space="preserve">EXPENDITURES </t>
    </r>
    <r>
      <rPr>
        <b/>
        <vertAlign val="superscript"/>
        <sz val="11"/>
        <rFont val="Times New Roman"/>
        <family val="1"/>
      </rPr>
      <t>(2)</t>
    </r>
  </si>
  <si>
    <t>WPG TECHNICAL COLLEGE</t>
  </si>
  <si>
    <t>SCHOOL DIVISIONS/DISTRICTS MAY HAVE SET ASIDE SOME OR ALL OF THEIR SURPLUSES FOR SPECIFIC PURPOSES.  FOR FURTHER</t>
  </si>
  <si>
    <t>INFORMATION, PLEASE REFER TO THE SCHOOL DIVISIONS' FINANCIAL STATEMENTS.</t>
  </si>
  <si>
    <t>OPERATING EXPENDITURES INCLUDE TRANSFERS TO OTHER SCHOOL DIVISIONS, ORGANIZATIONS AND INDIVIDUALS BUT NOT</t>
  </si>
  <si>
    <t>NET TRANSFERS TO CAPITAL.  THESE ARE THE AMOUNTS REPORTED AS TOTAL EXPENSES ON PAGE 3.</t>
  </si>
  <si>
    <r>
      <t xml:space="preserve">HEADCOUNT </t>
    </r>
    <r>
      <rPr>
        <b/>
        <vertAlign val="superscript"/>
        <sz val="11"/>
        <rFont val="Times New Roman"/>
        <family val="1"/>
      </rPr>
      <t>(1)</t>
    </r>
  </si>
  <si>
    <r>
      <t xml:space="preserve">FRAME </t>
    </r>
    <r>
      <rPr>
        <b/>
        <vertAlign val="superscript"/>
        <sz val="11"/>
        <rFont val="Times New Roman"/>
        <family val="1"/>
      </rPr>
      <t>(2)</t>
    </r>
  </si>
  <si>
    <r>
      <t xml:space="preserve">ELIGIBLE </t>
    </r>
    <r>
      <rPr>
        <b/>
        <vertAlign val="superscript"/>
        <sz val="11"/>
        <rFont val="Times New Roman"/>
        <family val="1"/>
      </rPr>
      <t>(3)</t>
    </r>
  </si>
  <si>
    <t>1999</t>
  </si>
  <si>
    <t>PAGE 7.</t>
  </si>
  <si>
    <r>
      <t xml:space="preserve">INSTRUCTION </t>
    </r>
    <r>
      <rPr>
        <b/>
        <vertAlign val="superscript"/>
        <sz val="11"/>
        <rFont val="Times New Roman"/>
        <family val="1"/>
      </rPr>
      <t>(1)</t>
    </r>
  </si>
  <si>
    <r>
      <t xml:space="preserve">EDUCATOR </t>
    </r>
    <r>
      <rPr>
        <b/>
        <vertAlign val="superscript"/>
        <sz val="11"/>
        <rFont val="Times New Roman"/>
        <family val="1"/>
      </rPr>
      <t>(2)</t>
    </r>
  </si>
  <si>
    <t>(1) HEALTH AND EDUCATION SUPPORT LEVY.</t>
  </si>
  <si>
    <r>
      <t xml:space="preserve">EXPENSES </t>
    </r>
    <r>
      <rPr>
        <b/>
        <vertAlign val="superscript"/>
        <sz val="11"/>
        <rFont val="Times New Roman"/>
        <family val="1"/>
      </rPr>
      <t>(1)</t>
    </r>
  </si>
  <si>
    <r>
      <t xml:space="preserve">TRANSFERS </t>
    </r>
    <r>
      <rPr>
        <b/>
        <vertAlign val="superscript"/>
        <sz val="11"/>
        <rFont val="Times New Roman"/>
        <family val="1"/>
      </rPr>
      <t>(2)</t>
    </r>
  </si>
  <si>
    <r>
      <t>EXPENDITURES</t>
    </r>
    <r>
      <rPr>
        <b/>
        <sz val="11"/>
        <rFont val="Times New Roman"/>
        <family val="1"/>
      </rPr>
      <t xml:space="preserve"> </t>
    </r>
    <r>
      <rPr>
        <b/>
        <vertAlign val="superscript"/>
        <sz val="11"/>
        <rFont val="Times New Roman"/>
        <family val="1"/>
      </rPr>
      <t>(3)</t>
    </r>
  </si>
  <si>
    <r>
      <t xml:space="preserve">COSTS </t>
    </r>
    <r>
      <rPr>
        <b/>
        <vertAlign val="superscript"/>
        <sz val="11"/>
        <rFont val="Times New Roman"/>
        <family val="1"/>
      </rPr>
      <t>(4)</t>
    </r>
  </si>
  <si>
    <t>TO PROVIDE MORE ACCURATE PER PUPIL COSTS.</t>
  </si>
  <si>
    <t>June 30 / 01</t>
  </si>
  <si>
    <t>SQ. FT. PER</t>
  </si>
  <si>
    <r>
      <t xml:space="preserve">SQ. FT. </t>
    </r>
    <r>
      <rPr>
        <b/>
        <vertAlign val="superscript"/>
        <sz val="11"/>
        <rFont val="Times New Roman"/>
        <family val="1"/>
      </rPr>
      <t>(1)</t>
    </r>
  </si>
  <si>
    <r>
      <t xml:space="preserve">PUPIL </t>
    </r>
    <r>
      <rPr>
        <b/>
        <vertAlign val="superscript"/>
        <sz val="11"/>
        <rFont val="Times New Roman"/>
        <family val="1"/>
      </rPr>
      <t>(2)</t>
    </r>
  </si>
  <si>
    <t>SQUARE FOOTAGE (AS PER NOTE ABOVE) DIVIDED BY TOTAL F.T.E. ENROLMENT (FROM PAGE 7).</t>
  </si>
  <si>
    <t>BASED ON AREA (SQUARE FOOTAGE) OF ACTIVE SCHOOL BUILDINGS AS AT JUNE 30, 2001.</t>
  </si>
  <si>
    <r>
      <t xml:space="preserve">  INFORMATION TECHNOLOGY EXPENDITURES </t>
    </r>
    <r>
      <rPr>
        <b/>
        <vertAlign val="superscript"/>
        <sz val="12"/>
        <rFont val="Times New Roman"/>
        <family val="1"/>
      </rPr>
      <t>(1)</t>
    </r>
  </si>
  <si>
    <r>
      <t xml:space="preserve">EXPENDITURES </t>
    </r>
    <r>
      <rPr>
        <b/>
        <vertAlign val="superscript"/>
        <sz val="11"/>
        <rFont val="Times New Roman"/>
        <family val="1"/>
      </rPr>
      <t>(1)</t>
    </r>
  </si>
  <si>
    <r>
      <t xml:space="preserve">NEEDS </t>
    </r>
    <r>
      <rPr>
        <b/>
        <vertAlign val="superscript"/>
        <sz val="11"/>
        <rFont val="Times New Roman"/>
        <family val="1"/>
      </rPr>
      <t>(1)</t>
    </r>
  </si>
  <si>
    <r>
      <t xml:space="preserve">NEEDS </t>
    </r>
    <r>
      <rPr>
        <b/>
        <vertAlign val="superscript"/>
        <sz val="11"/>
        <rFont val="Times New Roman"/>
        <family val="1"/>
      </rPr>
      <t>(2)</t>
    </r>
  </si>
  <si>
    <t>PROVINCIAL GOVERNMENT: EDUCATION AND YOUTH</t>
  </si>
  <si>
    <r>
      <t xml:space="preserve">AT RISK </t>
    </r>
    <r>
      <rPr>
        <b/>
        <vertAlign val="superscript"/>
        <sz val="11"/>
        <rFont val="Times New Roman"/>
        <family val="1"/>
      </rPr>
      <t>(2)</t>
    </r>
  </si>
  <si>
    <r>
      <t xml:space="preserve">SUPPORT </t>
    </r>
    <r>
      <rPr>
        <b/>
        <vertAlign val="superscript"/>
        <sz val="11"/>
        <rFont val="Times New Roman"/>
        <family val="1"/>
      </rPr>
      <t>(1)</t>
    </r>
  </si>
  <si>
    <r>
      <t xml:space="preserve">SUPPORT </t>
    </r>
    <r>
      <rPr>
        <b/>
        <vertAlign val="superscript"/>
        <sz val="11"/>
        <rFont val="Times New Roman"/>
        <family val="1"/>
      </rPr>
      <t>(2)</t>
    </r>
  </si>
  <si>
    <r>
      <t xml:space="preserve">AMOUNT </t>
    </r>
    <r>
      <rPr>
        <b/>
        <vertAlign val="superscript"/>
        <sz val="11"/>
        <rFont val="Times New Roman"/>
        <family val="1"/>
      </rPr>
      <t>(3)</t>
    </r>
  </si>
  <si>
    <t>PUPIL / EDUCATOR</t>
  </si>
  <si>
    <r>
      <t xml:space="preserve">PER PUPIL </t>
    </r>
    <r>
      <rPr>
        <b/>
        <vertAlign val="superscript"/>
        <sz val="11"/>
        <rFont val="Times New Roman"/>
        <family val="1"/>
      </rPr>
      <t>(1)</t>
    </r>
  </si>
  <si>
    <r>
      <t xml:space="preserve">RATIO </t>
    </r>
    <r>
      <rPr>
        <b/>
        <vertAlign val="superscript"/>
        <sz val="11"/>
        <rFont val="Times New Roman"/>
        <family val="1"/>
      </rPr>
      <t>(2)</t>
    </r>
  </si>
  <si>
    <r>
      <t xml:space="preserve">PUPIL </t>
    </r>
    <r>
      <rPr>
        <b/>
        <vertAlign val="superscript"/>
        <sz val="11"/>
        <rFont val="Times New Roman"/>
        <family val="1"/>
      </rPr>
      <t>(3)</t>
    </r>
  </si>
  <si>
    <r>
      <t xml:space="preserve">MILL RATE </t>
    </r>
    <r>
      <rPr>
        <b/>
        <vertAlign val="superscript"/>
        <sz val="11"/>
        <rFont val="Times New Roman"/>
        <family val="1"/>
      </rPr>
      <t>(4)</t>
    </r>
  </si>
  <si>
    <t>1999/00</t>
  </si>
  <si>
    <t>2000/01</t>
  </si>
  <si>
    <r>
      <t xml:space="preserve">MILL RATE </t>
    </r>
    <r>
      <rPr>
        <b/>
        <vertAlign val="superscript"/>
        <sz val="11"/>
        <rFont val="Times New Roman"/>
        <family val="1"/>
      </rPr>
      <t>(1)</t>
    </r>
  </si>
  <si>
    <t xml:space="preserve">(2) </t>
  </si>
  <si>
    <t>FROM PAGE 52 (FOR MORE INFORMATION, SEE PAGE 52).</t>
  </si>
  <si>
    <t>FROM PAGE 54 (FOR MORE INFORMATION, SEE PAGE 54).  FIGURES FOR 1999/00 ARE ASSESSMENTS PER ELIGIBLE PUPIL.</t>
  </si>
  <si>
    <r>
      <t xml:space="preserve">RESIDENT PUPIL </t>
    </r>
    <r>
      <rPr>
        <b/>
        <vertAlign val="superscript"/>
        <sz val="11"/>
        <rFont val="Times New Roman"/>
        <family val="1"/>
      </rPr>
      <t>(1)</t>
    </r>
  </si>
  <si>
    <r>
      <t xml:space="preserve">EDUCATION SUPPORT LEVY </t>
    </r>
    <r>
      <rPr>
        <b/>
        <vertAlign val="superscript"/>
        <sz val="11"/>
        <rFont val="Times New Roman"/>
        <family val="1"/>
      </rPr>
      <t>(1)</t>
    </r>
  </si>
  <si>
    <t>EDUCATION AND YOUTH</t>
  </si>
  <si>
    <t>AND YOUTH</t>
  </si>
  <si>
    <r>
      <t xml:space="preserve">PROGRAM </t>
    </r>
    <r>
      <rPr>
        <b/>
        <vertAlign val="superscript"/>
        <sz val="11"/>
        <rFont val="Times New Roman"/>
        <family val="1"/>
      </rPr>
      <t>(1)</t>
    </r>
  </si>
  <si>
    <r>
      <t xml:space="preserve">REVENUE </t>
    </r>
    <r>
      <rPr>
        <b/>
        <vertAlign val="superscript"/>
        <sz val="11"/>
        <rFont val="Times New Roman"/>
        <family val="1"/>
      </rPr>
      <t>(2)</t>
    </r>
  </si>
  <si>
    <r>
      <t xml:space="preserve">REVENUE </t>
    </r>
    <r>
      <rPr>
        <b/>
        <vertAlign val="superscript"/>
        <sz val="11"/>
        <rFont val="Times New Roman"/>
        <family val="1"/>
      </rPr>
      <t>(3)</t>
    </r>
  </si>
  <si>
    <r>
      <t xml:space="preserve">GIFTED EDUCATION </t>
    </r>
    <r>
      <rPr>
        <b/>
        <vertAlign val="superscript"/>
        <sz val="11"/>
        <rFont val="Times New Roman"/>
        <family val="1"/>
      </rPr>
      <t>(1)</t>
    </r>
  </si>
  <si>
    <r>
      <t xml:space="preserve">DUAL TRACK SCHOOLS </t>
    </r>
    <r>
      <rPr>
        <b/>
        <vertAlign val="superscript"/>
        <sz val="11"/>
        <rFont val="Times New Roman"/>
        <family val="1"/>
      </rPr>
      <t>(1)</t>
    </r>
  </si>
  <si>
    <r>
      <t xml:space="preserve">SINGLE TRACK SCHOOLS </t>
    </r>
    <r>
      <rPr>
        <b/>
        <vertAlign val="superscript"/>
        <sz val="11"/>
        <rFont val="Times New Roman"/>
        <family val="1"/>
      </rPr>
      <t>(1)</t>
    </r>
  </si>
  <si>
    <r>
      <t xml:space="preserve">TECHNOLOGY EDUCATION </t>
    </r>
    <r>
      <rPr>
        <b/>
        <vertAlign val="superscript"/>
        <sz val="11"/>
        <rFont val="Times New Roman"/>
        <family val="1"/>
      </rPr>
      <t>(1)</t>
    </r>
  </si>
  <si>
    <r>
      <t xml:space="preserve">TECHNOLOGY </t>
    </r>
    <r>
      <rPr>
        <b/>
        <vertAlign val="superscript"/>
        <sz val="11"/>
        <rFont val="Times New Roman"/>
        <family val="1"/>
      </rPr>
      <t>(1)</t>
    </r>
  </si>
  <si>
    <r>
      <t xml:space="preserve">SINGLE TRACK </t>
    </r>
    <r>
      <rPr>
        <b/>
        <vertAlign val="superscript"/>
        <sz val="11"/>
        <rFont val="Times New Roman"/>
        <family val="1"/>
      </rPr>
      <t>(1)</t>
    </r>
  </si>
  <si>
    <r>
      <t xml:space="preserve">DUAL TRACK </t>
    </r>
    <r>
      <rPr>
        <b/>
        <vertAlign val="superscript"/>
        <sz val="11"/>
        <rFont val="Times New Roman"/>
        <family val="1"/>
      </rPr>
      <t>(2)</t>
    </r>
  </si>
  <si>
    <t>SEE APPENDIX FOR MORE DETAIL.</t>
  </si>
  <si>
    <t>ELIGIBLE PUPIL IS THE BASIS FOR THE PINE FALLS AND WHITESHELL SPECIAL REVENUE DISTRICTS.  (PLEASE SEE PAGE 59 FOR</t>
  </si>
  <si>
    <t>UNIFORM MILL RATE AMOUNT).</t>
  </si>
  <si>
    <t xml:space="preserve">ARE TEACHERS IN PHYSICAL EDUCATION, MUSIC, ESL, ETC. IN ADDITION TO REGULAR CLASSROOM TEACHERS.  SCHOOL-BASED </t>
  </si>
  <si>
    <t>INCLUDES SCHOOL BUILDINGS "D" SUPPORT, ENVIRONMENTAL ASSISTANCE, VOCATIONAL EQUIPMENT AND AIR QUALITY PROGRAM.</t>
  </si>
  <si>
    <t>PROPERTY WITHIN THE PREVIOUS ST. BONIFACE SCHOOL DIVISION WAS 20.9 AND THE MILL RATE FOR THE PREVIOUS NORWOOD SCHOOL</t>
  </si>
  <si>
    <t>DIVISION WAS 21.7.</t>
  </si>
  <si>
    <r>
      <t xml:space="preserve">OPERATING FUND EXPENDITURE PER PUPIL </t>
    </r>
    <r>
      <rPr>
        <vertAlign val="superscript"/>
        <sz val="11"/>
        <rFont val="Times New Roman"/>
        <family val="1"/>
      </rPr>
      <t>(1)</t>
    </r>
  </si>
  <si>
    <t xml:space="preserve">EXPENDITURES </t>
  </si>
  <si>
    <r>
      <t xml:space="preserve">2000/2001 ACTUAL </t>
    </r>
    <r>
      <rPr>
        <b/>
        <vertAlign val="superscript"/>
        <sz val="11"/>
        <rFont val="Times New Roman"/>
        <family val="1"/>
      </rPr>
      <t>(2)</t>
    </r>
  </si>
  <si>
    <t>NEW FOR 2000/01, INTERFUND TRANSFERS (TRANSFERS TO/(FROM) CAPITAL) ARE NO LONGER INCLUDED IN OPERATING EXPENDITURES.</t>
  </si>
  <si>
    <t>FOR MOST DIVISIONS, THIS HAS REDUCED OPERATING EXPENDITURE PER PUPIL BY A MARGINAL AMOUNT.</t>
  </si>
  <si>
    <t>PUPILS TAUGHT IN SCHOOLS, INCLUDING ADULT LEARNING CENTRES, WHETHER OR NOT THEY ARE COUNTED FOR GRANT PURPOSES.</t>
  </si>
  <si>
    <t>PROVINCIALLY SUPPORTED PUPILS (INCLUDES PUPILS IN ADULT LEARNING CENTRES).</t>
  </si>
  <si>
    <r>
      <t xml:space="preserve">FISCAL </t>
    </r>
    <r>
      <rPr>
        <b/>
        <vertAlign val="superscript"/>
        <sz val="11"/>
        <rFont val="Times New Roman"/>
        <family val="1"/>
      </rPr>
      <t>(1)</t>
    </r>
  </si>
  <si>
    <r>
      <t xml:space="preserve"> FUNCTION 900: FISCAL </t>
    </r>
    <r>
      <rPr>
        <b/>
        <vertAlign val="superscript"/>
        <sz val="13"/>
        <rFont val="Times New Roman"/>
        <family val="1"/>
      </rPr>
      <t>(1)</t>
    </r>
  </si>
  <si>
    <t>PROVISIONS IN THE PUBLIC SCHOOLS ACT, DID NOT HARMONIZE MILL RATES FOR A PERIOD OF TIME.  FOR 2000, THE MILL RATE FOR</t>
  </si>
  <si>
    <t>SUPPLEMENTARY</t>
  </si>
  <si>
    <t xml:space="preserve"> INCLUDES VEHICLE SUPPORT FOR SCHOOL BUSES.</t>
  </si>
  <si>
    <t>PROGRAMS</t>
  </si>
  <si>
    <t>ENRICHMENT FOR</t>
  </si>
  <si>
    <t>NATIVE STUDENTS</t>
  </si>
  <si>
    <t>LITERACY</t>
  </si>
  <si>
    <r>
      <t xml:space="preserve">CATEGORICAL </t>
    </r>
    <r>
      <rPr>
        <b/>
        <vertAlign val="superscript"/>
        <sz val="11"/>
        <rFont val="Times New Roman"/>
        <family val="1"/>
      </rPr>
      <t>(1)</t>
    </r>
  </si>
  <si>
    <t>REMOTENESS ALLOWANCE, SMALL SCHOOLS,  ETC.).</t>
  </si>
  <si>
    <t xml:space="preserve">ALL OTHER CATEGORICAL SUPPORT NOT SHOWN ELSEWHERE (EG. ENGLISH AS A SECOND LANGUAGE, DECREASING ENROLMENT, </t>
  </si>
  <si>
    <t>Teacherages</t>
  </si>
  <si>
    <t>incl. Rent/Lease</t>
  </si>
  <si>
    <t>AS REPORTED ON PAGES 10 AND 13 (ON A PROVINCIAL BASIS).</t>
  </si>
  <si>
    <t>INCLUDES TRANSFERS TO BUS RESERVES.</t>
  </si>
  <si>
    <r>
      <t xml:space="preserve">TRANSFERS </t>
    </r>
    <r>
      <rPr>
        <b/>
        <vertAlign val="superscript"/>
        <sz val="11"/>
        <rFont val="Times New Roman"/>
        <family val="1"/>
      </rPr>
      <t>(1)</t>
    </r>
  </si>
  <si>
    <t>All pages of the FRAME report containing the tables of financial and statistical data are included in this file.</t>
  </si>
  <si>
    <t>In most cases, formulas have been left intact to show how statistics such as percentages and average costs per pupil are derived.</t>
  </si>
  <si>
    <t>The cover page, table of contents, forward and introduction, etc. as well as the graphs (e.g. pie charts, bar charts, etc.) are not included.  If you need to see these and do not already have a copy of the report, you may download the PDF version from the same web site from which you retrieved this Excel file.</t>
  </si>
  <si>
    <t>Each worksheet tab is numbered to match the corresponding page found in the published document so, for example, to see page 15, just click the worksheet tab named "- 15 -".</t>
  </si>
  <si>
    <t>This file is unprotected so you can manipulate the data, add formulas to do your own calculations and so on.  You can also copy the data to other spreadsheets or copy additional data to this one.  In cases of dispute however, the published FRAME reports and the corresponding files located on Manitoba Education and Training's web site remain the final authority.</t>
  </si>
  <si>
    <t>FRAME Report: 2000/01 Actual</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</si>
</sst>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0_)"/>
    <numFmt numFmtId="174" formatCode="0.0%"/>
    <numFmt numFmtId="175" formatCode="#,##0.0_);\(#,##0.0\)"/>
    <numFmt numFmtId="176" formatCode="0.00000_)"/>
    <numFmt numFmtId="177" formatCode="0.0_)"/>
    <numFmt numFmtId="178" formatCode="0.000_)"/>
    <numFmt numFmtId="179" formatCode="dd/mmm/yy_)"/>
    <numFmt numFmtId="180" formatCode="0.0"/>
    <numFmt numFmtId="181" formatCode="#,##0.0"/>
    <numFmt numFmtId="182" formatCode="0.00_)"/>
    <numFmt numFmtId="183" formatCode="#,##0_ ;\-#,##0\ "/>
    <numFmt numFmtId="184" formatCode="_-* #,##0.000_-;\-* #,##0.000_-;_-* &quot;-&quot;??_-;_-@_-"/>
    <numFmt numFmtId="185" formatCode="_-* #,##0.0_-;\-* #,##0.0_-;_-* &quot;-&quot;??_-;_-@_-"/>
    <numFmt numFmtId="186" formatCode="_-* #,##0_-;\-* #,##0_-;_-* &quot;-&quot;??_-;_-@_-"/>
    <numFmt numFmtId="187" formatCode="&quot;$&quot;#,##0"/>
    <numFmt numFmtId="188" formatCode="#,##0.000_);\(#,##0.000\)"/>
    <numFmt numFmtId="189" formatCode="#,##0.0000_);\(#,##0.0000\)"/>
    <numFmt numFmtId="190" formatCode="#,##0.00000_);\(#,##0.00000\)"/>
    <numFmt numFmtId="191" formatCode="#,##0_ ;\(#,##0\)"/>
    <numFmt numFmtId="192" formatCode="#,##0.0_ ;\(#,##0.0\)"/>
    <numFmt numFmtId="193" formatCode="#,##0.00_ ;\(#,##0.00\)"/>
    <numFmt numFmtId="194" formatCode="#,##0.0;\-#,##0.0"/>
    <numFmt numFmtId="195" formatCode="#,##0;\(#,##0\)"/>
  </numFmts>
  <fonts count="23">
    <font>
      <sz val="9"/>
      <name val="Times New Roman"/>
      <family val="0"/>
    </font>
    <font>
      <sz val="10"/>
      <name val="Times New Roman"/>
      <family val="0"/>
    </font>
    <font>
      <sz val="10"/>
      <name val="Courier"/>
      <family val="0"/>
    </font>
    <font>
      <sz val="10"/>
      <color indexed="12"/>
      <name val="Courier"/>
      <family val="0"/>
    </font>
    <font>
      <b/>
      <sz val="9"/>
      <name val="Times New Roman"/>
      <family val="1"/>
    </font>
    <font>
      <b/>
      <sz val="10"/>
      <name val="Times New Roman"/>
      <family val="1"/>
    </font>
    <font>
      <sz val="10"/>
      <color indexed="12"/>
      <name val="Times New Roman"/>
      <family val="1"/>
    </font>
    <font>
      <sz val="10"/>
      <color indexed="12"/>
      <name val="Arial"/>
      <family val="2"/>
    </font>
    <font>
      <sz val="10"/>
      <name val="Arial"/>
      <family val="2"/>
    </font>
    <font>
      <u val="single"/>
      <sz val="10"/>
      <name val="Times New Roman"/>
      <family val="0"/>
    </font>
    <font>
      <u val="single"/>
      <sz val="10"/>
      <color indexed="12"/>
      <name val="Times New Roman"/>
      <family val="0"/>
    </font>
    <font>
      <b/>
      <sz val="11"/>
      <name val="Times New Roman"/>
      <family val="1"/>
    </font>
    <font>
      <sz val="11"/>
      <name val="Arial"/>
      <family val="2"/>
    </font>
    <font>
      <b/>
      <sz val="12"/>
      <name val="Times New Roman"/>
      <family val="1"/>
    </font>
    <font>
      <b/>
      <sz val="11"/>
      <name val="Arial"/>
      <family val="2"/>
    </font>
    <font>
      <b/>
      <sz val="11.5"/>
      <name val="Times New Roman"/>
      <family val="1"/>
    </font>
    <font>
      <b/>
      <sz val="13"/>
      <name val="Times New Roman"/>
      <family val="1"/>
    </font>
    <font>
      <sz val="12"/>
      <name val="Times New Roman"/>
      <family val="1"/>
    </font>
    <font>
      <b/>
      <vertAlign val="superscript"/>
      <sz val="11"/>
      <name val="Times New Roman"/>
      <family val="1"/>
    </font>
    <font>
      <vertAlign val="superscript"/>
      <sz val="11"/>
      <name val="Times New Roman"/>
      <family val="1"/>
    </font>
    <font>
      <b/>
      <vertAlign val="superscript"/>
      <sz val="12"/>
      <name val="Times New Roman"/>
      <family val="1"/>
    </font>
    <font>
      <b/>
      <sz val="7"/>
      <name val="Times New Roman"/>
      <family val="1"/>
    </font>
    <font>
      <b/>
      <vertAlign val="superscript"/>
      <sz val="13"/>
      <name val="Times New Roman"/>
      <family val="1"/>
    </font>
  </fonts>
  <fills count="10">
    <fill>
      <patternFill/>
    </fill>
    <fill>
      <patternFill patternType="gray125"/>
    </fill>
    <fill>
      <patternFill patternType="solid">
        <fgColor indexed="22"/>
        <bgColor indexed="64"/>
      </patternFill>
    </fill>
    <fill>
      <patternFill patternType="gray125">
        <fgColor indexed="8"/>
        <bgColor indexed="9"/>
      </patternFill>
    </fill>
    <fill>
      <patternFill patternType="solid">
        <fgColor indexed="9"/>
        <bgColor indexed="64"/>
      </patternFill>
    </fill>
    <fill>
      <patternFill patternType="gray125">
        <fgColor indexed="8"/>
      </patternFill>
    </fill>
    <fill>
      <patternFill patternType="solid">
        <fgColor indexed="65"/>
        <bgColor indexed="64"/>
      </patternFill>
    </fill>
    <fill>
      <patternFill patternType="solid">
        <fgColor indexed="9"/>
        <bgColor indexed="64"/>
      </patternFill>
    </fill>
    <fill>
      <patternFill patternType="gray125">
        <fgColor indexed="9"/>
        <bgColor indexed="9"/>
      </patternFill>
    </fill>
    <fill>
      <patternFill patternType="solid">
        <fgColor indexed="44"/>
        <bgColor indexed="64"/>
      </patternFill>
    </fill>
  </fills>
  <borders count="34">
    <border>
      <left/>
      <right/>
      <top/>
      <bottom/>
      <diagonal/>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double">
        <color indexed="8"/>
      </left>
      <right style="thin">
        <color indexed="8"/>
      </right>
      <top>
        <color indexed="63"/>
      </top>
      <bottom>
        <color indexed="63"/>
      </bottom>
    </border>
    <border>
      <left style="double">
        <color indexed="8"/>
      </left>
      <right style="thin">
        <color indexed="8"/>
      </right>
      <top>
        <color indexed="63"/>
      </top>
      <bottom style="thin">
        <color indexed="8"/>
      </bottom>
    </border>
    <border>
      <left style="double">
        <color indexed="8"/>
      </left>
      <right>
        <color indexed="63"/>
      </right>
      <top>
        <color indexed="63"/>
      </top>
      <bottom style="thin">
        <color indexed="8"/>
      </bottom>
    </border>
    <border>
      <left style="double">
        <color indexed="8"/>
      </left>
      <right>
        <color indexed="63"/>
      </right>
      <top>
        <color indexed="63"/>
      </top>
      <bottom>
        <color indexed="63"/>
      </bottom>
    </border>
    <border>
      <left style="thin"/>
      <right style="thin"/>
      <top>
        <color indexed="63"/>
      </top>
      <bottom>
        <color indexed="63"/>
      </bottom>
    </border>
    <border>
      <left style="thin">
        <color indexed="8"/>
      </left>
      <right style="double">
        <color indexed="8"/>
      </right>
      <top>
        <color indexed="63"/>
      </top>
      <bottom>
        <color indexed="63"/>
      </bottom>
    </border>
    <border>
      <left style="thin">
        <color indexed="8"/>
      </left>
      <right style="double">
        <color indexed="8"/>
      </right>
      <top style="thin">
        <color indexed="8"/>
      </top>
      <bottom style="thin">
        <color indexed="8"/>
      </bottom>
    </border>
    <border>
      <left style="thin"/>
      <right>
        <color indexed="63"/>
      </right>
      <top style="thin">
        <color indexed="8"/>
      </top>
      <bottom style="thin">
        <color indexed="8"/>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style="double"/>
      <top style="thin">
        <color indexed="8"/>
      </top>
      <bottom>
        <color indexed="63"/>
      </bottom>
    </border>
    <border>
      <left style="double"/>
      <right style="double"/>
      <top>
        <color indexed="63"/>
      </top>
      <bottom style="thin">
        <color indexed="8"/>
      </bottom>
    </border>
    <border>
      <left style="double"/>
      <right style="double"/>
      <top>
        <color indexed="63"/>
      </top>
      <bottom>
        <color indexed="63"/>
      </bottom>
    </border>
    <border>
      <left style="double"/>
      <right style="double"/>
      <top style="thin">
        <color indexed="8"/>
      </top>
      <bottom style="thin">
        <color indexed="8"/>
      </bottom>
    </border>
  </borders>
  <cellStyleXfs count="21">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1">
      <alignment/>
      <protection/>
    </xf>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460">
    <xf numFmtId="37" fontId="0" fillId="0" borderId="0" xfId="0" applyAlignment="1">
      <alignment/>
    </xf>
    <xf numFmtId="37" fontId="4" fillId="3" borderId="2" xfId="0" applyFont="1" applyFill="1" applyBorder="1" applyAlignment="1">
      <alignment/>
    </xf>
    <xf numFmtId="37" fontId="3" fillId="0" borderId="3" xfId="0" applyFont="1" applyBorder="1" applyAlignment="1" applyProtection="1">
      <alignment horizontal="centerContinuous"/>
      <protection locked="0"/>
    </xf>
    <xf numFmtId="37" fontId="3" fillId="0" borderId="4" xfId="0" applyFont="1" applyBorder="1" applyAlignment="1" applyProtection="1">
      <alignment horizontal="centerContinuous"/>
      <protection locked="0"/>
    </xf>
    <xf numFmtId="172" fontId="3" fillId="0" borderId="0" xfId="0" applyNumberFormat="1" applyFont="1" applyAlignment="1" applyProtection="1">
      <alignment/>
      <protection locked="0"/>
    </xf>
    <xf numFmtId="37" fontId="0" fillId="0" borderId="0" xfId="0" applyFont="1" applyAlignment="1">
      <alignment/>
    </xf>
    <xf numFmtId="37" fontId="1" fillId="4" borderId="4" xfId="0" applyFont="1" applyFill="1" applyBorder="1" applyAlignment="1" applyProtection="1">
      <alignment horizontal="centerContinuous"/>
      <protection locked="0"/>
    </xf>
    <xf numFmtId="37" fontId="6" fillId="0" borderId="5" xfId="0" applyFont="1" applyBorder="1" applyAlignment="1" applyProtection="1">
      <alignment/>
      <protection locked="0"/>
    </xf>
    <xf numFmtId="37" fontId="6" fillId="0" borderId="4" xfId="0" applyFont="1" applyBorder="1" applyAlignment="1" applyProtection="1">
      <alignment/>
      <protection locked="0"/>
    </xf>
    <xf numFmtId="37" fontId="6" fillId="0" borderId="0" xfId="0" applyFont="1" applyAlignment="1" applyProtection="1">
      <alignment/>
      <protection locked="0"/>
    </xf>
    <xf numFmtId="37" fontId="6" fillId="0" borderId="3" xfId="0" applyFont="1" applyBorder="1" applyAlignment="1" applyProtection="1">
      <alignment/>
      <protection locked="0"/>
    </xf>
    <xf numFmtId="37" fontId="6" fillId="0" borderId="0" xfId="0" applyFont="1" applyBorder="1" applyAlignment="1" applyProtection="1">
      <alignment/>
      <protection locked="0"/>
    </xf>
    <xf numFmtId="173" fontId="1" fillId="3" borderId="1" xfId="0" applyNumberFormat="1" applyFont="1" applyFill="1" applyBorder="1" applyAlignment="1" applyProtection="1">
      <alignment/>
      <protection/>
    </xf>
    <xf numFmtId="37" fontId="1" fillId="3" borderId="1" xfId="0" applyFont="1" applyFill="1" applyBorder="1" applyAlignment="1">
      <alignment/>
    </xf>
    <xf numFmtId="173" fontId="1" fillId="0" borderId="1" xfId="0" applyNumberFormat="1" applyFont="1" applyBorder="1" applyAlignment="1" applyProtection="1">
      <alignment/>
      <protection/>
    </xf>
    <xf numFmtId="37" fontId="1" fillId="0" borderId="1" xfId="0" applyFont="1" applyBorder="1" applyAlignment="1">
      <alignment/>
    </xf>
    <xf numFmtId="37" fontId="1" fillId="0" borderId="0" xfId="0" applyFont="1" applyAlignment="1">
      <alignment/>
    </xf>
    <xf numFmtId="37" fontId="1" fillId="0" borderId="0" xfId="0" applyFont="1" applyAlignment="1">
      <alignment horizontal="right"/>
    </xf>
    <xf numFmtId="37" fontId="1" fillId="3" borderId="2" xfId="0" applyFont="1" applyFill="1" applyBorder="1" applyAlignment="1">
      <alignment/>
    </xf>
    <xf numFmtId="37" fontId="5" fillId="3" borderId="2" xfId="0" applyFont="1" applyFill="1" applyBorder="1" applyAlignment="1">
      <alignment/>
    </xf>
    <xf numFmtId="172" fontId="1" fillId="0" borderId="0" xfId="0" applyNumberFormat="1" applyFont="1" applyAlignment="1" applyProtection="1">
      <alignment/>
      <protection/>
    </xf>
    <xf numFmtId="37" fontId="1" fillId="4" borderId="0" xfId="0" applyFont="1" applyFill="1" applyAlignment="1" applyProtection="1">
      <alignment/>
      <protection/>
    </xf>
    <xf numFmtId="172" fontId="1" fillId="0" borderId="5" xfId="0" applyNumberFormat="1" applyFont="1" applyBorder="1" applyAlignment="1" applyProtection="1">
      <alignment/>
      <protection/>
    </xf>
    <xf numFmtId="37" fontId="1" fillId="4" borderId="5" xfId="0" applyFont="1" applyFill="1" applyBorder="1" applyAlignment="1" applyProtection="1">
      <alignment horizontal="centerContinuous"/>
      <protection/>
    </xf>
    <xf numFmtId="10" fontId="1" fillId="4" borderId="5" xfId="0" applyNumberFormat="1" applyFont="1" applyFill="1" applyBorder="1" applyAlignment="1" applyProtection="1">
      <alignment horizontal="centerContinuous"/>
      <protection/>
    </xf>
    <xf numFmtId="37" fontId="1" fillId="4" borderId="5" xfId="0" applyFont="1" applyFill="1" applyBorder="1" applyAlignment="1" applyProtection="1">
      <alignment horizontal="right"/>
      <protection/>
    </xf>
    <xf numFmtId="172" fontId="1" fillId="0" borderId="4" xfId="0" applyNumberFormat="1" applyFont="1" applyBorder="1" applyAlignment="1" applyProtection="1">
      <alignment/>
      <protection/>
    </xf>
    <xf numFmtId="37" fontId="1" fillId="4" borderId="4" xfId="0" applyFont="1" applyFill="1" applyBorder="1" applyAlignment="1" applyProtection="1">
      <alignment horizontal="centerContinuous"/>
      <protection/>
    </xf>
    <xf numFmtId="37" fontId="1" fillId="4" borderId="4" xfId="0" applyFont="1" applyFill="1" applyBorder="1" applyAlignment="1" applyProtection="1">
      <alignment/>
      <protection/>
    </xf>
    <xf numFmtId="37" fontId="5" fillId="4" borderId="3" xfId="0" applyFont="1" applyFill="1" applyBorder="1" applyAlignment="1" applyProtection="1">
      <alignment/>
      <protection/>
    </xf>
    <xf numFmtId="37" fontId="1" fillId="4" borderId="3" xfId="0" applyFont="1" applyFill="1" applyBorder="1" applyAlignment="1" applyProtection="1">
      <alignment/>
      <protection/>
    </xf>
    <xf numFmtId="37" fontId="1" fillId="4" borderId="6" xfId="0" applyFont="1" applyFill="1" applyBorder="1" applyAlignment="1" applyProtection="1">
      <alignment/>
      <protection/>
    </xf>
    <xf numFmtId="37" fontId="1" fillId="5" borderId="7" xfId="0" applyFont="1" applyFill="1" applyBorder="1" applyAlignment="1" applyProtection="1">
      <alignment/>
      <protection/>
    </xf>
    <xf numFmtId="37" fontId="1" fillId="5" borderId="0" xfId="0" applyFont="1" applyFill="1" applyAlignment="1" applyProtection="1">
      <alignment/>
      <protection/>
    </xf>
    <xf numFmtId="37" fontId="1" fillId="5" borderId="8" xfId="0" applyFont="1" applyFill="1" applyBorder="1" applyAlignment="1" applyProtection="1">
      <alignment/>
      <protection/>
    </xf>
    <xf numFmtId="37" fontId="1" fillId="5" borderId="0" xfId="0" applyFont="1" applyFill="1" applyAlignment="1" applyProtection="1">
      <alignment horizontal="centerContinuous"/>
      <protection/>
    </xf>
    <xf numFmtId="37" fontId="1" fillId="5" borderId="8" xfId="0" applyFont="1" applyFill="1" applyBorder="1" applyAlignment="1" applyProtection="1">
      <alignment horizontal="centerContinuous"/>
      <protection/>
    </xf>
    <xf numFmtId="37" fontId="5" fillId="3" borderId="9" xfId="0" applyFont="1" applyFill="1" applyBorder="1" applyAlignment="1" applyProtection="1">
      <alignment horizontal="centerContinuous"/>
      <protection/>
    </xf>
    <xf numFmtId="37" fontId="5" fillId="3" borderId="4" xfId="0" applyFont="1" applyFill="1" applyBorder="1" applyAlignment="1" applyProtection="1">
      <alignment horizontal="centerContinuous"/>
      <protection/>
    </xf>
    <xf numFmtId="37" fontId="5" fillId="3" borderId="10" xfId="0" applyFont="1" applyFill="1" applyBorder="1" applyAlignment="1" applyProtection="1">
      <alignment horizontal="centerContinuous"/>
      <protection/>
    </xf>
    <xf numFmtId="37" fontId="5" fillId="3" borderId="11" xfId="0" applyFont="1" applyFill="1" applyBorder="1" applyAlignment="1" applyProtection="1">
      <alignment horizontal="centerContinuous"/>
      <protection/>
    </xf>
    <xf numFmtId="37" fontId="5" fillId="3" borderId="3" xfId="0" applyFont="1" applyFill="1" applyBorder="1" applyAlignment="1" applyProtection="1">
      <alignment horizontal="centerContinuous"/>
      <protection/>
    </xf>
    <xf numFmtId="37" fontId="5" fillId="3" borderId="6" xfId="0" applyFont="1" applyFill="1" applyBorder="1" applyAlignment="1" applyProtection="1">
      <alignment horizontal="centerContinuous"/>
      <protection/>
    </xf>
    <xf numFmtId="37" fontId="1" fillId="0" borderId="12" xfId="0" applyFont="1" applyBorder="1" applyAlignment="1">
      <alignment/>
    </xf>
    <xf numFmtId="37" fontId="5" fillId="0" borderId="12" xfId="0" applyFont="1" applyBorder="1" applyAlignment="1">
      <alignment/>
    </xf>
    <xf numFmtId="37" fontId="5" fillId="4" borderId="13" xfId="0" applyFont="1" applyFill="1" applyBorder="1" applyAlignment="1" applyProtection="1">
      <alignment/>
      <protection/>
    </xf>
    <xf numFmtId="37" fontId="5" fillId="4" borderId="1" xfId="0" applyFont="1" applyFill="1" applyBorder="1" applyAlignment="1" applyProtection="1">
      <alignment/>
      <protection/>
    </xf>
    <xf numFmtId="37" fontId="5" fillId="4" borderId="8" xfId="0" applyFont="1" applyFill="1" applyBorder="1" applyAlignment="1" applyProtection="1">
      <alignment horizontal="center"/>
      <protection/>
    </xf>
    <xf numFmtId="37" fontId="5" fillId="4" borderId="8" xfId="0" applyFont="1" applyFill="1" applyBorder="1" applyAlignment="1" applyProtection="1">
      <alignment horizontal="centerContinuous"/>
      <protection/>
    </xf>
    <xf numFmtId="37" fontId="5" fillId="4" borderId="8" xfId="0" applyFont="1" applyFill="1" applyBorder="1" applyAlignment="1" applyProtection="1">
      <alignment/>
      <protection/>
    </xf>
    <xf numFmtId="37" fontId="5" fillId="0" borderId="14" xfId="0" applyFont="1" applyBorder="1" applyAlignment="1">
      <alignment horizontal="right"/>
    </xf>
    <xf numFmtId="37" fontId="5" fillId="0" borderId="10" xfId="0" applyFont="1" applyBorder="1" applyAlignment="1">
      <alignment/>
    </xf>
    <xf numFmtId="37" fontId="5" fillId="0" borderId="10" xfId="0" applyFont="1" applyBorder="1" applyAlignment="1" applyProtection="1">
      <alignment horizontal="centerContinuous"/>
      <protection/>
    </xf>
    <xf numFmtId="37" fontId="0" fillId="0" borderId="0" xfId="0" applyFont="1" applyAlignment="1">
      <alignment horizontal="right"/>
    </xf>
    <xf numFmtId="37" fontId="0" fillId="0" borderId="0" xfId="0" applyFont="1" applyAlignment="1" applyProtection="1">
      <alignment/>
      <protection/>
    </xf>
    <xf numFmtId="37" fontId="1" fillId="4" borderId="0" xfId="0" applyFont="1" applyFill="1" applyAlignment="1">
      <alignment/>
    </xf>
    <xf numFmtId="37" fontId="1" fillId="4" borderId="5" xfId="0" applyFont="1" applyFill="1" applyBorder="1" applyAlignment="1">
      <alignment horizontal="centerContinuous"/>
    </xf>
    <xf numFmtId="37" fontId="1" fillId="4" borderId="5" xfId="0" applyFont="1" applyFill="1" applyBorder="1" applyAlignment="1">
      <alignment/>
    </xf>
    <xf numFmtId="37" fontId="1" fillId="4" borderId="5" xfId="0" applyFont="1" applyFill="1" applyBorder="1" applyAlignment="1" quotePrefix="1">
      <alignment/>
    </xf>
    <xf numFmtId="37" fontId="1" fillId="4" borderId="5" xfId="0" applyFont="1" applyFill="1" applyBorder="1" applyAlignment="1">
      <alignment horizontal="right"/>
    </xf>
    <xf numFmtId="37" fontId="1" fillId="4" borderId="4" xfId="0" applyFont="1" applyFill="1" applyBorder="1" applyAlignment="1">
      <alignment horizontal="centerContinuous"/>
    </xf>
    <xf numFmtId="37" fontId="1" fillId="4" borderId="4" xfId="0" applyFont="1" applyFill="1" applyBorder="1" applyAlignment="1">
      <alignment/>
    </xf>
    <xf numFmtId="37" fontId="1" fillId="4" borderId="4" xfId="0" applyFont="1" applyFill="1" applyBorder="1" applyAlignment="1">
      <alignment/>
    </xf>
    <xf numFmtId="37" fontId="1" fillId="3" borderId="15" xfId="0" applyFont="1" applyFill="1" applyBorder="1" applyAlignment="1">
      <alignment/>
    </xf>
    <xf numFmtId="37" fontId="5" fillId="3" borderId="5" xfId="0" applyFont="1" applyFill="1" applyBorder="1" applyAlignment="1">
      <alignment horizontal="centerContinuous"/>
    </xf>
    <xf numFmtId="37" fontId="5" fillId="3" borderId="13" xfId="0" applyFont="1" applyFill="1" applyBorder="1" applyAlignment="1">
      <alignment horizontal="centerContinuous"/>
    </xf>
    <xf numFmtId="37" fontId="5" fillId="3" borderId="15" xfId="0" applyFont="1" applyFill="1" applyBorder="1" applyAlignment="1">
      <alignment horizontal="centerContinuous"/>
    </xf>
    <xf numFmtId="37" fontId="5" fillId="3" borderId="9" xfId="0" applyFont="1" applyFill="1" applyBorder="1" applyAlignment="1">
      <alignment horizontal="centerContinuous"/>
    </xf>
    <xf numFmtId="37" fontId="5" fillId="3" borderId="4" xfId="0" applyFont="1" applyFill="1" applyBorder="1" applyAlignment="1">
      <alignment horizontal="centerContinuous"/>
    </xf>
    <xf numFmtId="37" fontId="5" fillId="3" borderId="10" xfId="0" applyFont="1" applyFill="1" applyBorder="1" applyAlignment="1">
      <alignment horizontal="centerContinuous"/>
    </xf>
    <xf numFmtId="37" fontId="5" fillId="4" borderId="1" xfId="0" applyFont="1" applyFill="1" applyBorder="1" applyAlignment="1">
      <alignment horizontal="centerContinuous"/>
    </xf>
    <xf numFmtId="37" fontId="5" fillId="4" borderId="8" xfId="0" applyFont="1" applyFill="1" applyBorder="1" applyAlignment="1">
      <alignment horizontal="centerContinuous"/>
    </xf>
    <xf numFmtId="37" fontId="5" fillId="4" borderId="8" xfId="0" applyFont="1" applyFill="1" applyBorder="1" applyAlignment="1">
      <alignment/>
    </xf>
    <xf numFmtId="37" fontId="5" fillId="0" borderId="14" xfId="0" applyFont="1" applyBorder="1" applyAlignment="1">
      <alignment horizontal="centerContinuous"/>
    </xf>
    <xf numFmtId="37" fontId="5" fillId="0" borderId="10" xfId="0" applyFont="1" applyBorder="1" applyAlignment="1">
      <alignment horizontal="centerContinuous"/>
    </xf>
    <xf numFmtId="37" fontId="5" fillId="0" borderId="0" xfId="0" applyFont="1" applyAlignment="1">
      <alignment/>
    </xf>
    <xf numFmtId="174" fontId="1" fillId="0" borderId="0" xfId="0" applyNumberFormat="1" applyFont="1" applyAlignment="1" applyProtection="1">
      <alignment/>
      <protection/>
    </xf>
    <xf numFmtId="37" fontId="1" fillId="4" borderId="0" xfId="0" applyFont="1" applyFill="1" applyAlignment="1">
      <alignment horizontal="center"/>
    </xf>
    <xf numFmtId="172" fontId="1" fillId="0" borderId="0" xfId="0" applyNumberFormat="1" applyFont="1" applyAlignment="1" applyProtection="1">
      <alignment/>
      <protection/>
    </xf>
    <xf numFmtId="37" fontId="1" fillId="4" borderId="0" xfId="0" applyFont="1" applyFill="1" applyAlignment="1" applyProtection="1">
      <alignment/>
      <protection/>
    </xf>
    <xf numFmtId="37" fontId="1" fillId="0" borderId="0" xfId="0" applyFont="1" applyAlignment="1">
      <alignment/>
    </xf>
    <xf numFmtId="172" fontId="1" fillId="0" borderId="5" xfId="0" applyNumberFormat="1" applyFont="1" applyBorder="1" applyAlignment="1" applyProtection="1">
      <alignment/>
      <protection/>
    </xf>
    <xf numFmtId="37" fontId="1" fillId="4" borderId="5" xfId="0" applyFont="1" applyFill="1" applyBorder="1" applyAlignment="1" applyProtection="1">
      <alignment horizontal="centerContinuous"/>
      <protection/>
    </xf>
    <xf numFmtId="37" fontId="1" fillId="4" borderId="5" xfId="0" applyFont="1" applyFill="1" applyBorder="1" applyAlignment="1" applyProtection="1">
      <alignment horizontal="right"/>
      <protection/>
    </xf>
    <xf numFmtId="172" fontId="1" fillId="0" borderId="4" xfId="0" applyNumberFormat="1" applyFont="1" applyBorder="1" applyAlignment="1" applyProtection="1">
      <alignment/>
      <protection/>
    </xf>
    <xf numFmtId="37" fontId="1" fillId="4" borderId="4" xfId="0" applyFont="1" applyFill="1" applyBorder="1" applyAlignment="1" applyProtection="1">
      <alignment horizontal="centerContinuous"/>
      <protection/>
    </xf>
    <xf numFmtId="37" fontId="1" fillId="4" borderId="4" xfId="0" applyFont="1" applyFill="1" applyBorder="1" applyAlignment="1" applyProtection="1">
      <alignment/>
      <protection/>
    </xf>
    <xf numFmtId="37" fontId="1" fillId="4" borderId="6" xfId="0" applyFont="1" applyFill="1" applyBorder="1" applyAlignment="1" applyProtection="1">
      <alignment horizontal="centerContinuous"/>
      <protection/>
    </xf>
    <xf numFmtId="37" fontId="1" fillId="0" borderId="0" xfId="0" applyFont="1" applyAlignment="1" applyProtection="1">
      <alignment/>
      <protection/>
    </xf>
    <xf numFmtId="37" fontId="5" fillId="5" borderId="7" xfId="0" applyFont="1" applyFill="1" applyBorder="1" applyAlignment="1" applyProtection="1">
      <alignment horizontal="centerContinuous"/>
      <protection/>
    </xf>
    <xf numFmtId="37" fontId="1" fillId="5" borderId="0" xfId="0" applyFont="1" applyFill="1" applyAlignment="1" applyProtection="1">
      <alignment horizontal="centerContinuous"/>
      <protection/>
    </xf>
    <xf numFmtId="37" fontId="1" fillId="5" borderId="8" xfId="0" applyFont="1" applyFill="1" applyBorder="1" applyAlignment="1" applyProtection="1">
      <alignment horizontal="centerContinuous"/>
      <protection/>
    </xf>
    <xf numFmtId="37" fontId="1" fillId="0" borderId="12" xfId="0" applyFont="1" applyBorder="1" applyAlignment="1">
      <alignment/>
    </xf>
    <xf numFmtId="37" fontId="5" fillId="4" borderId="1" xfId="0" applyFont="1" applyFill="1" applyBorder="1" applyAlignment="1" applyProtection="1">
      <alignment horizontal="centerContinuous"/>
      <protection/>
    </xf>
    <xf numFmtId="37" fontId="5" fillId="0" borderId="14" xfId="0" applyFont="1" applyBorder="1" applyAlignment="1" applyProtection="1">
      <alignment horizontal="centerContinuous"/>
      <protection/>
    </xf>
    <xf numFmtId="173" fontId="1" fillId="3" borderId="1" xfId="0" applyNumberFormat="1" applyFont="1" applyFill="1" applyBorder="1" applyAlignment="1" applyProtection="1">
      <alignment/>
      <protection/>
    </xf>
    <xf numFmtId="37" fontId="1" fillId="3" borderId="1" xfId="0" applyFont="1" applyFill="1" applyBorder="1" applyAlignment="1">
      <alignment/>
    </xf>
    <xf numFmtId="173" fontId="1" fillId="0" borderId="1" xfId="0" applyNumberFormat="1" applyFont="1" applyBorder="1" applyAlignment="1" applyProtection="1">
      <alignment/>
      <protection/>
    </xf>
    <xf numFmtId="37" fontId="1" fillId="0" borderId="1" xfId="0" applyFont="1" applyBorder="1" applyAlignment="1">
      <alignment/>
    </xf>
    <xf numFmtId="174" fontId="1" fillId="0" borderId="0" xfId="20" applyNumberFormat="1" applyFont="1" applyAlignment="1">
      <alignment/>
    </xf>
    <xf numFmtId="37" fontId="1" fillId="3" borderId="2" xfId="0" applyFont="1" applyFill="1" applyBorder="1" applyAlignment="1">
      <alignment/>
    </xf>
    <xf numFmtId="174" fontId="5" fillId="3" borderId="2" xfId="20" applyNumberFormat="1" applyFont="1" applyFill="1" applyBorder="1" applyAlignment="1">
      <alignment/>
    </xf>
    <xf numFmtId="37" fontId="1" fillId="0" borderId="0" xfId="0" applyFont="1" applyAlignment="1">
      <alignment horizontal="right"/>
    </xf>
    <xf numFmtId="37" fontId="1" fillId="0" borderId="0" xfId="0" applyFont="1" applyAlignment="1" applyProtection="1">
      <alignment/>
      <protection/>
    </xf>
    <xf numFmtId="172" fontId="1" fillId="0" borderId="3" xfId="0" applyNumberFormat="1" applyFont="1" applyBorder="1" applyAlignment="1" applyProtection="1">
      <alignment/>
      <protection/>
    </xf>
    <xf numFmtId="37" fontId="1" fillId="0" borderId="3" xfId="0" applyFont="1" applyBorder="1" applyAlignment="1">
      <alignment horizontal="centerContinuous"/>
    </xf>
    <xf numFmtId="37" fontId="1" fillId="0" borderId="3" xfId="0" applyFont="1" applyBorder="1" applyAlignment="1">
      <alignment horizontal="right"/>
    </xf>
    <xf numFmtId="172" fontId="1" fillId="0" borderId="0" xfId="0" applyNumberFormat="1" applyFont="1" applyBorder="1" applyAlignment="1" applyProtection="1">
      <alignment/>
      <protection/>
    </xf>
    <xf numFmtId="172" fontId="1" fillId="0" borderId="0" xfId="0" applyNumberFormat="1" applyFont="1" applyAlignment="1" applyProtection="1">
      <alignment horizontal="centerContinuous"/>
      <protection/>
    </xf>
    <xf numFmtId="37" fontId="5" fillId="5" borderId="15" xfId="0" applyFont="1" applyFill="1" applyBorder="1" applyAlignment="1">
      <alignment horizontal="centerContinuous"/>
    </xf>
    <xf numFmtId="37" fontId="1" fillId="5" borderId="5" xfId="0" applyFont="1" applyFill="1" applyBorder="1" applyAlignment="1">
      <alignment horizontal="centerContinuous"/>
    </xf>
    <xf numFmtId="37" fontId="1" fillId="5" borderId="13" xfId="0" applyFont="1" applyFill="1" applyBorder="1" applyAlignment="1">
      <alignment horizontal="centerContinuous"/>
    </xf>
    <xf numFmtId="37" fontId="5" fillId="5" borderId="7" xfId="0" applyFont="1" applyFill="1" applyBorder="1" applyAlignment="1">
      <alignment horizontal="centerContinuous"/>
    </xf>
    <xf numFmtId="37" fontId="1" fillId="5" borderId="0" xfId="0" applyFont="1" applyFill="1" applyAlignment="1">
      <alignment horizontal="centerContinuous"/>
    </xf>
    <xf numFmtId="37" fontId="1" fillId="5" borderId="8" xfId="0" applyFont="1" applyFill="1" applyBorder="1" applyAlignment="1">
      <alignment horizontal="centerContinuous"/>
    </xf>
    <xf numFmtId="37" fontId="5" fillId="0" borderId="12" xfId="0" applyFont="1" applyBorder="1" applyAlignment="1">
      <alignment horizontal="center"/>
    </xf>
    <xf numFmtId="37" fontId="5" fillId="0" borderId="12" xfId="0" applyFont="1" applyBorder="1" applyAlignment="1">
      <alignment horizontal="centerContinuous"/>
    </xf>
    <xf numFmtId="37" fontId="5" fillId="0" borderId="1" xfId="0" applyFont="1" applyBorder="1" applyAlignment="1">
      <alignment/>
    </xf>
    <xf numFmtId="37" fontId="5" fillId="0" borderId="1" xfId="0" applyFont="1" applyBorder="1" applyAlignment="1">
      <alignment horizontal="center"/>
    </xf>
    <xf numFmtId="37" fontId="5" fillId="0" borderId="1" xfId="0" applyFont="1" applyBorder="1" applyAlignment="1">
      <alignment horizontal="centerContinuous"/>
    </xf>
    <xf numFmtId="37" fontId="5" fillId="0" borderId="14" xfId="0" applyFont="1" applyBorder="1" applyAlignment="1">
      <alignment horizontal="center"/>
    </xf>
    <xf numFmtId="37" fontId="1" fillId="0" borderId="0" xfId="0" applyFont="1" applyAlignment="1">
      <alignment/>
    </xf>
    <xf numFmtId="37" fontId="1" fillId="0" borderId="0" xfId="0" applyFont="1" applyAlignment="1">
      <alignment/>
    </xf>
    <xf numFmtId="37" fontId="5" fillId="0" borderId="11" xfId="0" applyFont="1" applyBorder="1" applyAlignment="1">
      <alignment horizontal="centerContinuous"/>
    </xf>
    <xf numFmtId="37" fontId="5" fillId="0" borderId="3" xfId="0" applyFont="1" applyBorder="1" applyAlignment="1">
      <alignment horizontal="centerContinuous"/>
    </xf>
    <xf numFmtId="37" fontId="1" fillId="4" borderId="3" xfId="0" applyFont="1" applyFill="1" applyBorder="1" applyAlignment="1">
      <alignment horizontal="centerContinuous"/>
    </xf>
    <xf numFmtId="37" fontId="1" fillId="4" borderId="6" xfId="0" applyFont="1" applyFill="1" applyBorder="1" applyAlignment="1">
      <alignment horizontal="centerContinuous"/>
    </xf>
    <xf numFmtId="37" fontId="1" fillId="0" borderId="0" xfId="0" applyFont="1" applyAlignment="1">
      <alignment horizontal="centerContinuous"/>
    </xf>
    <xf numFmtId="37" fontId="1" fillId="3" borderId="5" xfId="0" applyFont="1" applyFill="1" applyBorder="1" applyAlignment="1">
      <alignment horizontal="centerContinuous"/>
    </xf>
    <xf numFmtId="37" fontId="1" fillId="3" borderId="0" xfId="0" applyFont="1" applyFill="1" applyAlignment="1">
      <alignment horizontal="centerContinuous"/>
    </xf>
    <xf numFmtId="37" fontId="1" fillId="0" borderId="6" xfId="0" applyFont="1" applyBorder="1" applyAlignment="1">
      <alignment horizontal="centerContinuous"/>
    </xf>
    <xf numFmtId="37" fontId="5" fillId="0" borderId="6" xfId="0" applyFont="1" applyBorder="1" applyAlignment="1">
      <alignment horizontal="centerContinuous"/>
    </xf>
    <xf numFmtId="43" fontId="1" fillId="0" borderId="0" xfId="16" applyFont="1" applyAlignment="1">
      <alignment/>
    </xf>
    <xf numFmtId="37" fontId="1" fillId="0" borderId="0" xfId="0" applyFont="1" applyAlignment="1" quotePrefix="1">
      <alignment/>
    </xf>
    <xf numFmtId="37" fontId="1" fillId="0" borderId="16" xfId="0" applyFont="1" applyBorder="1" applyAlignment="1">
      <alignment horizontal="centerContinuous"/>
    </xf>
    <xf numFmtId="37" fontId="6" fillId="0" borderId="3" xfId="0" applyFont="1" applyBorder="1" applyAlignment="1" applyProtection="1">
      <alignment horizontal="centerContinuous"/>
      <protection locked="0"/>
    </xf>
    <xf numFmtId="37" fontId="1" fillId="5" borderId="4" xfId="0" applyFont="1" applyFill="1" applyBorder="1" applyAlignment="1">
      <alignment horizontal="centerContinuous"/>
    </xf>
    <xf numFmtId="37" fontId="1" fillId="5" borderId="10" xfId="0" applyFont="1" applyFill="1" applyBorder="1" applyAlignment="1">
      <alignment horizontal="centerContinuous"/>
    </xf>
    <xf numFmtId="37" fontId="1" fillId="0" borderId="4" xfId="0" applyFont="1" applyBorder="1" applyAlignment="1">
      <alignment horizontal="centerContinuous"/>
    </xf>
    <xf numFmtId="37" fontId="1" fillId="0" borderId="10" xfId="0" applyFont="1" applyBorder="1" applyAlignment="1">
      <alignment horizontal="centerContinuous"/>
    </xf>
    <xf numFmtId="37" fontId="1" fillId="4" borderId="0" xfId="0" applyFont="1" applyFill="1" applyAlignment="1">
      <alignment/>
    </xf>
    <xf numFmtId="37" fontId="5" fillId="3" borderId="12" xfId="0" applyFont="1" applyFill="1" applyBorder="1" applyAlignment="1">
      <alignment horizontal="centerContinuous"/>
    </xf>
    <xf numFmtId="37" fontId="5" fillId="3" borderId="12" xfId="0" applyFont="1" applyFill="1" applyBorder="1" applyAlignment="1">
      <alignment horizontal="center"/>
    </xf>
    <xf numFmtId="37" fontId="5" fillId="3" borderId="1" xfId="0" applyFont="1" applyFill="1" applyBorder="1" applyAlignment="1">
      <alignment horizontal="centerContinuous"/>
    </xf>
    <xf numFmtId="37" fontId="5" fillId="3" borderId="1" xfId="0" applyFont="1" applyFill="1" applyBorder="1" applyAlignment="1">
      <alignment horizontal="center"/>
    </xf>
    <xf numFmtId="37" fontId="5" fillId="3" borderId="14" xfId="0" applyFont="1" applyFill="1" applyBorder="1" applyAlignment="1">
      <alignment horizontal="centerContinuous"/>
    </xf>
    <xf numFmtId="172" fontId="7" fillId="0" borderId="0" xfId="0" applyNumberFormat="1" applyFont="1" applyAlignment="1" applyProtection="1">
      <alignment/>
      <protection locked="0"/>
    </xf>
    <xf numFmtId="37" fontId="1" fillId="6" borderId="0" xfId="0" applyFont="1" applyFill="1" applyBorder="1" applyAlignment="1">
      <alignment/>
    </xf>
    <xf numFmtId="173" fontId="1" fillId="7" borderId="0" xfId="0" applyNumberFormat="1" applyFont="1" applyFill="1" applyBorder="1" applyAlignment="1" applyProtection="1">
      <alignment/>
      <protection/>
    </xf>
    <xf numFmtId="37" fontId="1" fillId="0" borderId="0" xfId="0" applyNumberFormat="1" applyFont="1" applyAlignment="1" applyProtection="1">
      <alignment/>
      <protection/>
    </xf>
    <xf numFmtId="37" fontId="9" fillId="0" borderId="4" xfId="0" applyFont="1" applyBorder="1" applyAlignment="1">
      <alignment horizontal="centerContinuous"/>
    </xf>
    <xf numFmtId="37" fontId="1" fillId="4" borderId="0" xfId="0" applyFont="1" applyFill="1" applyAlignment="1">
      <alignment horizontal="centerContinuous"/>
    </xf>
    <xf numFmtId="37" fontId="5" fillId="4" borderId="11" xfId="0" applyFont="1" applyFill="1" applyBorder="1" applyAlignment="1">
      <alignment horizontal="centerContinuous"/>
    </xf>
    <xf numFmtId="37" fontId="5" fillId="4" borderId="3" xfId="0" applyFont="1" applyFill="1" applyBorder="1" applyAlignment="1">
      <alignment horizontal="centerContinuous"/>
    </xf>
    <xf numFmtId="37" fontId="5" fillId="4" borderId="6" xfId="0" applyFont="1" applyFill="1" applyBorder="1" applyAlignment="1">
      <alignment horizontal="centerContinuous"/>
    </xf>
    <xf numFmtId="37" fontId="5" fillId="3" borderId="12" xfId="0" applyNumberFormat="1" applyFont="1" applyFill="1" applyBorder="1" applyAlignment="1" applyProtection="1">
      <alignment horizontal="centerContinuous"/>
      <protection/>
    </xf>
    <xf numFmtId="37" fontId="5" fillId="3" borderId="12" xfId="0" applyNumberFormat="1" applyFont="1" applyFill="1" applyBorder="1" applyAlignment="1" applyProtection="1">
      <alignment horizontal="center"/>
      <protection/>
    </xf>
    <xf numFmtId="37" fontId="5" fillId="3" borderId="12" xfId="0" applyFont="1" applyFill="1" applyBorder="1" applyAlignment="1">
      <alignment/>
    </xf>
    <xf numFmtId="37" fontId="5" fillId="3" borderId="1" xfId="0" applyNumberFormat="1" applyFont="1" applyFill="1" applyBorder="1" applyAlignment="1" applyProtection="1">
      <alignment horizontal="centerContinuous"/>
      <protection/>
    </xf>
    <xf numFmtId="37" fontId="5" fillId="3" borderId="1" xfId="0" applyNumberFormat="1" applyFont="1" applyFill="1" applyBorder="1" applyAlignment="1" applyProtection="1">
      <alignment/>
      <protection/>
    </xf>
    <xf numFmtId="37" fontId="5" fillId="3" borderId="1" xfId="0" applyFont="1" applyFill="1" applyBorder="1" applyAlignment="1">
      <alignment/>
    </xf>
    <xf numFmtId="37" fontId="5" fillId="3" borderId="14" xfId="0" applyNumberFormat="1" applyFont="1" applyFill="1" applyBorder="1" applyAlignment="1" applyProtection="1">
      <alignment horizontal="centerContinuous"/>
      <protection/>
    </xf>
    <xf numFmtId="172" fontId="8" fillId="0" borderId="0" xfId="0" applyNumberFormat="1" applyFont="1" applyAlignment="1" applyProtection="1">
      <alignment/>
      <protection/>
    </xf>
    <xf numFmtId="175" fontId="1" fillId="0" borderId="0" xfId="0" applyNumberFormat="1" applyFont="1" applyAlignment="1">
      <alignment/>
    </xf>
    <xf numFmtId="175" fontId="5" fillId="3" borderId="2" xfId="0" applyNumberFormat="1" applyFont="1" applyFill="1" applyBorder="1" applyAlignment="1" applyProtection="1">
      <alignment/>
      <protection/>
    </xf>
    <xf numFmtId="173" fontId="1" fillId="0" borderId="0" xfId="0" applyNumberFormat="1" applyFont="1" applyBorder="1" applyAlignment="1" applyProtection="1">
      <alignment/>
      <protection/>
    </xf>
    <xf numFmtId="177" fontId="1" fillId="0" borderId="0" xfId="0" applyNumberFormat="1" applyFont="1" applyAlignment="1" applyProtection="1">
      <alignment/>
      <protection/>
    </xf>
    <xf numFmtId="178" fontId="1" fillId="0" borderId="0" xfId="0" applyNumberFormat="1" applyFont="1" applyAlignment="1" applyProtection="1">
      <alignment/>
      <protection/>
    </xf>
    <xf numFmtId="37" fontId="1" fillId="0" borderId="3" xfId="0" applyFont="1" applyBorder="1" applyAlignment="1" quotePrefix="1">
      <alignment horizontal="centerContinuous"/>
    </xf>
    <xf numFmtId="37" fontId="10" fillId="0" borderId="4" xfId="0" applyFont="1" applyBorder="1" applyAlignment="1" applyProtection="1">
      <alignment horizontal="centerContinuous"/>
      <protection locked="0"/>
    </xf>
    <xf numFmtId="37" fontId="5" fillId="3" borderId="1" xfId="0" applyNumberFormat="1" applyFont="1" applyFill="1" applyBorder="1" applyAlignment="1" applyProtection="1">
      <alignment horizontal="center"/>
      <protection/>
    </xf>
    <xf numFmtId="37" fontId="1" fillId="0" borderId="0" xfId="0" applyFont="1" applyAlignment="1">
      <alignment horizontal="centerContinuous"/>
    </xf>
    <xf numFmtId="37" fontId="1" fillId="0" borderId="3" xfId="0" applyFont="1" applyBorder="1" applyAlignment="1">
      <alignment/>
    </xf>
    <xf numFmtId="37" fontId="1" fillId="0" borderId="4" xfId="0" applyFont="1" applyBorder="1" applyAlignment="1">
      <alignment/>
    </xf>
    <xf numFmtId="37" fontId="5" fillId="3" borderId="1" xfId="0" applyFont="1" applyFill="1" applyBorder="1" applyAlignment="1">
      <alignment/>
    </xf>
    <xf numFmtId="37" fontId="5" fillId="3" borderId="7" xfId="0" applyFont="1" applyFill="1" applyBorder="1" applyAlignment="1">
      <alignment horizontal="centerContinuous"/>
    </xf>
    <xf numFmtId="37" fontId="5" fillId="3" borderId="0" xfId="0" applyFont="1" applyFill="1" applyAlignment="1">
      <alignment horizontal="centerContinuous"/>
    </xf>
    <xf numFmtId="37" fontId="5" fillId="3" borderId="8" xfId="0" applyFont="1" applyFill="1" applyBorder="1" applyAlignment="1">
      <alignment horizontal="centerContinuous"/>
    </xf>
    <xf numFmtId="37" fontId="1" fillId="0" borderId="0" xfId="0" applyFont="1" applyBorder="1" applyAlignment="1" quotePrefix="1">
      <alignment horizontal="centerContinuous"/>
    </xf>
    <xf numFmtId="37" fontId="5" fillId="4" borderId="0" xfId="0" applyFont="1" applyFill="1" applyAlignment="1">
      <alignment/>
    </xf>
    <xf numFmtId="37" fontId="1" fillId="0" borderId="0" xfId="0" applyFont="1" applyAlignment="1">
      <alignment wrapText="1"/>
    </xf>
    <xf numFmtId="37" fontId="5" fillId="3" borderId="5" xfId="0" applyFont="1" applyFill="1" applyBorder="1" applyAlignment="1">
      <alignment/>
    </xf>
    <xf numFmtId="37" fontId="5" fillId="3" borderId="0" xfId="0" applyFont="1" applyFill="1" applyAlignment="1">
      <alignment/>
    </xf>
    <xf numFmtId="37" fontId="5" fillId="3" borderId="14" xfId="0" applyFont="1" applyFill="1" applyBorder="1" applyAlignment="1">
      <alignment horizontal="center"/>
    </xf>
    <xf numFmtId="37" fontId="5" fillId="4" borderId="2" xfId="0" applyFont="1" applyFill="1" applyBorder="1" applyAlignment="1">
      <alignment horizontal="centerContinuous"/>
    </xf>
    <xf numFmtId="37" fontId="1" fillId="0" borderId="0" xfId="0" applyNumberFormat="1" applyFont="1" applyAlignment="1" applyProtection="1">
      <alignment/>
      <protection/>
    </xf>
    <xf numFmtId="37" fontId="5" fillId="3" borderId="11" xfId="0" applyFont="1" applyFill="1" applyBorder="1" applyAlignment="1">
      <alignment horizontal="centerContinuous"/>
    </xf>
    <xf numFmtId="37" fontId="1" fillId="3" borderId="3" xfId="0" applyFont="1" applyFill="1" applyBorder="1" applyAlignment="1">
      <alignment horizontal="centerContinuous"/>
    </xf>
    <xf numFmtId="37" fontId="1" fillId="3" borderId="6" xfId="0" applyFont="1" applyFill="1" applyBorder="1" applyAlignment="1">
      <alignment/>
    </xf>
    <xf numFmtId="37" fontId="5" fillId="3" borderId="3" xfId="0" applyFont="1" applyFill="1" applyBorder="1" applyAlignment="1">
      <alignment horizontal="centerContinuous"/>
    </xf>
    <xf numFmtId="37" fontId="1" fillId="3" borderId="6" xfId="0" applyFont="1" applyFill="1" applyBorder="1" applyAlignment="1">
      <alignment horizontal="centerContinuous"/>
    </xf>
    <xf numFmtId="37" fontId="5" fillId="0" borderId="15" xfId="0" applyFont="1" applyBorder="1" applyAlignment="1">
      <alignment horizontal="centerContinuous"/>
    </xf>
    <xf numFmtId="37" fontId="5" fillId="0" borderId="7" xfId="0" applyFont="1" applyBorder="1" applyAlignment="1">
      <alignment horizontal="centerContinuous"/>
    </xf>
    <xf numFmtId="174" fontId="1" fillId="0" borderId="0" xfId="20" applyNumberFormat="1" applyFont="1" applyAlignment="1">
      <alignment/>
    </xf>
    <xf numFmtId="172" fontId="1" fillId="0" borderId="5" xfId="0" applyNumberFormat="1" applyFont="1" applyBorder="1" applyAlignment="1" applyProtection="1">
      <alignment horizontal="centerContinuous"/>
      <protection/>
    </xf>
    <xf numFmtId="37" fontId="1" fillId="4" borderId="5" xfId="0" applyFont="1" applyFill="1" applyBorder="1" applyAlignment="1">
      <alignment horizontal="centerContinuous"/>
    </xf>
    <xf numFmtId="37" fontId="1" fillId="0" borderId="17" xfId="0" applyFont="1" applyBorder="1" applyAlignment="1">
      <alignment horizontal="centerContinuous"/>
    </xf>
    <xf numFmtId="172" fontId="1" fillId="0" borderId="4" xfId="0" applyNumberFormat="1" applyFont="1" applyBorder="1" applyAlignment="1" applyProtection="1">
      <alignment horizontal="centerContinuous"/>
      <protection/>
    </xf>
    <xf numFmtId="37" fontId="1" fillId="4" borderId="4" xfId="0" applyFont="1" applyFill="1" applyBorder="1" applyAlignment="1">
      <alignment horizontal="centerContinuous"/>
    </xf>
    <xf numFmtId="37" fontId="1" fillId="0" borderId="18" xfId="0" applyFont="1" applyBorder="1" applyAlignment="1">
      <alignment horizontal="centerContinuous"/>
    </xf>
    <xf numFmtId="37" fontId="1" fillId="3" borderId="15" xfId="0" applyFont="1" applyFill="1" applyBorder="1" applyAlignment="1">
      <alignment/>
    </xf>
    <xf numFmtId="37" fontId="1" fillId="3" borderId="13" xfId="0" applyFont="1" applyFill="1" applyBorder="1" applyAlignment="1">
      <alignment horizontal="centerContinuous"/>
    </xf>
    <xf numFmtId="37" fontId="5" fillId="4" borderId="13" xfId="0" applyFont="1" applyFill="1" applyBorder="1" applyAlignment="1">
      <alignment horizontal="centerContinuous"/>
    </xf>
    <xf numFmtId="37" fontId="5" fillId="4" borderId="12" xfId="0" applyFont="1" applyFill="1" applyBorder="1" applyAlignment="1">
      <alignment horizontal="centerContinuous"/>
    </xf>
    <xf numFmtId="0" fontId="1" fillId="4" borderId="5" xfId="0" applyNumberFormat="1" applyFont="1" applyFill="1" applyBorder="1" applyAlignment="1">
      <alignment/>
    </xf>
    <xf numFmtId="0" fontId="1" fillId="4" borderId="4" xfId="0" applyNumberFormat="1" applyFont="1" applyFill="1" applyBorder="1" applyAlignment="1">
      <alignment/>
    </xf>
    <xf numFmtId="37" fontId="1" fillId="3" borderId="10" xfId="0" applyFont="1" applyFill="1" applyBorder="1" applyAlignment="1">
      <alignment horizontal="centerContinuous"/>
    </xf>
    <xf numFmtId="37" fontId="1" fillId="4" borderId="1" xfId="0" applyFont="1" applyFill="1" applyBorder="1" applyAlignment="1">
      <alignment/>
    </xf>
    <xf numFmtId="37" fontId="5" fillId="0" borderId="13" xfId="0" applyFont="1" applyBorder="1" applyAlignment="1">
      <alignment horizontal="centerContinuous"/>
    </xf>
    <xf numFmtId="39" fontId="1" fillId="0" borderId="0" xfId="0" applyNumberFormat="1" applyFont="1" applyAlignment="1" applyProtection="1">
      <alignment/>
      <protection/>
    </xf>
    <xf numFmtId="37" fontId="1" fillId="4" borderId="5" xfId="0" applyFont="1" applyFill="1" applyBorder="1" applyAlignment="1">
      <alignment/>
    </xf>
    <xf numFmtId="37" fontId="1" fillId="4" borderId="4" xfId="0" applyFont="1" applyFill="1" applyBorder="1" applyAlignment="1">
      <alignment/>
    </xf>
    <xf numFmtId="37" fontId="1" fillId="3" borderId="4" xfId="0" applyFont="1" applyFill="1" applyBorder="1" applyAlignment="1">
      <alignment horizontal="centerContinuous"/>
    </xf>
    <xf numFmtId="37" fontId="1" fillId="4" borderId="7" xfId="0" applyFont="1" applyFill="1" applyBorder="1" applyAlignment="1">
      <alignment/>
    </xf>
    <xf numFmtId="37" fontId="1" fillId="4" borderId="5" xfId="0" applyFont="1" applyFill="1" applyBorder="1" applyAlignment="1">
      <alignment/>
    </xf>
    <xf numFmtId="37" fontId="1" fillId="4" borderId="5" xfId="0" applyFont="1" applyFill="1" applyBorder="1" applyAlignment="1">
      <alignment horizontal="right"/>
    </xf>
    <xf numFmtId="37" fontId="1" fillId="4" borderId="4" xfId="0" applyFont="1" applyFill="1" applyBorder="1" applyAlignment="1">
      <alignment/>
    </xf>
    <xf numFmtId="37" fontId="5" fillId="4" borderId="3" xfId="0" applyFont="1" applyFill="1" applyBorder="1" applyAlignment="1">
      <alignment/>
    </xf>
    <xf numFmtId="37" fontId="1" fillId="4" borderId="3" xfId="0" applyFont="1" applyFill="1" applyBorder="1" applyAlignment="1">
      <alignment/>
    </xf>
    <xf numFmtId="37" fontId="1" fillId="4" borderId="6" xfId="0" applyFont="1" applyFill="1" applyBorder="1" applyAlignment="1">
      <alignment/>
    </xf>
    <xf numFmtId="37" fontId="5" fillId="0" borderId="2" xfId="0" applyFont="1" applyBorder="1" applyAlignment="1">
      <alignment horizontal="centerContinuous"/>
    </xf>
    <xf numFmtId="37" fontId="5" fillId="3" borderId="15" xfId="0" applyFont="1" applyFill="1" applyBorder="1" applyAlignment="1">
      <alignment/>
    </xf>
    <xf numFmtId="174" fontId="1" fillId="0" borderId="0" xfId="0" applyNumberFormat="1" applyFont="1" applyAlignment="1" applyProtection="1">
      <alignment/>
      <protection/>
    </xf>
    <xf numFmtId="37" fontId="5" fillId="4" borderId="11" xfId="0" applyFont="1" applyFill="1" applyBorder="1" applyAlignment="1">
      <alignment horizontal="left"/>
    </xf>
    <xf numFmtId="37" fontId="5" fillId="4" borderId="1" xfId="0" applyFont="1" applyFill="1" applyBorder="1" applyAlignment="1">
      <alignment/>
    </xf>
    <xf numFmtId="37" fontId="5" fillId="4" borderId="8" xfId="0" applyFont="1" applyFill="1" applyBorder="1" applyAlignment="1">
      <alignment horizontal="center"/>
    </xf>
    <xf numFmtId="37" fontId="1" fillId="0" borderId="17" xfId="0" applyFont="1" applyBorder="1" applyAlignment="1">
      <alignment/>
    </xf>
    <xf numFmtId="37" fontId="1" fillId="4" borderId="3" xfId="0" applyFont="1" applyFill="1" applyBorder="1" applyAlignment="1">
      <alignment horizontal="centerContinuous"/>
    </xf>
    <xf numFmtId="37" fontId="1" fillId="4" borderId="6" xfId="0" applyFont="1" applyFill="1" applyBorder="1" applyAlignment="1">
      <alignment horizontal="centerContinuous"/>
    </xf>
    <xf numFmtId="37" fontId="1" fillId="4" borderId="3" xfId="0" applyFont="1" applyFill="1" applyBorder="1" applyAlignment="1">
      <alignment/>
    </xf>
    <xf numFmtId="37" fontId="1" fillId="4" borderId="6" xfId="0" applyFont="1" applyFill="1" applyBorder="1" applyAlignment="1">
      <alignment/>
    </xf>
    <xf numFmtId="37" fontId="1" fillId="4" borderId="0" xfId="0" applyFont="1" applyFill="1" applyAlignment="1">
      <alignment horizontal="centerContinuous"/>
    </xf>
    <xf numFmtId="37" fontId="1" fillId="4" borderId="8" xfId="0" applyFont="1" applyFill="1" applyBorder="1" applyAlignment="1">
      <alignment/>
    </xf>
    <xf numFmtId="37" fontId="5" fillId="3" borderId="15" xfId="0" applyFont="1" applyFill="1" applyBorder="1" applyAlignment="1">
      <alignment horizontal="center"/>
    </xf>
    <xf numFmtId="37" fontId="1" fillId="4" borderId="5" xfId="0" applyFont="1" applyFill="1" applyBorder="1" applyAlignment="1" quotePrefix="1">
      <alignment/>
    </xf>
    <xf numFmtId="37" fontId="1" fillId="0" borderId="0" xfId="0" applyFont="1" applyAlignment="1">
      <alignment horizontal="left"/>
    </xf>
    <xf numFmtId="37" fontId="1" fillId="0" borderId="0" xfId="0" applyNumberFormat="1" applyFont="1" applyAlignment="1" applyProtection="1">
      <alignment horizontal="centerContinuous"/>
      <protection/>
    </xf>
    <xf numFmtId="37" fontId="1" fillId="4" borderId="5" xfId="0" applyFont="1" applyFill="1" applyBorder="1" applyAlignment="1" applyProtection="1">
      <alignment/>
      <protection/>
    </xf>
    <xf numFmtId="37" fontId="1" fillId="4" borderId="4" xfId="0" applyFont="1" applyFill="1" applyBorder="1" applyAlignment="1" applyProtection="1">
      <alignment horizontal="center"/>
      <protection/>
    </xf>
    <xf numFmtId="37" fontId="1" fillId="4" borderId="3" xfId="0" applyFont="1" applyFill="1" applyBorder="1" applyAlignment="1" applyProtection="1">
      <alignment horizontal="centerContinuous"/>
      <protection/>
    </xf>
    <xf numFmtId="37" fontId="5" fillId="4" borderId="19" xfId="0" applyFont="1" applyFill="1" applyBorder="1" applyAlignment="1" applyProtection="1">
      <alignment horizontal="center"/>
      <protection/>
    </xf>
    <xf numFmtId="37" fontId="5" fillId="4" borderId="4" xfId="0" applyFont="1" applyFill="1" applyBorder="1" applyAlignment="1" applyProtection="1">
      <alignment horizontal="centerContinuous"/>
      <protection/>
    </xf>
    <xf numFmtId="37" fontId="5" fillId="4" borderId="10" xfId="0" applyFont="1" applyFill="1" applyBorder="1" applyAlignment="1" applyProtection="1">
      <alignment horizontal="centerContinuous"/>
      <protection/>
    </xf>
    <xf numFmtId="37" fontId="1" fillId="0" borderId="1" xfId="0" applyFont="1" applyBorder="1" applyAlignment="1" applyProtection="1">
      <alignment/>
      <protection/>
    </xf>
    <xf numFmtId="37" fontId="1" fillId="0" borderId="8" xfId="0" applyFont="1" applyBorder="1" applyAlignment="1" applyProtection="1">
      <alignment/>
      <protection/>
    </xf>
    <xf numFmtId="37" fontId="5" fillId="0" borderId="19" xfId="0" applyFont="1" applyBorder="1" applyAlignment="1" applyProtection="1">
      <alignment horizontal="center"/>
      <protection/>
    </xf>
    <xf numFmtId="37" fontId="1" fillId="0" borderId="12" xfId="0" applyFont="1" applyBorder="1" applyAlignment="1" applyProtection="1">
      <alignment/>
      <protection/>
    </xf>
    <xf numFmtId="37" fontId="5" fillId="0" borderId="8" xfId="0" applyFont="1" applyBorder="1" applyAlignment="1" applyProtection="1">
      <alignment horizontal="center"/>
      <protection/>
    </xf>
    <xf numFmtId="37" fontId="5" fillId="0" borderId="20" xfId="0" applyFont="1" applyBorder="1" applyAlignment="1" applyProtection="1">
      <alignment horizontal="centerContinuous"/>
      <protection/>
    </xf>
    <xf numFmtId="37" fontId="5" fillId="0" borderId="14" xfId="0" applyFont="1" applyBorder="1" applyAlignment="1" applyProtection="1">
      <alignment horizontal="center"/>
      <protection/>
    </xf>
    <xf numFmtId="172" fontId="1" fillId="0" borderId="5" xfId="0" applyNumberFormat="1" applyFont="1" applyBorder="1" applyAlignment="1" applyProtection="1">
      <alignment horizontal="centerContinuous"/>
      <protection/>
    </xf>
    <xf numFmtId="37" fontId="6" fillId="4" borderId="4" xfId="0" applyFont="1" applyFill="1" applyBorder="1" applyAlignment="1">
      <alignment horizontal="centerContinuous"/>
    </xf>
    <xf numFmtId="172" fontId="1" fillId="0" borderId="4" xfId="0" applyNumberFormat="1" applyFont="1" applyBorder="1" applyAlignment="1" applyProtection="1">
      <alignment horizontal="centerContinuous"/>
      <protection/>
    </xf>
    <xf numFmtId="37" fontId="5" fillId="4" borderId="14" xfId="0" applyFont="1" applyFill="1" applyBorder="1" applyAlignment="1">
      <alignment horizontal="centerContinuous"/>
    </xf>
    <xf numFmtId="37" fontId="5" fillId="4" borderId="10" xfId="0" applyFont="1" applyFill="1" applyBorder="1" applyAlignment="1">
      <alignment horizontal="centerContinuous"/>
    </xf>
    <xf numFmtId="37" fontId="1" fillId="4" borderId="17" xfId="0" applyFont="1" applyFill="1" applyBorder="1" applyAlignment="1">
      <alignment/>
    </xf>
    <xf numFmtId="37" fontId="1" fillId="4" borderId="17" xfId="0" applyFont="1" applyFill="1" applyBorder="1" applyAlignment="1">
      <alignment horizontal="centerContinuous"/>
    </xf>
    <xf numFmtId="37" fontId="6" fillId="0" borderId="4" xfId="0" applyFont="1" applyBorder="1" applyAlignment="1" applyProtection="1">
      <alignment/>
      <protection locked="0"/>
    </xf>
    <xf numFmtId="37" fontId="1" fillId="4" borderId="18" xfId="0" applyFont="1" applyFill="1" applyBorder="1" applyAlignment="1">
      <alignment horizontal="centerContinuous"/>
    </xf>
    <xf numFmtId="37" fontId="1" fillId="4" borderId="0" xfId="0" applyFont="1" applyFill="1" applyBorder="1" applyAlignment="1">
      <alignment/>
    </xf>
    <xf numFmtId="37" fontId="1" fillId="0" borderId="0" xfId="0" applyNumberFormat="1" applyFont="1" applyBorder="1" applyAlignment="1" applyProtection="1">
      <alignment/>
      <protection/>
    </xf>
    <xf numFmtId="37" fontId="5" fillId="3" borderId="6" xfId="0" applyFont="1" applyFill="1" applyBorder="1" applyAlignment="1">
      <alignment horizontal="centerContinuous"/>
    </xf>
    <xf numFmtId="37" fontId="5" fillId="4" borderId="13" xfId="0" applyFont="1" applyFill="1" applyBorder="1" applyAlignment="1">
      <alignment horizontal="right"/>
    </xf>
    <xf numFmtId="37" fontId="5" fillId="4" borderId="13" xfId="0" applyFont="1" applyFill="1" applyBorder="1" applyAlignment="1">
      <alignment/>
    </xf>
    <xf numFmtId="37" fontId="5" fillId="0" borderId="10" xfId="0" applyFont="1" applyBorder="1" applyAlignment="1">
      <alignment horizontal="right"/>
    </xf>
    <xf numFmtId="37" fontId="0" fillId="0" borderId="0" xfId="0" applyFont="1" applyAlignment="1">
      <alignment/>
    </xf>
    <xf numFmtId="37" fontId="0" fillId="0" borderId="0" xfId="0" applyFont="1" applyAlignment="1">
      <alignment horizontal="left"/>
    </xf>
    <xf numFmtId="37" fontId="1" fillId="4" borderId="4" xfId="0" applyFont="1" applyFill="1" applyBorder="1" applyAlignment="1" applyProtection="1" quotePrefix="1">
      <alignment horizontal="centerContinuous"/>
      <protection/>
    </xf>
    <xf numFmtId="182" fontId="1" fillId="4" borderId="0" xfId="0" applyNumberFormat="1" applyFont="1" applyFill="1" applyAlignment="1" applyProtection="1">
      <alignment/>
      <protection/>
    </xf>
    <xf numFmtId="37" fontId="5" fillId="5" borderId="11" xfId="0" applyFont="1" applyFill="1" applyBorder="1" applyAlignment="1" applyProtection="1">
      <alignment horizontal="centerContinuous"/>
      <protection/>
    </xf>
    <xf numFmtId="37" fontId="5" fillId="5" borderId="3" xfId="0" applyFont="1" applyFill="1" applyBorder="1" applyAlignment="1" applyProtection="1">
      <alignment horizontal="centerContinuous"/>
      <protection/>
    </xf>
    <xf numFmtId="37" fontId="5" fillId="5" borderId="6" xfId="0" applyFont="1" applyFill="1" applyBorder="1" applyAlignment="1" applyProtection="1">
      <alignment horizontal="centerContinuous"/>
      <protection/>
    </xf>
    <xf numFmtId="37" fontId="5" fillId="0" borderId="9" xfId="0" applyFont="1" applyBorder="1" applyAlignment="1" applyProtection="1">
      <alignment horizontal="centerContinuous"/>
      <protection/>
    </xf>
    <xf numFmtId="37" fontId="5" fillId="0" borderId="4" xfId="0" applyFont="1" applyBorder="1" applyAlignment="1" applyProtection="1">
      <alignment horizontal="centerContinuous"/>
      <protection/>
    </xf>
    <xf numFmtId="37" fontId="5" fillId="0" borderId="21" xfId="0" applyFont="1" applyBorder="1" applyAlignment="1" applyProtection="1">
      <alignment horizontal="centerContinuous"/>
      <protection/>
    </xf>
    <xf numFmtId="37" fontId="5" fillId="0" borderId="7" xfId="0" applyFont="1" applyBorder="1" applyAlignment="1" applyProtection="1">
      <alignment horizontal="center"/>
      <protection/>
    </xf>
    <xf numFmtId="37" fontId="5" fillId="0" borderId="7" xfId="0" applyFont="1" applyBorder="1" applyAlignment="1" applyProtection="1">
      <alignment/>
      <protection/>
    </xf>
    <xf numFmtId="37" fontId="5" fillId="0" borderId="22" xfId="0" applyFont="1" applyBorder="1" applyAlignment="1" applyProtection="1">
      <alignment horizontal="center"/>
      <protection/>
    </xf>
    <xf numFmtId="37" fontId="5" fillId="0" borderId="9" xfId="0" applyFont="1" applyBorder="1" applyAlignment="1" applyProtection="1">
      <alignment horizontal="center"/>
      <protection/>
    </xf>
    <xf numFmtId="37" fontId="5" fillId="0" borderId="21" xfId="0" applyFont="1" applyBorder="1" applyAlignment="1" applyProtection="1">
      <alignment horizontal="center"/>
      <protection/>
    </xf>
    <xf numFmtId="37" fontId="1" fillId="0" borderId="3" xfId="0" applyFont="1" applyBorder="1" applyAlignment="1">
      <alignment/>
    </xf>
    <xf numFmtId="37" fontId="5" fillId="0" borderId="0" xfId="0" applyFont="1" applyAlignment="1">
      <alignment horizontal="centerContinuous"/>
    </xf>
    <xf numFmtId="37" fontId="5" fillId="4" borderId="9" xfId="0" applyFont="1" applyFill="1" applyBorder="1" applyAlignment="1">
      <alignment horizontal="centerContinuous"/>
    </xf>
    <xf numFmtId="37" fontId="5" fillId="0" borderId="8" xfId="0" applyFont="1" applyBorder="1" applyAlignment="1">
      <alignment/>
    </xf>
    <xf numFmtId="174" fontId="5" fillId="0" borderId="2" xfId="0" applyNumberFormat="1" applyFont="1" applyBorder="1" applyAlignment="1" applyProtection="1">
      <alignment/>
      <protection/>
    </xf>
    <xf numFmtId="37" fontId="5" fillId="3" borderId="13" xfId="0" applyFont="1" applyFill="1" applyBorder="1" applyAlignment="1">
      <alignment horizontal="center"/>
    </xf>
    <xf numFmtId="37" fontId="5" fillId="3" borderId="5" xfId="0" applyFont="1" applyFill="1" applyBorder="1" applyAlignment="1">
      <alignment horizontal="center"/>
    </xf>
    <xf numFmtId="37" fontId="5" fillId="0" borderId="0" xfId="0" applyFont="1" applyAlignment="1">
      <alignment vertical="top"/>
    </xf>
    <xf numFmtId="37" fontId="5" fillId="0" borderId="0" xfId="0" applyFont="1" applyAlignment="1">
      <alignment wrapText="1"/>
    </xf>
    <xf numFmtId="37" fontId="1" fillId="4" borderId="5" xfId="0" applyFont="1" applyFill="1" applyBorder="1" applyAlignment="1">
      <alignment horizontal="center"/>
    </xf>
    <xf numFmtId="37" fontId="5" fillId="4" borderId="7" xfId="0" applyFont="1" applyFill="1" applyBorder="1" applyAlignment="1">
      <alignment horizontal="right"/>
    </xf>
    <xf numFmtId="37" fontId="5" fillId="3" borderId="2" xfId="0" applyFont="1" applyFill="1" applyBorder="1" applyAlignment="1">
      <alignment horizontal="center"/>
    </xf>
    <xf numFmtId="37" fontId="5" fillId="4" borderId="12" xfId="0" applyFont="1" applyFill="1" applyBorder="1" applyAlignment="1">
      <alignment horizontal="center"/>
    </xf>
    <xf numFmtId="37" fontId="5" fillId="4" borderId="12" xfId="0" applyFont="1" applyFill="1" applyBorder="1" applyAlignment="1">
      <alignment/>
    </xf>
    <xf numFmtId="175" fontId="1" fillId="0" borderId="0" xfId="0" applyNumberFormat="1" applyFont="1" applyAlignment="1" applyProtection="1">
      <alignment/>
      <protection/>
    </xf>
    <xf numFmtId="175" fontId="1" fillId="0" borderId="0" xfId="0" applyNumberFormat="1" applyFont="1" applyAlignment="1" applyProtection="1">
      <alignment horizontal="centerContinuous"/>
      <protection/>
    </xf>
    <xf numFmtId="37" fontId="1" fillId="4" borderId="0" xfId="0" applyFont="1" applyFill="1" applyBorder="1" applyAlignment="1">
      <alignment/>
    </xf>
    <xf numFmtId="37" fontId="1" fillId="0" borderId="0" xfId="0" applyFont="1" applyBorder="1" applyAlignment="1">
      <alignment/>
    </xf>
    <xf numFmtId="175" fontId="1" fillId="7" borderId="0" xfId="0" applyNumberFormat="1" applyFont="1" applyFill="1" applyBorder="1" applyAlignment="1" applyProtection="1">
      <alignment/>
      <protection/>
    </xf>
    <xf numFmtId="175" fontId="1" fillId="6" borderId="0" xfId="0" applyNumberFormat="1" applyFont="1" applyFill="1" applyBorder="1" applyAlignment="1" applyProtection="1">
      <alignment/>
      <protection/>
    </xf>
    <xf numFmtId="175" fontId="5" fillId="7" borderId="0" xfId="0" applyNumberFormat="1" applyFont="1" applyFill="1" applyBorder="1" applyAlignment="1" applyProtection="1">
      <alignment/>
      <protection/>
    </xf>
    <xf numFmtId="37" fontId="1" fillId="6" borderId="0" xfId="0" applyFont="1" applyFill="1" applyBorder="1" applyAlignment="1">
      <alignment/>
    </xf>
    <xf numFmtId="43" fontId="0" fillId="0" borderId="0" xfId="16" applyFont="1" applyAlignment="1">
      <alignment horizontal="left"/>
    </xf>
    <xf numFmtId="37" fontId="1" fillId="0" borderId="4" xfId="0" applyFont="1" applyBorder="1" applyAlignment="1">
      <alignment/>
    </xf>
    <xf numFmtId="37" fontId="13" fillId="4" borderId="0" xfId="0" applyFont="1" applyFill="1" applyAlignment="1" applyProtection="1">
      <alignment horizontal="centerContinuous"/>
      <protection locked="0"/>
    </xf>
    <xf numFmtId="37" fontId="13" fillId="4" borderId="0" xfId="0" applyFont="1" applyFill="1" applyAlignment="1">
      <alignment horizontal="centerContinuous"/>
    </xf>
    <xf numFmtId="37" fontId="13" fillId="0" borderId="0" xfId="0" applyFont="1" applyAlignment="1">
      <alignment horizontal="centerContinuous"/>
    </xf>
    <xf numFmtId="37" fontId="11" fillId="0" borderId="0" xfId="0" applyFont="1" applyAlignment="1">
      <alignment horizontal="right" textRotation="180"/>
    </xf>
    <xf numFmtId="0" fontId="0" fillId="0" borderId="0" xfId="16" applyNumberFormat="1" applyAlignment="1">
      <alignment/>
    </xf>
    <xf numFmtId="1" fontId="0" fillId="0" borderId="0" xfId="0" applyNumberFormat="1" applyAlignment="1">
      <alignment/>
    </xf>
    <xf numFmtId="1" fontId="1" fillId="0" borderId="0" xfId="0" applyNumberFormat="1" applyFont="1" applyAlignment="1">
      <alignment/>
    </xf>
    <xf numFmtId="37" fontId="0" fillId="0" borderId="0" xfId="0" applyFont="1" applyAlignment="1" quotePrefix="1">
      <alignment/>
    </xf>
    <xf numFmtId="37" fontId="1" fillId="0" borderId="0" xfId="0" applyNumberFormat="1" applyFont="1" applyBorder="1" applyAlignment="1" applyProtection="1">
      <alignment/>
      <protection/>
    </xf>
    <xf numFmtId="174" fontId="1" fillId="4" borderId="23" xfId="0" applyNumberFormat="1" applyFont="1" applyFill="1" applyBorder="1" applyAlignment="1" applyProtection="1">
      <alignment/>
      <protection/>
    </xf>
    <xf numFmtId="174" fontId="1" fillId="0" borderId="23" xfId="0" applyNumberFormat="1" applyFont="1" applyBorder="1" applyAlignment="1" applyProtection="1">
      <alignment/>
      <protection/>
    </xf>
    <xf numFmtId="37" fontId="1" fillId="0" borderId="23" xfId="0" applyFont="1" applyBorder="1" applyAlignment="1">
      <alignment/>
    </xf>
    <xf numFmtId="37" fontId="5" fillId="4" borderId="0" xfId="0" applyFont="1" applyFill="1" applyBorder="1" applyAlignment="1">
      <alignment/>
    </xf>
    <xf numFmtId="37" fontId="5" fillId="0" borderId="0" xfId="0" applyFont="1" applyBorder="1" applyAlignment="1">
      <alignment/>
    </xf>
    <xf numFmtId="37" fontId="5" fillId="0" borderId="0" xfId="0" applyFont="1" applyAlignment="1">
      <alignment horizontal="right"/>
    </xf>
    <xf numFmtId="37" fontId="16" fillId="4" borderId="11" xfId="0" applyFont="1" applyFill="1" applyBorder="1" applyAlignment="1" applyProtection="1">
      <alignment/>
      <protection/>
    </xf>
    <xf numFmtId="0" fontId="5" fillId="4" borderId="3" xfId="0" applyNumberFormat="1" applyFont="1" applyFill="1" applyBorder="1" applyAlignment="1" applyProtection="1">
      <alignment horizontal="centerContinuous"/>
      <protection/>
    </xf>
    <xf numFmtId="0" fontId="1" fillId="4" borderId="6" xfId="0" applyNumberFormat="1" applyFont="1" applyFill="1" applyBorder="1" applyAlignment="1" applyProtection="1">
      <alignment horizontal="centerContinuous"/>
      <protection/>
    </xf>
    <xf numFmtId="37" fontId="16" fillId="4" borderId="11" xfId="0" applyFont="1" applyFill="1" applyBorder="1" applyAlignment="1">
      <alignment horizontal="left"/>
    </xf>
    <xf numFmtId="37" fontId="16" fillId="4" borderId="11" xfId="0" applyFont="1" applyFill="1" applyBorder="1" applyAlignment="1">
      <alignment/>
    </xf>
    <xf numFmtId="0" fontId="1" fillId="4" borderId="3" xfId="0" applyNumberFormat="1" applyFont="1" applyFill="1" applyBorder="1" applyAlignment="1">
      <alignment horizontal="centerContinuous"/>
    </xf>
    <xf numFmtId="0" fontId="1" fillId="4" borderId="6" xfId="0" applyNumberFormat="1" applyFont="1" applyFill="1" applyBorder="1" applyAlignment="1">
      <alignment horizontal="centerContinuous"/>
    </xf>
    <xf numFmtId="37" fontId="15" fillId="0" borderId="0" xfId="0" applyFont="1" applyAlignment="1">
      <alignment horizontal="right" vertical="center" textRotation="180"/>
    </xf>
    <xf numFmtId="37" fontId="15" fillId="0" borderId="0" xfId="0" applyFont="1" applyAlignment="1" quotePrefix="1">
      <alignment horizontal="right" vertical="top" textRotation="180"/>
    </xf>
    <xf numFmtId="37" fontId="15" fillId="0" borderId="0" xfId="0" applyFont="1" applyAlignment="1">
      <alignment horizontal="right" textRotation="180"/>
    </xf>
    <xf numFmtId="37" fontId="15" fillId="0" borderId="0" xfId="0" applyFont="1" applyAlignment="1">
      <alignment horizontal="right" vertical="top" textRotation="180"/>
    </xf>
    <xf numFmtId="190" fontId="0" fillId="0" borderId="0" xfId="0" applyNumberFormat="1" applyAlignment="1">
      <alignment/>
    </xf>
    <xf numFmtId="37" fontId="5" fillId="4" borderId="3" xfId="0" applyFont="1" applyFill="1" applyBorder="1" applyAlignment="1">
      <alignment/>
    </xf>
    <xf numFmtId="37" fontId="1" fillId="4" borderId="3" xfId="0" applyFont="1" applyFill="1" applyBorder="1" applyAlignment="1">
      <alignment/>
    </xf>
    <xf numFmtId="37" fontId="1" fillId="4" borderId="6" xfId="0" applyFont="1" applyFill="1" applyBorder="1" applyAlignment="1">
      <alignment/>
    </xf>
    <xf numFmtId="37" fontId="1" fillId="0" borderId="3" xfId="0" applyFont="1" applyBorder="1" applyAlignment="1">
      <alignment horizontal="left"/>
    </xf>
    <xf numFmtId="175" fontId="1" fillId="3" borderId="1" xfId="0" applyNumberFormat="1" applyFont="1" applyFill="1" applyBorder="1" applyAlignment="1">
      <alignment/>
    </xf>
    <xf numFmtId="175" fontId="1" fillId="0" borderId="1" xfId="0" applyNumberFormat="1" applyFont="1" applyBorder="1" applyAlignment="1">
      <alignment/>
    </xf>
    <xf numFmtId="175" fontId="1" fillId="0" borderId="0" xfId="0" applyNumberFormat="1" applyFont="1" applyAlignment="1">
      <alignment/>
    </xf>
    <xf numFmtId="175" fontId="5" fillId="3" borderId="2" xfId="0" applyNumberFormat="1" applyFont="1" applyFill="1" applyBorder="1" applyAlignment="1">
      <alignment/>
    </xf>
    <xf numFmtId="175" fontId="1" fillId="3" borderId="8" xfId="0" applyNumberFormat="1" applyFont="1" applyFill="1" applyBorder="1" applyAlignment="1">
      <alignment/>
    </xf>
    <xf numFmtId="175" fontId="1" fillId="0" borderId="8" xfId="0" applyNumberFormat="1" applyFont="1" applyBorder="1" applyAlignment="1">
      <alignment/>
    </xf>
    <xf numFmtId="175" fontId="1" fillId="3" borderId="24" xfId="0" applyNumberFormat="1" applyFont="1" applyFill="1" applyBorder="1" applyAlignment="1">
      <alignment/>
    </xf>
    <xf numFmtId="175" fontId="1" fillId="0" borderId="24" xfId="0" applyNumberFormat="1" applyFont="1" applyBorder="1" applyAlignment="1">
      <alignment/>
    </xf>
    <xf numFmtId="175" fontId="5" fillId="3" borderId="6" xfId="0" applyNumberFormat="1" applyFont="1" applyFill="1" applyBorder="1" applyAlignment="1">
      <alignment/>
    </xf>
    <xf numFmtId="175" fontId="5" fillId="3" borderId="25" xfId="0" applyNumberFormat="1" applyFont="1" applyFill="1" applyBorder="1" applyAlignment="1">
      <alignment/>
    </xf>
    <xf numFmtId="37" fontId="1" fillId="0" borderId="0" xfId="0" applyFont="1" applyBorder="1" applyAlignment="1" quotePrefix="1">
      <alignment horizontal="left"/>
    </xf>
    <xf numFmtId="37" fontId="0" fillId="0" borderId="0" xfId="0" applyFont="1" applyAlignment="1" quotePrefix="1">
      <alignment horizontal="left"/>
    </xf>
    <xf numFmtId="174" fontId="1" fillId="3" borderId="1" xfId="20" applyNumberFormat="1" applyFont="1" applyFill="1" applyBorder="1" applyAlignment="1">
      <alignment/>
    </xf>
    <xf numFmtId="174" fontId="1" fillId="0" borderId="1" xfId="20" applyNumberFormat="1" applyFont="1" applyBorder="1" applyAlignment="1">
      <alignment/>
    </xf>
    <xf numFmtId="37" fontId="1" fillId="3" borderId="24" xfId="0" applyFont="1" applyFill="1" applyBorder="1" applyAlignment="1">
      <alignment/>
    </xf>
    <xf numFmtId="37" fontId="1" fillId="0" borderId="24" xfId="0" applyFont="1" applyBorder="1" applyAlignment="1">
      <alignment/>
    </xf>
    <xf numFmtId="37" fontId="5" fillId="3" borderId="25" xfId="0" applyFont="1" applyFill="1" applyBorder="1" applyAlignment="1">
      <alignment/>
    </xf>
    <xf numFmtId="37" fontId="16" fillId="4" borderId="11" xfId="0" applyFont="1" applyFill="1" applyBorder="1" applyAlignment="1">
      <alignment/>
    </xf>
    <xf numFmtId="39" fontId="1" fillId="3" borderId="1" xfId="0" applyNumberFormat="1" applyFont="1" applyFill="1" applyBorder="1" applyAlignment="1">
      <alignment/>
    </xf>
    <xf numFmtId="39" fontId="1" fillId="0" borderId="1" xfId="0" applyNumberFormat="1" applyFont="1" applyBorder="1" applyAlignment="1">
      <alignment/>
    </xf>
    <xf numFmtId="39" fontId="1" fillId="0" borderId="0" xfId="0" applyNumberFormat="1" applyFont="1" applyAlignment="1">
      <alignment/>
    </xf>
    <xf numFmtId="39" fontId="5" fillId="3" borderId="2" xfId="0" applyNumberFormat="1" applyFont="1" applyFill="1" applyBorder="1" applyAlignment="1">
      <alignment/>
    </xf>
    <xf numFmtId="0" fontId="1" fillId="3" borderId="1" xfId="0" applyNumberFormat="1" applyFont="1" applyFill="1" applyBorder="1" applyAlignment="1">
      <alignment/>
    </xf>
    <xf numFmtId="0" fontId="1" fillId="0" borderId="1" xfId="0" applyNumberFormat="1" applyFont="1" applyBorder="1" applyAlignment="1">
      <alignment/>
    </xf>
    <xf numFmtId="0" fontId="1" fillId="0" borderId="0" xfId="0" applyNumberFormat="1" applyFont="1" applyAlignment="1">
      <alignment/>
    </xf>
    <xf numFmtId="0" fontId="5" fillId="3" borderId="2" xfId="0" applyNumberFormat="1" applyFont="1" applyFill="1" applyBorder="1" applyAlignment="1">
      <alignment/>
    </xf>
    <xf numFmtId="37" fontId="1" fillId="0" borderId="0" xfId="0" applyFont="1" applyAlignment="1" quotePrefix="1">
      <alignment horizontal="left"/>
    </xf>
    <xf numFmtId="1" fontId="1" fillId="3" borderId="1" xfId="0" applyNumberFormat="1" applyFont="1" applyFill="1" applyBorder="1" applyAlignment="1">
      <alignment/>
    </xf>
    <xf numFmtId="1" fontId="1" fillId="0" borderId="1" xfId="0" applyNumberFormat="1" applyFont="1" applyBorder="1" applyAlignment="1">
      <alignment/>
    </xf>
    <xf numFmtId="37" fontId="0" fillId="0" borderId="0" xfId="0" applyAlignment="1" quotePrefix="1">
      <alignment horizontal="right"/>
    </xf>
    <xf numFmtId="39" fontId="1" fillId="0" borderId="1" xfId="0" applyNumberFormat="1" applyFont="1" applyBorder="1" applyAlignment="1">
      <alignment horizontal="right"/>
    </xf>
    <xf numFmtId="39" fontId="1" fillId="3" borderId="1" xfId="0" applyNumberFormat="1" applyFont="1" applyFill="1" applyBorder="1" applyAlignment="1">
      <alignment horizontal="right"/>
    </xf>
    <xf numFmtId="37" fontId="1" fillId="0" borderId="1" xfId="0" applyFont="1" applyBorder="1" applyAlignment="1" quotePrefix="1">
      <alignment horizontal="left"/>
    </xf>
    <xf numFmtId="37" fontId="5" fillId="4" borderId="1" xfId="0" applyFont="1" applyFill="1" applyBorder="1" applyAlignment="1">
      <alignment horizontal="center"/>
    </xf>
    <xf numFmtId="37" fontId="5" fillId="6" borderId="1" xfId="0" applyFont="1" applyFill="1" applyBorder="1" applyAlignment="1">
      <alignment horizontal="center"/>
    </xf>
    <xf numFmtId="37" fontId="5" fillId="0" borderId="1" xfId="0" applyFont="1" applyBorder="1" applyAlignment="1" applyProtection="1">
      <alignment horizontal="center"/>
      <protection/>
    </xf>
    <xf numFmtId="37" fontId="5" fillId="5" borderId="2" xfId="0" applyFont="1" applyFill="1" applyBorder="1" applyAlignment="1" applyProtection="1">
      <alignment horizontal="center"/>
      <protection/>
    </xf>
    <xf numFmtId="37" fontId="5" fillId="5" borderId="15" xfId="0" applyFont="1" applyFill="1" applyBorder="1" applyAlignment="1" applyProtection="1">
      <alignment horizontal="centerContinuous"/>
      <protection/>
    </xf>
    <xf numFmtId="37" fontId="1" fillId="5" borderId="5" xfId="0" applyFont="1" applyFill="1" applyBorder="1" applyAlignment="1" applyProtection="1">
      <alignment horizontal="centerContinuous"/>
      <protection/>
    </xf>
    <xf numFmtId="37" fontId="1" fillId="5" borderId="13" xfId="0" applyFont="1" applyFill="1" applyBorder="1" applyAlignment="1" applyProtection="1">
      <alignment horizontal="centerContinuous"/>
      <protection/>
    </xf>
    <xf numFmtId="37" fontId="1" fillId="4" borderId="3" xfId="0" applyFont="1" applyFill="1" applyBorder="1" applyAlignment="1" applyProtection="1" quotePrefix="1">
      <alignment horizontal="centerContinuous"/>
      <protection/>
    </xf>
    <xf numFmtId="37" fontId="1" fillId="0" borderId="3" xfId="0" applyFont="1" applyBorder="1" applyAlignment="1" quotePrefix="1">
      <alignment horizontal="centerContinuous"/>
    </xf>
    <xf numFmtId="37" fontId="1" fillId="0" borderId="4" xfId="0" applyFont="1" applyBorder="1" applyAlignment="1">
      <alignment horizontal="centerContinuous"/>
    </xf>
    <xf numFmtId="37" fontId="5" fillId="5" borderId="26" xfId="0" applyFont="1" applyFill="1" applyBorder="1" applyAlignment="1" applyProtection="1">
      <alignment horizontal="centerContinuous"/>
      <protection/>
    </xf>
    <xf numFmtId="37" fontId="1" fillId="0" borderId="0" xfId="0" applyFont="1" applyAlignment="1">
      <alignment horizontal="center"/>
    </xf>
    <xf numFmtId="49" fontId="0" fillId="0" borderId="0" xfId="0" applyNumberFormat="1" applyFont="1" applyAlignment="1">
      <alignment horizontal="right"/>
    </xf>
    <xf numFmtId="49" fontId="0" fillId="0" borderId="0" xfId="0" applyNumberFormat="1" applyFont="1" applyAlignment="1">
      <alignment/>
    </xf>
    <xf numFmtId="37" fontId="6" fillId="0" borderId="3" xfId="0" applyFont="1" applyBorder="1" applyAlignment="1" applyProtection="1">
      <alignment/>
      <protection locked="0"/>
    </xf>
    <xf numFmtId="37" fontId="1" fillId="3" borderId="1" xfId="0" applyFont="1" applyFill="1" applyBorder="1" applyAlignment="1">
      <alignment horizontal="right"/>
    </xf>
    <xf numFmtId="174" fontId="1" fillId="3" borderId="1" xfId="20" applyNumberFormat="1" applyFont="1" applyFill="1" applyBorder="1" applyAlignment="1">
      <alignment horizontal="right"/>
    </xf>
    <xf numFmtId="37" fontId="5" fillId="0" borderId="27" xfId="0" applyFont="1" applyBorder="1" applyAlignment="1">
      <alignment horizontal="centerContinuous"/>
    </xf>
    <xf numFmtId="37" fontId="1" fillId="0" borderId="28" xfId="0" applyFont="1" applyBorder="1" applyAlignment="1">
      <alignment horizontal="centerContinuous"/>
    </xf>
    <xf numFmtId="49" fontId="5" fillId="8" borderId="29" xfId="0" applyNumberFormat="1" applyFont="1" applyFill="1" applyBorder="1" applyAlignment="1">
      <alignment horizontal="center"/>
    </xf>
    <xf numFmtId="37" fontId="5" fillId="4" borderId="5" xfId="0" applyFont="1" applyFill="1" applyBorder="1" applyAlignment="1">
      <alignment horizontal="centerContinuous"/>
    </xf>
    <xf numFmtId="37" fontId="5" fillId="4" borderId="30" xfId="0" applyFont="1" applyFill="1" applyBorder="1" applyAlignment="1">
      <alignment horizontal="center"/>
    </xf>
    <xf numFmtId="37" fontId="5" fillId="0" borderId="4" xfId="0" applyFont="1" applyBorder="1" applyAlignment="1">
      <alignment horizontal="centerContinuous"/>
    </xf>
    <xf numFmtId="37" fontId="5" fillId="0" borderId="31" xfId="0" applyFont="1" applyBorder="1" applyAlignment="1">
      <alignment horizontal="centerContinuous"/>
    </xf>
    <xf numFmtId="175" fontId="1" fillId="3" borderId="32" xfId="0" applyNumberFormat="1" applyFont="1" applyFill="1" applyBorder="1" applyAlignment="1">
      <alignment/>
    </xf>
    <xf numFmtId="175" fontId="1" fillId="0" borderId="32" xfId="0" applyNumberFormat="1" applyFont="1" applyBorder="1" applyAlignment="1">
      <alignment/>
    </xf>
    <xf numFmtId="175" fontId="5" fillId="3" borderId="33" xfId="0" applyNumberFormat="1" applyFont="1" applyFill="1" applyBorder="1" applyAlignment="1">
      <alignment/>
    </xf>
    <xf numFmtId="191" fontId="1" fillId="3" borderId="1" xfId="0" applyNumberFormat="1" applyFont="1" applyFill="1" applyBorder="1" applyAlignment="1">
      <alignment/>
    </xf>
    <xf numFmtId="191" fontId="1" fillId="0" borderId="1" xfId="0" applyNumberFormat="1" applyFont="1" applyBorder="1" applyAlignment="1">
      <alignment/>
    </xf>
    <xf numFmtId="191" fontId="1" fillId="0" borderId="0" xfId="0" applyNumberFormat="1" applyFont="1" applyAlignment="1">
      <alignment/>
    </xf>
    <xf numFmtId="191" fontId="5" fillId="3" borderId="2" xfId="0" applyNumberFormat="1" applyFont="1" applyFill="1" applyBorder="1" applyAlignment="1">
      <alignment/>
    </xf>
    <xf numFmtId="191" fontId="1" fillId="3" borderId="7" xfId="0" applyNumberFormat="1" applyFont="1" applyFill="1" applyBorder="1" applyAlignment="1">
      <alignment/>
    </xf>
    <xf numFmtId="191" fontId="1" fillId="0" borderId="7" xfId="0" applyNumberFormat="1" applyFont="1" applyBorder="1" applyAlignment="1">
      <alignment/>
    </xf>
    <xf numFmtId="191" fontId="0" fillId="0" borderId="0" xfId="0" applyNumberFormat="1" applyAlignment="1">
      <alignment/>
    </xf>
    <xf numFmtId="191" fontId="5" fillId="3" borderId="11" xfId="0" applyNumberFormat="1" applyFont="1" applyFill="1" applyBorder="1" applyAlignment="1">
      <alignment/>
    </xf>
    <xf numFmtId="191" fontId="1" fillId="0" borderId="1" xfId="0" applyNumberFormat="1" applyFont="1" applyBorder="1" applyAlignment="1" applyProtection="1">
      <alignment/>
      <protection/>
    </xf>
    <xf numFmtId="191" fontId="1" fillId="0" borderId="8" xfId="0" applyNumberFormat="1" applyFont="1" applyBorder="1" applyAlignment="1" applyProtection="1">
      <alignment/>
      <protection/>
    </xf>
    <xf numFmtId="191" fontId="1" fillId="0" borderId="8" xfId="0" applyNumberFormat="1" applyFont="1" applyBorder="1" applyAlignment="1">
      <alignment/>
    </xf>
    <xf numFmtId="191" fontId="1" fillId="0" borderId="7" xfId="0" applyNumberFormat="1" applyFont="1" applyBorder="1" applyAlignment="1" applyProtection="1">
      <alignment/>
      <protection/>
    </xf>
    <xf numFmtId="191" fontId="1" fillId="0" borderId="0" xfId="0" applyNumberFormat="1" applyFont="1" applyAlignment="1">
      <alignment/>
    </xf>
    <xf numFmtId="191" fontId="1" fillId="0" borderId="7" xfId="0" applyNumberFormat="1" applyFont="1" applyBorder="1" applyAlignment="1">
      <alignment/>
    </xf>
    <xf numFmtId="191" fontId="1" fillId="0" borderId="0" xfId="0" applyNumberFormat="1" applyFont="1" applyAlignment="1" applyProtection="1">
      <alignment/>
      <protection/>
    </xf>
    <xf numFmtId="191" fontId="19" fillId="0" borderId="0" xfId="0" applyNumberFormat="1" applyFont="1" applyAlignment="1">
      <alignment/>
    </xf>
    <xf numFmtId="191" fontId="5" fillId="0" borderId="2" xfId="0" applyNumberFormat="1" applyFont="1" applyBorder="1" applyAlignment="1" applyProtection="1">
      <alignment/>
      <protection/>
    </xf>
    <xf numFmtId="191" fontId="5" fillId="0" borderId="6" xfId="0" applyNumberFormat="1" applyFont="1" applyBorder="1" applyAlignment="1" applyProtection="1">
      <alignment/>
      <protection/>
    </xf>
    <xf numFmtId="191" fontId="5" fillId="0" borderId="3" xfId="0" applyNumberFormat="1" applyFont="1" applyBorder="1" applyAlignment="1" applyProtection="1">
      <alignment/>
      <protection/>
    </xf>
    <xf numFmtId="191" fontId="1" fillId="0" borderId="3" xfId="0" applyNumberFormat="1" applyFont="1" applyBorder="1" applyAlignment="1">
      <alignment/>
    </xf>
    <xf numFmtId="191" fontId="1" fillId="4" borderId="23" xfId="0" applyNumberFormat="1" applyFont="1" applyFill="1" applyBorder="1" applyAlignment="1" applyProtection="1">
      <alignment/>
      <protection/>
    </xf>
    <xf numFmtId="191" fontId="1" fillId="0" borderId="23" xfId="0" applyNumberFormat="1" applyFont="1" applyBorder="1" applyAlignment="1" applyProtection="1">
      <alignment/>
      <protection/>
    </xf>
    <xf numFmtId="191" fontId="1" fillId="0" borderId="23" xfId="0" applyNumberFormat="1" applyFont="1" applyBorder="1" applyAlignment="1">
      <alignment/>
    </xf>
    <xf numFmtId="37" fontId="1" fillId="3" borderId="5" xfId="0" applyFont="1" applyFill="1" applyBorder="1" applyAlignment="1">
      <alignment/>
    </xf>
    <xf numFmtId="49" fontId="0" fillId="0" borderId="0" xfId="0" applyNumberFormat="1" applyAlignment="1">
      <alignment horizontal="right"/>
    </xf>
    <xf numFmtId="172" fontId="0" fillId="0" borderId="0" xfId="0" applyNumberFormat="1" applyAlignment="1">
      <alignment horizontal="right"/>
    </xf>
    <xf numFmtId="3" fontId="0" fillId="0" borderId="0" xfId="0" applyNumberFormat="1" applyAlignment="1">
      <alignment horizontal="right"/>
    </xf>
    <xf numFmtId="37" fontId="1" fillId="0" borderId="1" xfId="0" applyFont="1" applyBorder="1" applyAlignment="1">
      <alignment horizontal="right"/>
    </xf>
    <xf numFmtId="37" fontId="13" fillId="4" borderId="11" xfId="0" applyFont="1" applyFill="1" applyBorder="1" applyAlignment="1">
      <alignment horizontal="left"/>
    </xf>
    <xf numFmtId="37" fontId="5" fillId="1" borderId="15" xfId="0" applyFont="1" applyFill="1" applyBorder="1" applyAlignment="1">
      <alignment horizontal="centerContinuous"/>
    </xf>
    <xf numFmtId="37" fontId="5" fillId="1" borderId="13" xfId="0" applyFont="1" applyFill="1" applyBorder="1" applyAlignment="1">
      <alignment horizontal="centerContinuous"/>
    </xf>
    <xf numFmtId="37" fontId="5" fillId="1" borderId="15" xfId="0" applyFont="1" applyFill="1" applyBorder="1" applyAlignment="1">
      <alignment/>
    </xf>
    <xf numFmtId="37" fontId="5" fillId="1" borderId="13" xfId="0" applyFont="1" applyFill="1" applyBorder="1" applyAlignment="1">
      <alignment/>
    </xf>
    <xf numFmtId="37" fontId="5" fillId="1" borderId="7" xfId="0" applyFont="1" applyFill="1" applyBorder="1" applyAlignment="1">
      <alignment horizontal="centerContinuous"/>
    </xf>
    <xf numFmtId="37" fontId="5" fillId="1" borderId="8" xfId="0" applyFont="1" applyFill="1" applyBorder="1" applyAlignment="1">
      <alignment horizontal="centerContinuous"/>
    </xf>
    <xf numFmtId="37" fontId="5" fillId="1" borderId="9" xfId="0" applyFont="1" applyFill="1" applyBorder="1" applyAlignment="1">
      <alignment horizontal="centerContinuous"/>
    </xf>
    <xf numFmtId="37" fontId="5" fillId="1" borderId="10" xfId="0" applyFont="1" applyFill="1" applyBorder="1" applyAlignment="1">
      <alignment horizontal="centerContinuous"/>
    </xf>
    <xf numFmtId="49" fontId="5" fillId="7" borderId="2" xfId="0" applyNumberFormat="1" applyFont="1" applyFill="1" applyBorder="1" applyAlignment="1">
      <alignment horizontal="center"/>
    </xf>
    <xf numFmtId="37" fontId="1" fillId="0" borderId="1" xfId="0" applyFont="1" applyBorder="1" applyAlignment="1" quotePrefix="1">
      <alignment/>
    </xf>
    <xf numFmtId="49" fontId="21" fillId="0" borderId="1" xfId="0" applyNumberFormat="1" applyFont="1" applyBorder="1" applyAlignment="1" quotePrefix="1">
      <alignment horizontal="right" vertical="top"/>
    </xf>
    <xf numFmtId="191" fontId="1" fillId="0" borderId="1" xfId="0" applyNumberFormat="1" applyFont="1" applyBorder="1" applyAlignment="1">
      <alignment horizontal="right"/>
    </xf>
    <xf numFmtId="191" fontId="1" fillId="3" borderId="1" xfId="0" applyNumberFormat="1" applyFont="1" applyFill="1" applyBorder="1" applyAlignment="1">
      <alignment horizontal="right"/>
    </xf>
    <xf numFmtId="191" fontId="1" fillId="0" borderId="0" xfId="0" applyNumberFormat="1" applyFont="1" applyAlignment="1">
      <alignment horizontal="right"/>
    </xf>
    <xf numFmtId="191" fontId="5" fillId="3" borderId="2" xfId="0" applyNumberFormat="1" applyFont="1" applyFill="1" applyBorder="1" applyAlignment="1">
      <alignment horizontal="right"/>
    </xf>
    <xf numFmtId="37" fontId="5" fillId="4" borderId="13" xfId="0" applyFont="1" applyFill="1" applyBorder="1" applyAlignment="1">
      <alignment/>
    </xf>
    <xf numFmtId="37" fontId="5" fillId="4" borderId="8" xfId="0" applyFont="1" applyFill="1" applyBorder="1" applyAlignment="1">
      <alignment/>
    </xf>
    <xf numFmtId="49" fontId="18" fillId="0" borderId="14" xfId="0" applyNumberFormat="1" applyFont="1" applyBorder="1" applyAlignment="1">
      <alignment horizontal="center"/>
    </xf>
    <xf numFmtId="37" fontId="5" fillId="5" borderId="5" xfId="0" applyFont="1" applyFill="1" applyBorder="1" applyAlignment="1">
      <alignment horizontal="centerContinuous"/>
    </xf>
    <xf numFmtId="37" fontId="5" fillId="5" borderId="0" xfId="0" applyFont="1" applyFill="1" applyBorder="1" applyAlignment="1">
      <alignment horizontal="centerContinuous"/>
    </xf>
    <xf numFmtId="49" fontId="1" fillId="4" borderId="17" xfId="0" applyNumberFormat="1" applyFont="1" applyFill="1" applyBorder="1" applyAlignment="1">
      <alignment horizontal="center" vertical="center"/>
    </xf>
    <xf numFmtId="49" fontId="0" fillId="0" borderId="17" xfId="0" applyNumberFormat="1" applyBorder="1" applyAlignment="1">
      <alignment horizontal="center" vertical="center"/>
    </xf>
    <xf numFmtId="49" fontId="0" fillId="0" borderId="18" xfId="0" applyNumberFormat="1" applyBorder="1" applyAlignment="1">
      <alignment horizontal="center" vertical="center"/>
    </xf>
    <xf numFmtId="37" fontId="13" fillId="0" borderId="7" xfId="0" applyFont="1" applyBorder="1" applyAlignment="1" quotePrefix="1">
      <alignment horizontal="right" vertical="center" textRotation="180"/>
    </xf>
    <xf numFmtId="37" fontId="17" fillId="0" borderId="7" xfId="0" applyFont="1" applyBorder="1" applyAlignment="1">
      <alignment horizontal="right" textRotation="180"/>
    </xf>
    <xf numFmtId="37" fontId="5" fillId="3" borderId="15" xfId="0" applyFont="1" applyFill="1" applyBorder="1" applyAlignment="1">
      <alignment horizontal="center"/>
    </xf>
    <xf numFmtId="37" fontId="0" fillId="0" borderId="13" xfId="0" applyBorder="1" applyAlignment="1">
      <alignment horizontal="center"/>
    </xf>
    <xf numFmtId="37" fontId="0" fillId="0" borderId="9" xfId="0" applyBorder="1" applyAlignment="1">
      <alignment horizontal="center"/>
    </xf>
    <xf numFmtId="37" fontId="0" fillId="0" borderId="10" xfId="0" applyBorder="1" applyAlignment="1">
      <alignment horizontal="center"/>
    </xf>
    <xf numFmtId="37" fontId="0" fillId="0" borderId="5" xfId="0" applyBorder="1" applyAlignment="1">
      <alignment horizontal="center"/>
    </xf>
    <xf numFmtId="37" fontId="0" fillId="0" borderId="4" xfId="0" applyBorder="1" applyAlignment="1">
      <alignment horizontal="center"/>
    </xf>
    <xf numFmtId="37" fontId="12" fillId="9" borderId="0" xfId="0" applyFont="1" applyFill="1" applyAlignment="1">
      <alignment/>
    </xf>
    <xf numFmtId="37" fontId="12" fillId="0" borderId="0" xfId="0" applyFont="1" applyAlignment="1">
      <alignment/>
    </xf>
    <xf numFmtId="37" fontId="14" fillId="9" borderId="0" xfId="0" applyFont="1" applyFill="1" applyAlignment="1">
      <alignment horizontal="center"/>
    </xf>
    <xf numFmtId="37" fontId="12" fillId="9" borderId="0" xfId="0" applyFont="1" applyFill="1" applyAlignment="1">
      <alignment/>
    </xf>
    <xf numFmtId="37" fontId="12" fillId="9" borderId="0" xfId="0" applyFont="1" applyFill="1" applyAlignment="1">
      <alignment wrapText="1"/>
    </xf>
  </cellXfs>
  <cellStyles count="7">
    <cellStyle name="Normal" xfId="0"/>
    <cellStyle name="BODY"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49"/>
  <dimension ref="A1:C26"/>
  <sheetViews>
    <sheetView showGridLines="0" showRowColHeaders="0" tabSelected="1" workbookViewId="0" topLeftCell="A1">
      <selection activeCell="B1" sqref="B1"/>
    </sheetView>
  </sheetViews>
  <sheetFormatPr defaultColWidth="9.33203125" defaultRowHeight="12"/>
  <cols>
    <col min="1" max="1" width="9.33203125" style="456" customWidth="1"/>
    <col min="2" max="2" width="112.16015625" style="456" customWidth="1"/>
    <col min="3" max="16384" width="9.33203125" style="456" customWidth="1"/>
  </cols>
  <sheetData>
    <row r="1" spans="1:3" ht="0.75" customHeight="1">
      <c r="A1" s="455"/>
      <c r="B1" s="455"/>
      <c r="C1" s="455"/>
    </row>
    <row r="2" spans="1:3" ht="14.25">
      <c r="A2" s="455"/>
      <c r="B2" s="455"/>
      <c r="C2" s="455"/>
    </row>
    <row r="3" spans="1:3" ht="15">
      <c r="A3" s="455"/>
      <c r="B3" s="457" t="s">
        <v>518</v>
      </c>
      <c r="C3" s="455"/>
    </row>
    <row r="4" spans="1:3" ht="14.25">
      <c r="A4" s="455"/>
      <c r="B4" s="455"/>
      <c r="C4" s="455"/>
    </row>
    <row r="5" spans="1:3" ht="14.25">
      <c r="A5" s="455"/>
      <c r="B5" s="458" t="s">
        <v>513</v>
      </c>
      <c r="C5" s="458"/>
    </row>
    <row r="6" spans="1:3" ht="14.25">
      <c r="A6" s="455"/>
      <c r="B6" s="455"/>
      <c r="C6" s="455"/>
    </row>
    <row r="7" spans="1:3" ht="14.25">
      <c r="A7" s="455"/>
      <c r="B7" s="459" t="s">
        <v>514</v>
      </c>
      <c r="C7" s="455"/>
    </row>
    <row r="8" spans="1:3" ht="14.25">
      <c r="A8" s="455"/>
      <c r="B8" s="459"/>
      <c r="C8" s="455"/>
    </row>
    <row r="9" spans="1:3" ht="14.25">
      <c r="A9" s="455"/>
      <c r="B9" s="455"/>
      <c r="C9" s="455"/>
    </row>
    <row r="10" spans="1:3" ht="14.25">
      <c r="A10" s="455"/>
      <c r="B10" s="459" t="s">
        <v>515</v>
      </c>
      <c r="C10" s="455"/>
    </row>
    <row r="11" spans="1:3" ht="14.25">
      <c r="A11" s="455"/>
      <c r="B11" s="459"/>
      <c r="C11" s="455"/>
    </row>
    <row r="12" spans="1:3" ht="14.25">
      <c r="A12" s="455"/>
      <c r="B12" s="459"/>
      <c r="C12" s="455"/>
    </row>
    <row r="13" spans="1:3" ht="14.25">
      <c r="A13" s="455"/>
      <c r="B13" s="455"/>
      <c r="C13" s="455"/>
    </row>
    <row r="14" spans="1:3" ht="14.25">
      <c r="A14" s="455"/>
      <c r="B14" s="459" t="s">
        <v>516</v>
      </c>
      <c r="C14" s="455"/>
    </row>
    <row r="15" spans="1:3" ht="14.25">
      <c r="A15" s="455"/>
      <c r="B15" s="459"/>
      <c r="C15" s="455"/>
    </row>
    <row r="16" spans="1:3" ht="14.25">
      <c r="A16" s="455"/>
      <c r="B16" s="455"/>
      <c r="C16" s="455"/>
    </row>
    <row r="17" spans="1:3" ht="14.25">
      <c r="A17" s="455"/>
      <c r="B17" s="459" t="s">
        <v>517</v>
      </c>
      <c r="C17" s="455"/>
    </row>
    <row r="18" spans="1:3" ht="14.25">
      <c r="A18" s="455"/>
      <c r="B18" s="459"/>
      <c r="C18" s="455"/>
    </row>
    <row r="19" spans="1:3" ht="14.25">
      <c r="A19" s="455"/>
      <c r="B19" s="459"/>
      <c r="C19" s="455"/>
    </row>
    <row r="20" spans="1:3" ht="14.25">
      <c r="A20" s="455"/>
      <c r="B20" s="459"/>
      <c r="C20" s="455"/>
    </row>
    <row r="21" spans="1:3" ht="14.25">
      <c r="A21" s="455"/>
      <c r="B21" s="458"/>
      <c r="C21" s="455"/>
    </row>
    <row r="22" spans="1:3" ht="14.25">
      <c r="A22" s="455"/>
      <c r="B22" s="458"/>
      <c r="C22" s="455"/>
    </row>
    <row r="23" spans="1:3" ht="14.25">
      <c r="A23" s="455"/>
      <c r="B23" s="455"/>
      <c r="C23" s="455"/>
    </row>
    <row r="24" spans="1:3" ht="14.25">
      <c r="A24" s="455"/>
      <c r="B24" s="455"/>
      <c r="C24" s="455"/>
    </row>
    <row r="25" spans="1:3" ht="14.25">
      <c r="A25" s="455"/>
      <c r="B25" s="455"/>
      <c r="C25" s="455"/>
    </row>
    <row r="26" spans="1:3" ht="14.25">
      <c r="A26" s="455"/>
      <c r="B26" s="455"/>
      <c r="C26" s="455"/>
    </row>
  </sheetData>
  <mergeCells count="4">
    <mergeCell ref="B7:B8"/>
    <mergeCell ref="B10:B12"/>
    <mergeCell ref="B14:B15"/>
    <mergeCell ref="B17:B20"/>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9">
    <pageSetUpPr fitToPage="1"/>
  </sheetPr>
  <dimension ref="A2:O56"/>
  <sheetViews>
    <sheetView showGridLines="0" showZeros="0" workbookViewId="0" topLeftCell="A1">
      <selection activeCell="A1" sqref="A1"/>
    </sheetView>
  </sheetViews>
  <sheetFormatPr defaultColWidth="14.83203125" defaultRowHeight="12"/>
  <cols>
    <col min="1" max="1" width="6.83203125" style="80" customWidth="1"/>
    <col min="2" max="2" width="52.83203125" style="80" customWidth="1"/>
    <col min="3" max="3" width="23.83203125" style="80" customWidth="1"/>
    <col min="4" max="4" width="7.83203125" style="80" customWidth="1"/>
    <col min="5" max="5" width="16.83203125" style="80" customWidth="1"/>
    <col min="6" max="6" width="7.83203125" style="80" customWidth="1"/>
    <col min="7" max="7" width="16.83203125" style="80" customWidth="1"/>
    <col min="8" max="8" width="7.83203125" style="80" customWidth="1"/>
    <col min="9" max="9" width="12.83203125" style="80" customWidth="1"/>
    <col min="10" max="10" width="7.83203125" style="80" customWidth="1"/>
    <col min="11" max="11" width="16.83203125" style="80" customWidth="1"/>
    <col min="12" max="12" width="8.83203125" style="80" customWidth="1"/>
    <col min="13" max="13" width="10.83203125" style="80" customWidth="1"/>
    <col min="14" max="14" width="45.66015625" style="80" bestFit="1" customWidth="1"/>
    <col min="15" max="16384" width="14.83203125" style="80" customWidth="1"/>
  </cols>
  <sheetData>
    <row r="2" spans="1:12" ht="12.75">
      <c r="A2" s="172"/>
      <c r="B2" s="172"/>
      <c r="C2" s="172"/>
      <c r="D2" s="124" t="str">
        <f>YEAR</f>
        <v>OPERATING FUND ACTUAL 2000/01</v>
      </c>
      <c r="E2" s="124"/>
      <c r="F2" s="124"/>
      <c r="G2" s="105"/>
      <c r="H2" s="105"/>
      <c r="I2" s="105"/>
      <c r="J2" s="105"/>
      <c r="K2" s="280"/>
      <c r="L2" s="106" t="s">
        <v>265</v>
      </c>
    </row>
    <row r="3" spans="11:12" ht="12.75">
      <c r="K3" s="171"/>
      <c r="L3" s="171"/>
    </row>
    <row r="4" spans="3:12" ht="15.75">
      <c r="C4" s="306" t="s">
        <v>266</v>
      </c>
      <c r="D4" s="171"/>
      <c r="E4" s="171"/>
      <c r="F4" s="171"/>
      <c r="G4" s="171"/>
      <c r="H4" s="171"/>
      <c r="I4" s="171"/>
      <c r="J4" s="171"/>
      <c r="K4" s="171"/>
      <c r="L4" s="171"/>
    </row>
    <row r="5" spans="3:12" ht="15.75">
      <c r="C5" s="306" t="s">
        <v>267</v>
      </c>
      <c r="D5" s="171"/>
      <c r="E5" s="171"/>
      <c r="F5" s="171"/>
      <c r="G5" s="171"/>
      <c r="H5" s="171"/>
      <c r="I5" s="171"/>
      <c r="J5" s="171"/>
      <c r="K5" s="171"/>
      <c r="L5" s="171"/>
    </row>
    <row r="7" spans="3:10" ht="12.75">
      <c r="C7" s="123" t="s">
        <v>268</v>
      </c>
      <c r="D7" s="105"/>
      <c r="E7" s="105"/>
      <c r="F7" s="105"/>
      <c r="G7" s="105"/>
      <c r="H7" s="105"/>
      <c r="I7" s="105"/>
      <c r="J7" s="130"/>
    </row>
    <row r="8" ht="12.75">
      <c r="C8" s="281"/>
    </row>
    <row r="9" spans="1:12" ht="12.75">
      <c r="A9" s="140"/>
      <c r="B9" s="140"/>
      <c r="C9" s="66" t="s">
        <v>28</v>
      </c>
      <c r="D9" s="65"/>
      <c r="E9" s="64" t="s">
        <v>29</v>
      </c>
      <c r="F9" s="65"/>
      <c r="G9" s="64" t="s">
        <v>30</v>
      </c>
      <c r="H9" s="65"/>
      <c r="I9" s="449" t="s">
        <v>496</v>
      </c>
      <c r="J9" s="450"/>
      <c r="K9" s="128"/>
      <c r="L9" s="201"/>
    </row>
    <row r="10" spans="1:12" ht="12.75">
      <c r="A10" s="140"/>
      <c r="B10" s="140"/>
      <c r="C10" s="67" t="s">
        <v>43</v>
      </c>
      <c r="D10" s="69"/>
      <c r="E10" s="68" t="s">
        <v>66</v>
      </c>
      <c r="F10" s="69"/>
      <c r="G10" s="68" t="s">
        <v>67</v>
      </c>
      <c r="H10" s="69"/>
      <c r="I10" s="451"/>
      <c r="J10" s="452"/>
      <c r="K10" s="68" t="s">
        <v>69</v>
      </c>
      <c r="L10" s="206"/>
    </row>
    <row r="11" spans="1:12" ht="12.75">
      <c r="A11" s="140"/>
      <c r="B11" s="140"/>
      <c r="C11" s="282" t="s">
        <v>103</v>
      </c>
      <c r="D11" s="282" t="s">
        <v>104</v>
      </c>
      <c r="E11" s="282" t="s">
        <v>103</v>
      </c>
      <c r="F11" s="282" t="s">
        <v>104</v>
      </c>
      <c r="G11" s="282" t="s">
        <v>103</v>
      </c>
      <c r="H11" s="282" t="s">
        <v>104</v>
      </c>
      <c r="I11" s="282" t="s">
        <v>103</v>
      </c>
      <c r="J11" s="253" t="s">
        <v>104</v>
      </c>
      <c r="K11" s="282" t="s">
        <v>103</v>
      </c>
      <c r="L11" s="253" t="s">
        <v>104</v>
      </c>
    </row>
    <row r="12" spans="1:12" ht="4.5" customHeight="1">
      <c r="A12" s="140"/>
      <c r="B12" s="140"/>
      <c r="C12" s="140"/>
      <c r="D12" s="140"/>
      <c r="E12" s="140"/>
      <c r="F12" s="140"/>
      <c r="G12" s="140"/>
      <c r="H12" s="140"/>
      <c r="I12" s="140"/>
      <c r="J12" s="140"/>
      <c r="K12" s="140"/>
      <c r="L12" s="140"/>
    </row>
    <row r="13" spans="1:15" ht="12.75">
      <c r="A13" s="179">
        <v>300</v>
      </c>
      <c r="B13" s="316" t="s">
        <v>258</v>
      </c>
      <c r="C13" s="415">
        <f>SUM(C14:C21)</f>
        <v>47193093.99</v>
      </c>
      <c r="D13" s="313">
        <f>C13/$K$54</f>
        <v>0.03773153049270256</v>
      </c>
      <c r="E13" s="415">
        <f>SUM(E14:E21)</f>
        <v>22997272.325</v>
      </c>
      <c r="F13" s="313">
        <f>E13/$K$54</f>
        <v>0.018386636870292683</v>
      </c>
      <c r="G13" s="415">
        <f>SUM(G14:G21)</f>
        <v>63530365.129999995</v>
      </c>
      <c r="H13" s="313">
        <f>G13/$K$54</f>
        <v>0.05079340442529697</v>
      </c>
      <c r="I13" s="415"/>
      <c r="J13" s="313"/>
      <c r="K13" s="415">
        <f>SUM(G13,E13,C13,'- 12 -'!I13,'- 12 -'!G13,'- 12 -'!E13,'- 12 -'!C13)</f>
        <v>943830706.215</v>
      </c>
      <c r="L13" s="313">
        <f aca="true" t="shared" si="0" ref="L13:L21">K13/$K$54</f>
        <v>0.7546056861422631</v>
      </c>
      <c r="N13" s="80" t="s">
        <v>258</v>
      </c>
      <c r="O13" s="99">
        <f>L13</f>
        <v>0.7546056861422631</v>
      </c>
    </row>
    <row r="14" spans="1:15" ht="12.75">
      <c r="A14" s="140"/>
      <c r="B14" s="296" t="s">
        <v>270</v>
      </c>
      <c r="C14" s="415"/>
      <c r="D14" s="313"/>
      <c r="E14" s="415"/>
      <c r="F14" s="313"/>
      <c r="G14" s="415"/>
      <c r="H14" s="313"/>
      <c r="I14" s="415"/>
      <c r="J14" s="313"/>
      <c r="K14" s="415">
        <f>SUM(G14,E14,C14,'- 12 -'!I14,'- 12 -'!G14,'- 12 -'!E14,'- 12 -'!C14)</f>
        <v>3130834.26</v>
      </c>
      <c r="L14" s="313">
        <f t="shared" si="0"/>
        <v>0.002503145235059589</v>
      </c>
      <c r="N14" s="80" t="s">
        <v>336</v>
      </c>
      <c r="O14" s="99">
        <f>L23</f>
        <v>0.05784422988525717</v>
      </c>
    </row>
    <row r="15" spans="1:15" ht="12.75">
      <c r="A15" s="140"/>
      <c r="B15" s="296" t="s">
        <v>271</v>
      </c>
      <c r="C15" s="415">
        <v>3052669.21</v>
      </c>
      <c r="D15" s="313">
        <f>C15/$K$54</f>
        <v>0.0024406511979412865</v>
      </c>
      <c r="E15" s="415">
        <v>1634127.71</v>
      </c>
      <c r="F15" s="313">
        <f>E15/$K$54</f>
        <v>0.0013065076752946157</v>
      </c>
      <c r="G15" s="415">
        <v>3055583.98</v>
      </c>
      <c r="H15" s="313">
        <f>G15/$K$54</f>
        <v>0.00244298159681612</v>
      </c>
      <c r="I15" s="415"/>
      <c r="J15" s="313"/>
      <c r="K15" s="415">
        <f>SUM(G15,E15,C15,'- 12 -'!I15,'- 12 -'!G15,'- 12 -'!E15,'- 12 -'!C15)</f>
        <v>75526295.31</v>
      </c>
      <c r="L15" s="313">
        <f t="shared" si="0"/>
        <v>0.06038431629623534</v>
      </c>
      <c r="N15" s="80" t="s">
        <v>239</v>
      </c>
      <c r="O15" s="99">
        <f>L25</f>
        <v>0.0988814074003729</v>
      </c>
    </row>
    <row r="16" spans="1:15" ht="12.75">
      <c r="A16" s="140"/>
      <c r="B16" s="296" t="s">
        <v>272</v>
      </c>
      <c r="C16" s="415">
        <v>30006140.37</v>
      </c>
      <c r="D16" s="313">
        <f>C16/$K$54</f>
        <v>0.02399032368123335</v>
      </c>
      <c r="E16" s="415"/>
      <c r="F16" s="313">
        <f>E16/$K$54</f>
        <v>0</v>
      </c>
      <c r="G16" s="415"/>
      <c r="H16" s="313">
        <f>G16/$K$54</f>
        <v>0</v>
      </c>
      <c r="I16" s="415"/>
      <c r="J16" s="313"/>
      <c r="K16" s="415">
        <f>SUM(G16,E16,C16,'- 12 -'!I16,'- 12 -'!G16,'- 12 -'!E16,'- 12 -'!C16)</f>
        <v>631423507.67</v>
      </c>
      <c r="L16" s="313">
        <f t="shared" si="0"/>
        <v>0.5048318158268692</v>
      </c>
      <c r="N16" s="80" t="s">
        <v>337</v>
      </c>
      <c r="O16" s="99">
        <f>L42</f>
        <v>0.07045640683244297</v>
      </c>
    </row>
    <row r="17" spans="1:15" ht="12.75">
      <c r="A17" s="140"/>
      <c r="B17" s="296" t="s">
        <v>273</v>
      </c>
      <c r="C17" s="415">
        <v>6357106.91</v>
      </c>
      <c r="D17" s="313">
        <f>C17/$K$54</f>
        <v>0.00508259478115296</v>
      </c>
      <c r="E17" s="415">
        <v>103885</v>
      </c>
      <c r="F17" s="313">
        <f>E17/$K$54</f>
        <v>8.305749239634469E-05</v>
      </c>
      <c r="G17" s="415"/>
      <c r="H17" s="313">
        <f>G17/$K$54</f>
        <v>0</v>
      </c>
      <c r="I17" s="415"/>
      <c r="J17" s="313"/>
      <c r="K17" s="415">
        <f>SUM(G17,E17,C17,'- 12 -'!I17,'- 12 -'!G17,'- 12 -'!E17,'- 12 -'!C17)</f>
        <v>85225729.68</v>
      </c>
      <c r="L17" s="313">
        <f t="shared" si="0"/>
        <v>0.06813914804706674</v>
      </c>
      <c r="N17" s="80" t="s">
        <v>84</v>
      </c>
      <c r="O17" s="99">
        <f>L50</f>
        <v>0.0022238867892721346</v>
      </c>
    </row>
    <row r="18" spans="1:15" ht="12.75">
      <c r="A18" s="140"/>
      <c r="B18" s="296" t="s">
        <v>274</v>
      </c>
      <c r="C18" s="415">
        <v>4535482.5</v>
      </c>
      <c r="D18" s="313">
        <f>C18/$K$54</f>
        <v>0.0036261809044376416</v>
      </c>
      <c r="E18" s="415">
        <v>20458282.915</v>
      </c>
      <c r="F18" s="313">
        <f>E18/$K$54</f>
        <v>0.01635667976757839</v>
      </c>
      <c r="G18" s="415">
        <v>59033922.15</v>
      </c>
      <c r="H18" s="313">
        <f>G18/$K$54</f>
        <v>0.04719843615632699</v>
      </c>
      <c r="I18" s="415"/>
      <c r="J18" s="313"/>
      <c r="K18" s="415">
        <f>SUM(G18,E18,C18,'- 12 -'!I18,'- 12 -'!G18,'- 12 -'!E18,'- 12 -'!C18)</f>
        <v>90113059.835</v>
      </c>
      <c r="L18" s="313">
        <f t="shared" si="0"/>
        <v>0.07204663601152106</v>
      </c>
      <c r="N18" s="80" t="s">
        <v>116</v>
      </c>
      <c r="O18" s="99">
        <f>L49-O17</f>
        <v>0.015988382950391775</v>
      </c>
    </row>
    <row r="19" spans="2:15" ht="12.75">
      <c r="B19" s="297" t="s">
        <v>275</v>
      </c>
      <c r="C19" s="416">
        <v>2801305</v>
      </c>
      <c r="D19" s="314">
        <f>C19/$K$54</f>
        <v>0.0022396820401149576</v>
      </c>
      <c r="E19" s="416">
        <v>800976.7</v>
      </c>
      <c r="F19" s="314">
        <f>E19/$K$54</f>
        <v>0.0006403919350233359</v>
      </c>
      <c r="G19" s="416">
        <v>1424682</v>
      </c>
      <c r="H19" s="314">
        <f>G19/$K$54</f>
        <v>0.0011390529372114274</v>
      </c>
      <c r="I19" s="416"/>
      <c r="J19" s="314"/>
      <c r="K19" s="416">
        <f>SUM(G19,E19,C19,'- 12 -'!I19,'- 12 -'!G19,'- 12 -'!E19,'- 12 -'!C19)</f>
        <v>39050807.120000005</v>
      </c>
      <c r="L19" s="314">
        <f t="shared" si="0"/>
        <v>0.03122165967599291</v>
      </c>
      <c r="O19" s="99"/>
    </row>
    <row r="20" spans="2:15" ht="12.75">
      <c r="B20" s="345" t="s">
        <v>319</v>
      </c>
      <c r="C20" s="417"/>
      <c r="D20" s="314"/>
      <c r="E20" s="417"/>
      <c r="F20" s="314"/>
      <c r="G20" s="417"/>
      <c r="H20" s="314"/>
      <c r="I20" s="417"/>
      <c r="J20" s="314"/>
      <c r="K20" s="417">
        <f>SUM(G20,E20,C20,'- 12 -'!I20,'- 12 -'!G20,'- 12 -'!E20,'- 12 -'!C20)</f>
        <v>13888035.02</v>
      </c>
      <c r="L20" s="314">
        <f t="shared" si="0"/>
        <v>0.011103675824939296</v>
      </c>
      <c r="O20" s="99">
        <f>SUM(O13:O18)</f>
        <v>1</v>
      </c>
    </row>
    <row r="21" spans="2:15" ht="12.75">
      <c r="B21" s="345" t="s">
        <v>359</v>
      </c>
      <c r="C21" s="416">
        <v>440390</v>
      </c>
      <c r="D21" s="314">
        <f>C21/'- 13 -'!$K$54</f>
        <v>0.00035209788782236353</v>
      </c>
      <c r="E21" s="416">
        <v>0</v>
      </c>
      <c r="F21" s="314">
        <f>E21/'- 13 -'!$K$54</f>
        <v>0</v>
      </c>
      <c r="G21" s="416">
        <v>16177</v>
      </c>
      <c r="H21" s="314">
        <f>G21/'- 13 -'!$K$54</f>
        <v>1.2933734942442778E-05</v>
      </c>
      <c r="I21" s="416"/>
      <c r="J21" s="314"/>
      <c r="K21" s="416">
        <f>SUM(G21,E21,C21,'- 12 -'!I21,'- 12 -'!G21,'- 12 -'!E21,'- 12 -'!C21)</f>
        <v>5472437.32</v>
      </c>
      <c r="L21" s="314">
        <f t="shared" si="0"/>
        <v>0.004375289224578841</v>
      </c>
      <c r="O21" s="99"/>
    </row>
    <row r="22" spans="3:12" ht="4.5" customHeight="1">
      <c r="C22" s="416"/>
      <c r="D22" s="314"/>
      <c r="E22" s="416"/>
      <c r="F22" s="314"/>
      <c r="G22" s="416"/>
      <c r="H22" s="314"/>
      <c r="I22" s="416"/>
      <c r="J22" s="314"/>
      <c r="K22" s="416"/>
      <c r="L22" s="314"/>
    </row>
    <row r="23" spans="1:12" ht="12.75">
      <c r="A23" s="75">
        <v>400</v>
      </c>
      <c r="B23" s="317" t="s">
        <v>276</v>
      </c>
      <c r="C23" s="416">
        <v>3535990.59</v>
      </c>
      <c r="D23" s="314">
        <f>C23/$K$54</f>
        <v>0.002827073317057047</v>
      </c>
      <c r="E23" s="416">
        <v>2931506.56</v>
      </c>
      <c r="F23" s="314">
        <f>E23/$K$54</f>
        <v>0.002343779985724932</v>
      </c>
      <c r="G23" s="416">
        <v>9083006.83</v>
      </c>
      <c r="H23" s="314">
        <f>G23/$K$54</f>
        <v>0.007261989418286296</v>
      </c>
      <c r="I23" s="416"/>
      <c r="J23" s="314"/>
      <c r="K23" s="416">
        <f>SUM(G23,E23,C23,'- 12 -'!I23,'- 12 -'!G23,'- 12 -'!E23,'- 12 -'!C23)</f>
        <v>72349256.5</v>
      </c>
      <c r="L23" s="314">
        <f>K23/$K$54</f>
        <v>0.05784422988525717</v>
      </c>
    </row>
    <row r="24" spans="3:12" ht="4.5" customHeight="1">
      <c r="C24" s="416"/>
      <c r="D24" s="314"/>
      <c r="E24" s="416"/>
      <c r="F24" s="314"/>
      <c r="G24" s="416"/>
      <c r="H24" s="314"/>
      <c r="I24" s="416"/>
      <c r="J24" s="314"/>
      <c r="K24" s="416"/>
      <c r="L24" s="314"/>
    </row>
    <row r="25" spans="1:15" ht="12.75">
      <c r="A25" s="318" t="s">
        <v>277</v>
      </c>
      <c r="B25" s="317" t="s">
        <v>239</v>
      </c>
      <c r="C25" s="416">
        <f>SUM(C26:C40)</f>
        <v>6721163.22</v>
      </c>
      <c r="D25" s="314">
        <f aca="true" t="shared" si="1" ref="D25:D40">C25/$K$54</f>
        <v>0.005373662829472412</v>
      </c>
      <c r="E25" s="416">
        <f>SUM(E26:E40)</f>
        <v>13156134.37</v>
      </c>
      <c r="F25" s="314">
        <f aca="true" t="shared" si="2" ref="F25:F40">E25/$K$54</f>
        <v>0.01051851114599378</v>
      </c>
      <c r="G25" s="416">
        <f>SUM(G26:G40)</f>
        <v>64090796.22</v>
      </c>
      <c r="H25" s="314">
        <f aca="true" t="shared" si="3" ref="H25:H40">G25/$K$54</f>
        <v>0.05124147682262431</v>
      </c>
      <c r="I25" s="416"/>
      <c r="J25" s="314"/>
      <c r="K25" s="416">
        <f>SUM(G25,E25,C25,'- 12 -'!I25,'- 12 -'!G25,'- 12 -'!E25,'- 12 -'!C25)</f>
        <v>123676921.99</v>
      </c>
      <c r="L25" s="314">
        <f aca="true" t="shared" si="4" ref="L25:L40">K25/$K$54</f>
        <v>0.0988814074003729</v>
      </c>
      <c r="N25" s="80" t="s">
        <v>62</v>
      </c>
      <c r="O25" s="99">
        <f>'- 12 -'!D54</f>
        <v>0.590361474448737</v>
      </c>
    </row>
    <row r="26" spans="2:15" ht="12.75">
      <c r="B26" s="297" t="s">
        <v>278</v>
      </c>
      <c r="C26" s="416">
        <v>1541729</v>
      </c>
      <c r="D26" s="314">
        <f t="shared" si="1"/>
        <v>0.001232633630405969</v>
      </c>
      <c r="E26" s="416">
        <v>506348</v>
      </c>
      <c r="F26" s="314">
        <f t="shared" si="2"/>
        <v>0.0004048322198575765</v>
      </c>
      <c r="G26" s="416">
        <v>2172424.73</v>
      </c>
      <c r="H26" s="314">
        <f t="shared" si="3"/>
        <v>0.001736883577933351</v>
      </c>
      <c r="I26" s="416"/>
      <c r="J26" s="314"/>
      <c r="K26" s="416">
        <f>SUM(G26,E26,C26,'- 12 -'!I26,'- 12 -'!G26,'- 12 -'!E26,'- 12 -'!C26)</f>
        <v>17055154.11</v>
      </c>
      <c r="L26" s="314">
        <f t="shared" si="4"/>
        <v>0.013635831282762783</v>
      </c>
      <c r="N26" s="80" t="s">
        <v>63</v>
      </c>
      <c r="O26" s="99">
        <f>'- 12 -'!F54</f>
        <v>0.1366565326948967</v>
      </c>
    </row>
    <row r="27" spans="2:15" ht="12.75">
      <c r="B27" s="297" t="s">
        <v>279</v>
      </c>
      <c r="C27" s="416">
        <v>156449</v>
      </c>
      <c r="D27" s="314">
        <f t="shared" si="1"/>
        <v>0.00012508313642889475</v>
      </c>
      <c r="E27" s="416">
        <v>174834.86</v>
      </c>
      <c r="F27" s="314">
        <f t="shared" si="2"/>
        <v>0.00013978288545089267</v>
      </c>
      <c r="G27" s="416">
        <v>475782</v>
      </c>
      <c r="H27" s="314">
        <f t="shared" si="3"/>
        <v>0.0003803942806691791</v>
      </c>
      <c r="I27" s="416"/>
      <c r="J27" s="314"/>
      <c r="K27" s="416">
        <f>SUM(G27,E27,C27,'- 12 -'!I27,'- 12 -'!G27,'- 12 -'!E27,'- 12 -'!C27)</f>
        <v>5489314.859999999</v>
      </c>
      <c r="L27" s="314">
        <f t="shared" si="4"/>
        <v>0.004388783050927389</v>
      </c>
      <c r="N27" s="80" t="s">
        <v>65</v>
      </c>
      <c r="O27" s="99">
        <f>'- 12 -'!H54</f>
        <v>0.006439386582463174</v>
      </c>
    </row>
    <row r="28" spans="2:15" ht="12.75">
      <c r="B28" s="297" t="s">
        <v>280</v>
      </c>
      <c r="C28" s="416"/>
      <c r="D28" s="314">
        <f t="shared" si="1"/>
        <v>0</v>
      </c>
      <c r="E28" s="416"/>
      <c r="F28" s="314">
        <f t="shared" si="2"/>
        <v>0</v>
      </c>
      <c r="G28" s="416">
        <v>37899570.54</v>
      </c>
      <c r="H28" s="314">
        <f t="shared" si="3"/>
        <v>0.030301230128996284</v>
      </c>
      <c r="I28" s="416"/>
      <c r="J28" s="314"/>
      <c r="K28" s="416">
        <f>SUM(G28,E28,C28,'- 12 -'!I28,'- 12 -'!G28,'- 12 -'!E28,'- 12 -'!C28)</f>
        <v>37899570.54</v>
      </c>
      <c r="L28" s="314">
        <f t="shared" si="4"/>
        <v>0.030301230128996284</v>
      </c>
      <c r="M28" s="328" t="s">
        <v>320</v>
      </c>
      <c r="N28" s="80" t="s">
        <v>354</v>
      </c>
      <c r="O28" s="99">
        <f>'- 12 -'!J54</f>
        <v>0.03606041376167838</v>
      </c>
    </row>
    <row r="29" spans="2:15" ht="12.75" customHeight="1">
      <c r="B29" s="297" t="s">
        <v>281</v>
      </c>
      <c r="C29" s="416">
        <v>492601</v>
      </c>
      <c r="D29" s="314">
        <f t="shared" si="1"/>
        <v>0.0003938413034791528</v>
      </c>
      <c r="E29" s="416">
        <v>603395.7</v>
      </c>
      <c r="F29" s="314">
        <f t="shared" si="2"/>
        <v>0.0004824231964647165</v>
      </c>
      <c r="G29" s="416">
        <v>610869.84</v>
      </c>
      <c r="H29" s="314">
        <f t="shared" si="3"/>
        <v>0.0004883988746301804</v>
      </c>
      <c r="I29" s="416"/>
      <c r="J29" s="314"/>
      <c r="K29" s="416">
        <f>SUM(G29,E29,C29,'- 12 -'!I29,'- 12 -'!G29,'- 12 -'!E29,'- 12 -'!C29)</f>
        <v>6690775.760000001</v>
      </c>
      <c r="L29" s="314">
        <f t="shared" si="4"/>
        <v>0.005349367635480073</v>
      </c>
      <c r="M29" s="327" t="s">
        <v>349</v>
      </c>
      <c r="N29" s="80" t="s">
        <v>339</v>
      </c>
      <c r="O29" s="99">
        <f>D54</f>
        <v>0.05132938153540595</v>
      </c>
    </row>
    <row r="30" spans="2:15" ht="12.75" customHeight="1">
      <c r="B30" s="297" t="s">
        <v>282</v>
      </c>
      <c r="C30" s="416"/>
      <c r="D30" s="314">
        <f t="shared" si="1"/>
        <v>0</v>
      </c>
      <c r="E30" s="416">
        <v>9501708.58</v>
      </c>
      <c r="F30" s="314">
        <f t="shared" si="2"/>
        <v>0.007596747250667883</v>
      </c>
      <c r="G30" s="416"/>
      <c r="H30" s="314">
        <f t="shared" si="3"/>
        <v>0</v>
      </c>
      <c r="I30" s="416"/>
      <c r="J30" s="314"/>
      <c r="K30" s="416">
        <f>SUM(G30,E30,C30,'- 12 -'!I30,'- 12 -'!G30,'- 12 -'!E30,'- 12 -'!C30)</f>
        <v>9501708.58</v>
      </c>
      <c r="L30" s="314">
        <f t="shared" si="4"/>
        <v>0.007596747250667883</v>
      </c>
      <c r="M30" s="329" t="s">
        <v>320</v>
      </c>
      <c r="N30" s="80" t="s">
        <v>263</v>
      </c>
      <c r="O30" s="99">
        <f>F54</f>
        <v>0.0398526552799719</v>
      </c>
    </row>
    <row r="31" spans="2:15" ht="12.75" customHeight="1">
      <c r="B31" s="297" t="s">
        <v>283</v>
      </c>
      <c r="C31" s="416"/>
      <c r="D31" s="314">
        <f t="shared" si="1"/>
        <v>0</v>
      </c>
      <c r="E31" s="416"/>
      <c r="F31" s="314">
        <f t="shared" si="2"/>
        <v>0</v>
      </c>
      <c r="G31" s="416"/>
      <c r="H31" s="314">
        <f t="shared" si="3"/>
        <v>0</v>
      </c>
      <c r="I31" s="416"/>
      <c r="J31" s="314"/>
      <c r="K31" s="416">
        <f>SUM(G31,E31,C31,'- 12 -'!I31,'- 12 -'!G31,'- 12 -'!E31,'- 12 -'!C31)</f>
        <v>779345</v>
      </c>
      <c r="L31" s="314">
        <f t="shared" si="4"/>
        <v>0.0006230970920886485</v>
      </c>
      <c r="N31" s="80" t="s">
        <v>338</v>
      </c>
      <c r="O31" s="99">
        <f>H54</f>
        <v>0.12108788595718299</v>
      </c>
    </row>
    <row r="32" spans="2:15" ht="12.75" customHeight="1">
      <c r="B32" s="297" t="s">
        <v>284</v>
      </c>
      <c r="C32" s="416">
        <v>156074</v>
      </c>
      <c r="D32" s="314">
        <f t="shared" si="1"/>
        <v>0.00012478331874926217</v>
      </c>
      <c r="E32" s="416"/>
      <c r="F32" s="314">
        <f t="shared" si="2"/>
        <v>0</v>
      </c>
      <c r="G32" s="416"/>
      <c r="H32" s="314">
        <f t="shared" si="3"/>
        <v>0</v>
      </c>
      <c r="I32" s="416"/>
      <c r="J32" s="314"/>
      <c r="K32" s="416">
        <f>SUM(G32,E32,C32,'- 12 -'!I32,'- 12 -'!G32,'- 12 -'!E32,'- 12 -'!C32)</f>
        <v>1044801</v>
      </c>
      <c r="L32" s="314">
        <f t="shared" si="4"/>
        <v>0.0008353328306607627</v>
      </c>
      <c r="N32" s="80" t="s">
        <v>68</v>
      </c>
      <c r="O32" s="99">
        <f>J54</f>
        <v>0.01821226973966391</v>
      </c>
    </row>
    <row r="33" spans="2:15" ht="12.75" customHeight="1">
      <c r="B33" s="297" t="s">
        <v>285</v>
      </c>
      <c r="C33" s="416">
        <v>3587</v>
      </c>
      <c r="D33" s="314">
        <f t="shared" si="1"/>
        <v>2.8678560449120507E-06</v>
      </c>
      <c r="E33" s="416">
        <v>716272.74</v>
      </c>
      <c r="F33" s="314">
        <f t="shared" si="2"/>
        <v>0.0005726699490422965</v>
      </c>
      <c r="G33" s="416">
        <v>3135811.63</v>
      </c>
      <c r="H33" s="314">
        <f t="shared" si="3"/>
        <v>0.0025071247111237835</v>
      </c>
      <c r="I33" s="416"/>
      <c r="J33" s="314"/>
      <c r="K33" s="416">
        <f>SUM(G33,E33,C33,'- 12 -'!I33,'- 12 -'!G33,'- 12 -'!E33,'- 12 -'!C33)</f>
        <v>4421572.19</v>
      </c>
      <c r="L33" s="314">
        <f t="shared" si="4"/>
        <v>0.0035351080382231715</v>
      </c>
      <c r="O33" s="99"/>
    </row>
    <row r="34" spans="2:15" ht="12.75">
      <c r="B34" s="297" t="s">
        <v>286</v>
      </c>
      <c r="C34" s="416">
        <v>138594</v>
      </c>
      <c r="D34" s="314">
        <f t="shared" si="1"/>
        <v>0.00011080781730932277</v>
      </c>
      <c r="E34" s="416">
        <v>1360567.71</v>
      </c>
      <c r="F34" s="314">
        <f t="shared" si="2"/>
        <v>0.0010877926767871888</v>
      </c>
      <c r="G34" s="416">
        <v>13401569.23</v>
      </c>
      <c r="H34" s="314">
        <f t="shared" si="3"/>
        <v>0.010714739706596832</v>
      </c>
      <c r="I34" s="416"/>
      <c r="J34" s="314"/>
      <c r="K34" s="416">
        <f>SUM(G34,E34,C34,'- 12 -'!I34,'- 12 -'!G34,'- 12 -'!E34,'- 12 -'!C34)</f>
        <v>18078212.18</v>
      </c>
      <c r="L34" s="314">
        <f t="shared" si="4"/>
        <v>0.014453780340567511</v>
      </c>
      <c r="O34" s="99">
        <f>SUM(O25:O32)</f>
        <v>0.9999999999999999</v>
      </c>
    </row>
    <row r="35" spans="2:12" ht="12.75">
      <c r="B35" s="297" t="s">
        <v>287</v>
      </c>
      <c r="C35" s="416">
        <v>57002</v>
      </c>
      <c r="D35" s="314">
        <f t="shared" si="1"/>
        <v>4.557388633177494E-05</v>
      </c>
      <c r="E35" s="416">
        <v>166456.78</v>
      </c>
      <c r="F35" s="314">
        <f t="shared" si="2"/>
        <v>0.00013308449476988996</v>
      </c>
      <c r="G35" s="416">
        <v>2439869.75</v>
      </c>
      <c r="H35" s="314">
        <f t="shared" si="3"/>
        <v>0.0019507095654685124</v>
      </c>
      <c r="I35" s="416"/>
      <c r="J35" s="314"/>
      <c r="K35" s="416">
        <f>SUM(G35,E35,C35,'- 12 -'!I35,'- 12 -'!G35,'- 12 -'!E35,'- 12 -'!C35)</f>
        <v>5558518.63</v>
      </c>
      <c r="L35" s="314">
        <f t="shared" si="4"/>
        <v>0.004444112420909326</v>
      </c>
    </row>
    <row r="36" spans="1:12" ht="12.75">
      <c r="A36" s="149"/>
      <c r="B36" s="312" t="s">
        <v>288</v>
      </c>
      <c r="C36" s="416"/>
      <c r="D36" s="314">
        <f t="shared" si="1"/>
        <v>0</v>
      </c>
      <c r="E36" s="416"/>
      <c r="F36" s="314">
        <f t="shared" si="2"/>
        <v>0</v>
      </c>
      <c r="G36" s="416">
        <v>3817417.5</v>
      </c>
      <c r="H36" s="314">
        <f t="shared" si="3"/>
        <v>0.003052078018770016</v>
      </c>
      <c r="I36" s="416"/>
      <c r="J36" s="314"/>
      <c r="K36" s="416">
        <f>SUM(G36,E36,C36,'- 12 -'!I36,'- 12 -'!G36,'- 12 -'!E36,'- 12 -'!C36)</f>
        <v>3817417.5</v>
      </c>
      <c r="L36" s="314">
        <f t="shared" si="4"/>
        <v>0.003052078018770016</v>
      </c>
    </row>
    <row r="37" spans="2:12" ht="12.75">
      <c r="B37" s="297" t="s">
        <v>289</v>
      </c>
      <c r="C37" s="416">
        <v>7948</v>
      </c>
      <c r="D37" s="314">
        <f>C37/K54</f>
        <v>6.35453578058572E-06</v>
      </c>
      <c r="E37" s="416">
        <v>16992</v>
      </c>
      <c r="F37" s="314">
        <f>E37/K54</f>
        <v>1.3585338699510891E-05</v>
      </c>
      <c r="G37" s="416">
        <v>28871</v>
      </c>
      <c r="H37" s="314">
        <f>G37/K54</f>
        <v>2.308276327645827E-05</v>
      </c>
      <c r="I37" s="416"/>
      <c r="J37" s="314"/>
      <c r="K37" s="416">
        <f>SUM(G37,E37,C37,'- 12 -'!I37,'- 12 -'!G37,'- 12 -'!E37,'- 12 -'!C37)</f>
        <v>1136424.72</v>
      </c>
      <c r="L37" s="314">
        <f t="shared" si="4"/>
        <v>0.0009085872603399734</v>
      </c>
    </row>
    <row r="38" spans="2:12" ht="12.75">
      <c r="B38" s="297" t="s">
        <v>290</v>
      </c>
      <c r="C38" s="416">
        <v>212091.8</v>
      </c>
      <c r="D38" s="314">
        <f t="shared" si="1"/>
        <v>0.00016957032358691878</v>
      </c>
      <c r="E38" s="416">
        <v>19094</v>
      </c>
      <c r="F38" s="314">
        <f t="shared" si="2"/>
        <v>1.5265916733077976E-05</v>
      </c>
      <c r="G38" s="416">
        <v>16701</v>
      </c>
      <c r="H38" s="314">
        <f t="shared" si="3"/>
        <v>1.3352680180116019E-05</v>
      </c>
      <c r="I38" s="416"/>
      <c r="J38" s="314"/>
      <c r="K38" s="416">
        <f>SUM(G38,E38,C38,'- 12 -'!I38,'- 12 -'!G38,'- 12 -'!E38,'- 12 -'!C38)</f>
        <v>2260357.46</v>
      </c>
      <c r="L38" s="314">
        <f t="shared" si="4"/>
        <v>0.001807187010126303</v>
      </c>
    </row>
    <row r="39" spans="2:12" ht="12.75">
      <c r="B39" s="345" t="s">
        <v>360</v>
      </c>
      <c r="C39" s="416">
        <v>3570718.88</v>
      </c>
      <c r="D39" s="314">
        <f>C39/'- 13 -'!$K$54</f>
        <v>0.0028548390645914655</v>
      </c>
      <c r="E39" s="416">
        <v>88025</v>
      </c>
      <c r="F39" s="314">
        <f>E39/'- 13 -'!$K$54</f>
        <v>7.037720333241797E-05</v>
      </c>
      <c r="G39" s="416">
        <v>73043</v>
      </c>
      <c r="H39" s="314">
        <f>G39/'- 13 -'!$K$54</f>
        <v>5.839888739573764E-05</v>
      </c>
      <c r="I39" s="416"/>
      <c r="J39" s="314"/>
      <c r="K39" s="416">
        <f>SUM(G39,E39,C39,'- 12 -'!I39,'- 12 -'!G39,'- 12 -'!E39,'- 12 -'!C39)</f>
        <v>4827385.88</v>
      </c>
      <c r="L39" s="314">
        <f t="shared" si="4"/>
        <v>0.0038595616886203175</v>
      </c>
    </row>
    <row r="40" spans="2:12" ht="12.75">
      <c r="B40" s="297" t="s">
        <v>291</v>
      </c>
      <c r="C40" s="416">
        <v>384368.54</v>
      </c>
      <c r="D40" s="314">
        <f t="shared" si="1"/>
        <v>0.0003073079567641537</v>
      </c>
      <c r="E40" s="416">
        <v>2439</v>
      </c>
      <c r="F40" s="314">
        <f t="shared" si="2"/>
        <v>1.950014188330218E-06</v>
      </c>
      <c r="G40" s="416">
        <v>18866</v>
      </c>
      <c r="H40" s="314">
        <f t="shared" si="3"/>
        <v>1.5083627583861374E-05</v>
      </c>
      <c r="I40" s="416"/>
      <c r="J40" s="314"/>
      <c r="K40" s="416">
        <f>SUM(G40,E40,C40,'- 12 -'!I40,'- 12 -'!G40,'- 12 -'!E40,'- 12 -'!C40)</f>
        <v>5116363.58</v>
      </c>
      <c r="L40" s="314">
        <f t="shared" si="4"/>
        <v>0.0040906033512324675</v>
      </c>
    </row>
    <row r="41" spans="3:12" ht="4.5" customHeight="1">
      <c r="C41" s="417"/>
      <c r="D41" s="315"/>
      <c r="E41" s="417"/>
      <c r="F41" s="315"/>
      <c r="G41" s="417"/>
      <c r="H41" s="315"/>
      <c r="I41" s="417"/>
      <c r="J41" s="315"/>
      <c r="K41" s="417"/>
      <c r="L41" s="315"/>
    </row>
    <row r="42" spans="1:12" ht="12.75">
      <c r="A42" s="75">
        <v>700</v>
      </c>
      <c r="B42" s="317" t="s">
        <v>292</v>
      </c>
      <c r="C42" s="416">
        <f>SUM(C43:C47)</f>
        <v>6750496.13</v>
      </c>
      <c r="D42" s="314">
        <f aca="true" t="shared" si="5" ref="D42:D47">C42/$K$54</f>
        <v>0.005397114896173935</v>
      </c>
      <c r="E42" s="416">
        <f>SUM(E43:E47)</f>
        <v>10761199.05</v>
      </c>
      <c r="F42" s="314">
        <f aca="true" t="shared" si="6" ref="F42:F47">E42/$K$54</f>
        <v>0.008603727277960502</v>
      </c>
      <c r="G42" s="416">
        <f>SUM(G43:G47)</f>
        <v>14747731.82</v>
      </c>
      <c r="H42" s="314">
        <f aca="true" t="shared" si="7" ref="H42:H47">G42/$K$54</f>
        <v>0.01179101529097541</v>
      </c>
      <c r="I42" s="416"/>
      <c r="J42" s="314"/>
      <c r="K42" s="416">
        <f>SUM(G42,E42,C42,'- 12 -'!I42,'- 12 -'!G42,'- 12 -'!E42,'- 12 -'!C42)</f>
        <v>88124064.58</v>
      </c>
      <c r="L42" s="314">
        <f aca="true" t="shared" si="8" ref="L42:L47">K42/$K$54</f>
        <v>0.07045640683244297</v>
      </c>
    </row>
    <row r="43" spans="2:12" ht="12.75">
      <c r="B43" s="297" t="s">
        <v>293</v>
      </c>
      <c r="C43" s="416">
        <v>2865085.74</v>
      </c>
      <c r="D43" s="314">
        <f t="shared" si="5"/>
        <v>0.002290675622707086</v>
      </c>
      <c r="E43" s="416">
        <v>10430916.67</v>
      </c>
      <c r="F43" s="314">
        <f t="shared" si="6"/>
        <v>0.008339661953173509</v>
      </c>
      <c r="G43" s="416">
        <v>12447768.030000001</v>
      </c>
      <c r="H43" s="314">
        <f t="shared" si="7"/>
        <v>0.009952162472957478</v>
      </c>
      <c r="I43" s="416"/>
      <c r="J43" s="314"/>
      <c r="K43" s="416">
        <f>SUM(G43,E43,C43,'- 12 -'!I43,'- 12 -'!G43,'- 12 -'!E43,'- 12 -'!C43)</f>
        <v>47955362.45</v>
      </c>
      <c r="L43" s="314">
        <f t="shared" si="8"/>
        <v>0.038340974655194</v>
      </c>
    </row>
    <row r="44" spans="2:12" ht="12.75">
      <c r="B44" s="297" t="s">
        <v>369</v>
      </c>
      <c r="C44" s="416">
        <v>2942140.38</v>
      </c>
      <c r="D44" s="314">
        <f t="shared" si="5"/>
        <v>0.002352281871693013</v>
      </c>
      <c r="E44" s="416">
        <v>7427</v>
      </c>
      <c r="F44" s="314">
        <f t="shared" si="6"/>
        <v>5.93798908434954E-06</v>
      </c>
      <c r="G44" s="416">
        <v>95367</v>
      </c>
      <c r="H44" s="314">
        <f t="shared" si="7"/>
        <v>7.624723374271746E-05</v>
      </c>
      <c r="I44" s="416"/>
      <c r="J44" s="314"/>
      <c r="K44" s="416">
        <f>SUM(G44,E44,C44,'- 12 -'!I44,'- 12 -'!G44,'- 12 -'!E44,'- 12 -'!C44)</f>
        <v>14363973.899999999</v>
      </c>
      <c r="L44" s="314">
        <f t="shared" si="8"/>
        <v>0.011484195533335356</v>
      </c>
    </row>
    <row r="45" spans="2:12" ht="12.75">
      <c r="B45" s="297" t="s">
        <v>294</v>
      </c>
      <c r="C45" s="416">
        <v>235896</v>
      </c>
      <c r="D45" s="314">
        <f t="shared" si="5"/>
        <v>0.00018860211027894427</v>
      </c>
      <c r="E45" s="416">
        <v>272748.38</v>
      </c>
      <c r="F45" s="314">
        <f t="shared" si="6"/>
        <v>0.00021806609710704462</v>
      </c>
      <c r="G45" s="416">
        <v>2023804.79</v>
      </c>
      <c r="H45" s="314">
        <f t="shared" si="7"/>
        <v>0.0016180598831122006</v>
      </c>
      <c r="I45" s="416"/>
      <c r="J45" s="314"/>
      <c r="K45" s="416">
        <f>SUM(G45,E45,C45,'- 12 -'!I45,'- 12 -'!G45,'- 12 -'!E45,'- 12 -'!C45)</f>
        <v>10817989.02</v>
      </c>
      <c r="L45" s="314">
        <f t="shared" si="8"/>
        <v>0.008649131643378643</v>
      </c>
    </row>
    <row r="46" spans="2:12" ht="12.75">
      <c r="B46" s="297" t="s">
        <v>295</v>
      </c>
      <c r="C46" s="416"/>
      <c r="D46" s="314">
        <f t="shared" si="5"/>
        <v>0</v>
      </c>
      <c r="E46" s="416">
        <v>5338</v>
      </c>
      <c r="F46" s="314">
        <f t="shared" si="6"/>
        <v>4.267804730343052E-06</v>
      </c>
      <c r="G46" s="416">
        <v>94801</v>
      </c>
      <c r="H46" s="314">
        <f t="shared" si="7"/>
        <v>7.579470892492537E-05</v>
      </c>
      <c r="I46" s="416"/>
      <c r="J46" s="314"/>
      <c r="K46" s="416">
        <f>SUM(G46,E46,C46,'- 12 -'!I46,'- 12 -'!G46,'- 12 -'!E46,'- 12 -'!C46)</f>
        <v>141340</v>
      </c>
      <c r="L46" s="314">
        <f t="shared" si="8"/>
        <v>0.0001130032822380455</v>
      </c>
    </row>
    <row r="47" spans="2:12" ht="12.75">
      <c r="B47" s="297" t="s">
        <v>296</v>
      </c>
      <c r="C47" s="416">
        <v>707374.01</v>
      </c>
      <c r="D47" s="314">
        <f t="shared" si="5"/>
        <v>0.000565555291494892</v>
      </c>
      <c r="E47" s="416">
        <v>44769</v>
      </c>
      <c r="F47" s="314">
        <f t="shared" si="6"/>
        <v>3.579343386525442E-05</v>
      </c>
      <c r="G47" s="416">
        <v>85991</v>
      </c>
      <c r="H47" s="314">
        <f t="shared" si="7"/>
        <v>6.875099223809093E-05</v>
      </c>
      <c r="I47" s="416"/>
      <c r="J47" s="314"/>
      <c r="K47" s="416">
        <f>SUM(G47,E47,C47,'- 12 -'!I47,'- 12 -'!G47,'- 12 -'!E47,'- 12 -'!C47)</f>
        <v>14845399.209999999</v>
      </c>
      <c r="L47" s="314">
        <f t="shared" si="8"/>
        <v>0.011869101718296927</v>
      </c>
    </row>
    <row r="48" spans="3:12" ht="4.5" customHeight="1">
      <c r="C48" s="417"/>
      <c r="D48" s="315"/>
      <c r="E48" s="417"/>
      <c r="F48" s="315"/>
      <c r="G48" s="417"/>
      <c r="H48" s="315"/>
      <c r="I48" s="417"/>
      <c r="J48" s="315"/>
      <c r="K48" s="417"/>
      <c r="L48" s="315"/>
    </row>
    <row r="49" spans="1:12" ht="12.75">
      <c r="A49" s="75">
        <v>900</v>
      </c>
      <c r="B49" s="317" t="s">
        <v>116</v>
      </c>
      <c r="C49" s="416"/>
      <c r="D49" s="314"/>
      <c r="E49" s="416"/>
      <c r="F49" s="314"/>
      <c r="G49" s="416"/>
      <c r="H49" s="314"/>
      <c r="I49" s="416">
        <f>SUM(I50:I52)</f>
        <v>22779180.87</v>
      </c>
      <c r="J49" s="314">
        <f>I49/$K$54</f>
        <v>0.01821226973966391</v>
      </c>
      <c r="K49" s="416">
        <f>SUM(I49,E49)</f>
        <v>22779180.87</v>
      </c>
      <c r="L49" s="314">
        <f>K49/$K$54</f>
        <v>0.01821226973966391</v>
      </c>
    </row>
    <row r="50" spans="2:12" ht="12.75">
      <c r="B50" s="297" t="s">
        <v>297</v>
      </c>
      <c r="C50" s="416"/>
      <c r="D50" s="314"/>
      <c r="E50" s="416"/>
      <c r="F50" s="314"/>
      <c r="G50" s="416"/>
      <c r="H50" s="314"/>
      <c r="I50" s="416">
        <f>'- 10 -'!G24</f>
        <v>2781548.93</v>
      </c>
      <c r="J50" s="314">
        <f>I50/$K$54</f>
        <v>0.0022238867892721346</v>
      </c>
      <c r="K50" s="416">
        <f>I50</f>
        <v>2781548.93</v>
      </c>
      <c r="L50" s="314">
        <f>K50/$K$54</f>
        <v>0.0022238867892721346</v>
      </c>
    </row>
    <row r="51" spans="2:12" ht="12.75">
      <c r="B51" s="297" t="s">
        <v>298</v>
      </c>
      <c r="C51" s="416"/>
      <c r="D51" s="314"/>
      <c r="E51" s="416"/>
      <c r="F51" s="314"/>
      <c r="G51" s="416"/>
      <c r="H51" s="314"/>
      <c r="I51" s="416">
        <f>'- 10 -'!H24</f>
        <v>19997631.94</v>
      </c>
      <c r="J51" s="314">
        <f>I51/$K$54</f>
        <v>0.015988382950391778</v>
      </c>
      <c r="K51" s="416">
        <f>I51</f>
        <v>19997631.94</v>
      </c>
      <c r="L51" s="314">
        <f>K51/$K$54</f>
        <v>0.015988382950391778</v>
      </c>
    </row>
    <row r="52" spans="2:12" ht="12.75">
      <c r="B52" s="297" t="s">
        <v>299</v>
      </c>
      <c r="C52" s="416"/>
      <c r="D52" s="314"/>
      <c r="E52" s="416"/>
      <c r="F52" s="314"/>
      <c r="G52" s="416"/>
      <c r="H52" s="314"/>
      <c r="I52" s="416"/>
      <c r="J52" s="314"/>
      <c r="K52" s="416"/>
      <c r="L52" s="314"/>
    </row>
    <row r="53" spans="3:12" ht="4.5" customHeight="1">
      <c r="C53" s="409"/>
      <c r="D53" s="222"/>
      <c r="E53" s="409"/>
      <c r="F53" s="222"/>
      <c r="G53" s="409"/>
      <c r="H53" s="222"/>
      <c r="I53" s="409"/>
      <c r="J53" s="222"/>
      <c r="K53" s="409"/>
      <c r="L53" s="149"/>
    </row>
    <row r="54" spans="2:12" ht="12.75">
      <c r="B54" s="283" t="s">
        <v>300</v>
      </c>
      <c r="C54" s="411">
        <f>SUM(C49,C42,C25,C23,C13)</f>
        <v>64200743.93</v>
      </c>
      <c r="D54" s="284">
        <f>C54/$K$54</f>
        <v>0.05132938153540595</v>
      </c>
      <c r="E54" s="411">
        <f>SUM(E49,E42,E25,E23,E13)</f>
        <v>49846112.305</v>
      </c>
      <c r="F54" s="284">
        <f>E54/$K$54</f>
        <v>0.0398526552799719</v>
      </c>
      <c r="G54" s="411">
        <f>SUM(G49,G42,G25,G23,G13)</f>
        <v>151451900</v>
      </c>
      <c r="H54" s="284">
        <f>G54/$K$54</f>
        <v>0.12108788595718299</v>
      </c>
      <c r="I54" s="411">
        <f>SUM(I49,I42,I25,I23,I13)</f>
        <v>22779180.87</v>
      </c>
      <c r="J54" s="284">
        <f>I54/$K$54</f>
        <v>0.01821226973966391</v>
      </c>
      <c r="K54" s="411">
        <f>SUM(K49,K42,K25,K23,K13)</f>
        <v>1250760130.155</v>
      </c>
      <c r="L54" s="284">
        <f>K54/$K$54</f>
        <v>1</v>
      </c>
    </row>
    <row r="55" ht="19.5" customHeight="1"/>
    <row r="56" spans="1:2" ht="12.75">
      <c r="A56" s="380" t="s">
        <v>372</v>
      </c>
      <c r="B56" s="266" t="str">
        <f>'- 4 -'!B74</f>
        <v>NEW FOR 2000/01, INTERFUND TRANSFERS (TRANSFERS TO/(FROM) CAPITAL) ARE NO LONGER INCLUDED IN OPERATING EXPENDITURES.</v>
      </c>
    </row>
  </sheetData>
  <mergeCells count="1">
    <mergeCell ref="I9:J10"/>
  </mergeCells>
  <printOptions/>
  <pageMargins left="0.2755905511811024" right="0" top="0.3937007874015748" bottom="0.1968503937007874" header="0" footer="0"/>
  <pageSetup fitToHeight="1" fitToWidth="1" horizontalDpi="300" verticalDpi="300" orientation="landscape" scale="84" r:id="rId1"/>
</worksheet>
</file>

<file path=xl/worksheets/sheet11.xml><?xml version="1.0" encoding="utf-8"?>
<worksheet xmlns="http://schemas.openxmlformats.org/spreadsheetml/2006/main" xmlns:r="http://schemas.openxmlformats.org/officeDocument/2006/relationships">
  <sheetPr codeName="Sheet10">
    <pageSetUpPr fitToPage="1"/>
  </sheetPr>
  <dimension ref="A1:K75"/>
  <sheetViews>
    <sheetView showGridLines="0" showZeros="0" workbookViewId="0" topLeftCell="A1">
      <selection activeCell="A1" sqref="A1"/>
    </sheetView>
  </sheetViews>
  <sheetFormatPr defaultColWidth="15.83203125" defaultRowHeight="12"/>
  <cols>
    <col min="1" max="1" width="6.83203125" style="80" customWidth="1"/>
    <col min="2" max="2" width="33.83203125" style="80" customWidth="1"/>
    <col min="3" max="3" width="15.83203125" style="80" customWidth="1"/>
    <col min="4" max="4" width="7.83203125" style="80" customWidth="1"/>
    <col min="5" max="5" width="9.83203125" style="80" customWidth="1"/>
    <col min="6" max="6" width="15.83203125" style="80" customWidth="1"/>
    <col min="7" max="7" width="7.83203125" style="80" customWidth="1"/>
    <col min="8" max="8" width="9.83203125" style="80" customWidth="1"/>
    <col min="9" max="9" width="15.83203125" style="80" customWidth="1"/>
    <col min="10" max="10" width="7.83203125" style="80" customWidth="1"/>
    <col min="11" max="11" width="9.83203125" style="80" customWidth="1"/>
    <col min="12" max="16384" width="15.83203125" style="80" customWidth="1"/>
  </cols>
  <sheetData>
    <row r="1" spans="1:11" ht="6.75" customHeight="1">
      <c r="A1" s="16"/>
      <c r="B1" s="20"/>
      <c r="C1" s="55"/>
      <c r="D1" s="55"/>
      <c r="E1" s="55"/>
      <c r="F1" s="55"/>
      <c r="G1" s="55"/>
      <c r="H1" s="55"/>
      <c r="I1" s="55"/>
      <c r="J1" s="55"/>
      <c r="K1" s="55"/>
    </row>
    <row r="2" spans="1:11" ht="12.75">
      <c r="A2" s="7"/>
      <c r="B2" s="22"/>
      <c r="C2" s="56" t="s">
        <v>1</v>
      </c>
      <c r="D2" s="56"/>
      <c r="E2" s="56"/>
      <c r="F2" s="56"/>
      <c r="G2" s="56"/>
      <c r="H2" s="56"/>
      <c r="I2" s="57"/>
      <c r="J2" s="58"/>
      <c r="K2" s="59" t="s">
        <v>2</v>
      </c>
    </row>
    <row r="3" spans="1:11" ht="12.75">
      <c r="A3" s="8"/>
      <c r="B3" s="26"/>
      <c r="C3" s="60" t="str">
        <f>YEAR</f>
        <v>OPERATING FUND ACTUAL 2000/01</v>
      </c>
      <c r="D3" s="60"/>
      <c r="E3" s="60"/>
      <c r="F3" s="60"/>
      <c r="G3" s="60"/>
      <c r="H3" s="60"/>
      <c r="I3" s="61"/>
      <c r="J3" s="62"/>
      <c r="K3" s="62"/>
    </row>
    <row r="4" spans="1:11" ht="12.75">
      <c r="A4" s="9"/>
      <c r="B4" s="16"/>
      <c r="C4" s="55"/>
      <c r="D4" s="55"/>
      <c r="E4" s="55"/>
      <c r="F4" s="55"/>
      <c r="G4" s="55"/>
      <c r="H4" s="55"/>
      <c r="I4" s="55"/>
      <c r="J4" s="55"/>
      <c r="K4"/>
    </row>
    <row r="5" spans="1:11" ht="12.75">
      <c r="A5" s="9"/>
      <c r="B5" s="16"/>
      <c r="C5" s="55"/>
      <c r="D5" s="55"/>
      <c r="E5" s="55"/>
      <c r="F5" s="55"/>
      <c r="G5" s="55"/>
      <c r="H5" s="55"/>
      <c r="I5" s="55"/>
      <c r="J5" s="55"/>
      <c r="K5"/>
    </row>
    <row r="6" spans="1:11" ht="12.75">
      <c r="A6" s="9"/>
      <c r="B6" s="16"/>
      <c r="C6" s="63"/>
      <c r="D6" s="64"/>
      <c r="E6" s="65"/>
      <c r="F6" s="66"/>
      <c r="G6" s="64"/>
      <c r="H6" s="65"/>
      <c r="I6" s="63"/>
      <c r="J6" s="64"/>
      <c r="K6" s="65"/>
    </row>
    <row r="7" spans="1:11" ht="12.75">
      <c r="A7" s="16"/>
      <c r="B7" s="16"/>
      <c r="C7" s="67" t="s">
        <v>62</v>
      </c>
      <c r="D7" s="68"/>
      <c r="E7" s="69"/>
      <c r="F7" s="67" t="s">
        <v>63</v>
      </c>
      <c r="G7" s="68"/>
      <c r="H7" s="69"/>
      <c r="I7" s="67" t="s">
        <v>65</v>
      </c>
      <c r="J7" s="68"/>
      <c r="K7" s="69"/>
    </row>
    <row r="8" spans="1:11" ht="12.75">
      <c r="A8" s="43"/>
      <c r="B8" s="44"/>
      <c r="C8" s="72" t="s">
        <v>3</v>
      </c>
      <c r="D8" s="71"/>
      <c r="E8" s="71" t="s">
        <v>75</v>
      </c>
      <c r="F8" s="72"/>
      <c r="G8" s="71"/>
      <c r="H8" s="71" t="s">
        <v>75</v>
      </c>
      <c r="I8" s="77" t="s">
        <v>3</v>
      </c>
      <c r="J8" s="70"/>
      <c r="K8" s="71" t="s">
        <v>75</v>
      </c>
    </row>
    <row r="9" spans="1:11" ht="12.75">
      <c r="A9" s="50" t="s">
        <v>101</v>
      </c>
      <c r="B9" s="51" t="s">
        <v>102</v>
      </c>
      <c r="C9" s="74" t="s">
        <v>103</v>
      </c>
      <c r="D9" s="74" t="s">
        <v>104</v>
      </c>
      <c r="E9" s="74" t="s">
        <v>105</v>
      </c>
      <c r="F9" s="74" t="s">
        <v>103</v>
      </c>
      <c r="G9" s="74" t="s">
        <v>104</v>
      </c>
      <c r="H9" s="74" t="s">
        <v>105</v>
      </c>
      <c r="I9" s="73" t="s">
        <v>103</v>
      </c>
      <c r="J9" s="74" t="s">
        <v>104</v>
      </c>
      <c r="K9" s="74" t="s">
        <v>105</v>
      </c>
    </row>
    <row r="10" spans="1:11" ht="4.5" customHeight="1">
      <c r="A10" s="75"/>
      <c r="B10" s="75"/>
      <c r="C10" s="16"/>
      <c r="D10" s="16"/>
      <c r="E10" s="16"/>
      <c r="F10" s="16"/>
      <c r="G10" s="16"/>
      <c r="H10" s="16"/>
      <c r="I10" s="16"/>
      <c r="J10" s="16"/>
      <c r="K10" s="16"/>
    </row>
    <row r="11" spans="1:11" ht="12.75">
      <c r="A11" s="12">
        <v>1</v>
      </c>
      <c r="B11" s="13" t="s">
        <v>117</v>
      </c>
      <c r="C11" s="395">
        <f>SUM('- 18 -'!C11,'- 18 -'!F11,'- 19 -'!C11,'- 19 -'!F11,'- 19 -'!I11,'- 20 -'!C11)</f>
        <v>121709536</v>
      </c>
      <c r="D11" s="347">
        <f>C11/'- 3 -'!E11</f>
        <v>0.5303165331630771</v>
      </c>
      <c r="E11" s="395">
        <f>C11/'- 7 -'!D11</f>
        <v>4097.867592346308</v>
      </c>
      <c r="F11" s="395">
        <f>SUM('- 21 -'!C11,'- 21 -'!F11,'- 21 -'!I11,'- 22 -'!C11,'- 22 -'!F11,'- 22 -'!I11)</f>
        <v>45453075</v>
      </c>
      <c r="G11" s="347">
        <f>F11/'- 3 -'!E11</f>
        <v>0.19804953619740473</v>
      </c>
      <c r="H11" s="395">
        <f>F11/'- 7 -'!G11</f>
        <v>1483.615239239213</v>
      </c>
      <c r="I11" s="395">
        <f>SUM('- 23 -'!I11,'- 23 -'!G11,'- 23 -'!E11,'- 23 -'!C11)</f>
        <v>4809125</v>
      </c>
      <c r="J11" s="347">
        <f>I11/'- 3 -'!E11</f>
        <v>0.020954467343856142</v>
      </c>
      <c r="K11" s="395">
        <f>I11/'- 7 -'!G11</f>
        <v>156.9726830892361</v>
      </c>
    </row>
    <row r="12" spans="1:11" ht="12.75">
      <c r="A12" s="14">
        <v>2</v>
      </c>
      <c r="B12" s="15" t="s">
        <v>118</v>
      </c>
      <c r="C12" s="396">
        <f>SUM('- 18 -'!C12,'- 18 -'!F12,'- 19 -'!C12,'- 19 -'!F12,'- 19 -'!I12,'- 20 -'!C12)</f>
        <v>38657323</v>
      </c>
      <c r="D12" s="348">
        <f>C12/'- 3 -'!E12</f>
        <v>0.654302267620712</v>
      </c>
      <c r="E12" s="396">
        <f>C12/'- 7 -'!D12</f>
        <v>4200.303255514774</v>
      </c>
      <c r="F12" s="396">
        <f>SUM('- 21 -'!C12,'- 21 -'!F12,'- 21 -'!I12,'- 22 -'!C12,'- 22 -'!F12,'- 22 -'!I12)</f>
        <v>7030770</v>
      </c>
      <c r="G12" s="348">
        <f>F12/'- 3 -'!E12</f>
        <v>0.11900070664799198</v>
      </c>
      <c r="H12" s="396">
        <f>F12/'- 7 -'!G12</f>
        <v>756.528784758314</v>
      </c>
      <c r="I12" s="396">
        <f>SUM('- 23 -'!I12,'- 23 -'!G12,'- 23 -'!E12,'- 23 -'!C12)</f>
        <v>400401</v>
      </c>
      <c r="J12" s="348">
        <f>I12/'- 3 -'!E12</f>
        <v>0.006777067368519044</v>
      </c>
      <c r="K12" s="396">
        <f>I12/'- 7 -'!G12</f>
        <v>43.08416886713883</v>
      </c>
    </row>
    <row r="13" spans="1:11" ht="12.75">
      <c r="A13" s="12">
        <v>3</v>
      </c>
      <c r="B13" s="13" t="s">
        <v>119</v>
      </c>
      <c r="C13" s="395">
        <f>SUM('- 18 -'!C13,'- 18 -'!F13,'- 19 -'!C13,'- 19 -'!F13,'- 19 -'!I13,'- 20 -'!C13)</f>
        <v>24424037</v>
      </c>
      <c r="D13" s="347">
        <f>C13/'- 3 -'!E13</f>
        <v>0.6008051721709847</v>
      </c>
      <c r="E13" s="395">
        <f>C13/'- 7 -'!D13</f>
        <v>4128.471433400947</v>
      </c>
      <c r="F13" s="395">
        <f>SUM('- 21 -'!C13,'- 21 -'!F13,'- 21 -'!I13,'- 22 -'!C13,'- 22 -'!F13,'- 22 -'!I13)</f>
        <v>6297949</v>
      </c>
      <c r="G13" s="347">
        <f>F13/'- 3 -'!E13</f>
        <v>0.15492280548334744</v>
      </c>
      <c r="H13" s="395">
        <f>F13/'- 7 -'!G13</f>
        <v>1064.5620351588911</v>
      </c>
      <c r="I13" s="395">
        <f>SUM('- 23 -'!I13,'- 23 -'!G13,'- 23 -'!E13,'- 23 -'!C13)</f>
        <v>41718</v>
      </c>
      <c r="J13" s="347">
        <f>I13/'- 3 -'!E13</f>
        <v>0.0010262181543791936</v>
      </c>
      <c r="K13" s="395">
        <f>I13/'- 7 -'!G13</f>
        <v>7.051724137931035</v>
      </c>
    </row>
    <row r="14" spans="1:11" ht="12.75">
      <c r="A14" s="14">
        <v>4</v>
      </c>
      <c r="B14" s="15" t="s">
        <v>120</v>
      </c>
      <c r="C14" s="396">
        <f>SUM('- 18 -'!C14,'- 18 -'!F14,'- 19 -'!C14,'- 19 -'!F14,'- 19 -'!I14,'- 20 -'!C14)</f>
        <v>23275008</v>
      </c>
      <c r="D14" s="348">
        <f>C14/'- 3 -'!E14</f>
        <v>0.5959653556175906</v>
      </c>
      <c r="E14" s="396">
        <f>C14/'- 7 -'!D14</f>
        <v>4028.7696461953888</v>
      </c>
      <c r="F14" s="396">
        <f>SUM('- 21 -'!C14,'- 21 -'!F14,'- 21 -'!I14,'- 22 -'!C14,'- 22 -'!F14,'- 22 -'!I14)</f>
        <v>5765821</v>
      </c>
      <c r="G14" s="348">
        <f>F14/'- 3 -'!E14</f>
        <v>0.14763602069191004</v>
      </c>
      <c r="H14" s="396">
        <f>F14/'- 7 -'!G14</f>
        <v>979.3825587715722</v>
      </c>
      <c r="I14" s="396">
        <f>SUM('- 23 -'!I14,'- 23 -'!G14,'- 23 -'!E14,'- 23 -'!C14)</f>
        <v>94435</v>
      </c>
      <c r="J14" s="348">
        <f>I14/'- 3 -'!E14</f>
        <v>0.0024180437814563657</v>
      </c>
      <c r="K14" s="396">
        <f>I14/'- 7 -'!G14</f>
        <v>16.040732436472346</v>
      </c>
    </row>
    <row r="15" spans="1:11" ht="12.75">
      <c r="A15" s="12">
        <v>5</v>
      </c>
      <c r="B15" s="13" t="s">
        <v>121</v>
      </c>
      <c r="C15" s="395">
        <f>SUM('- 18 -'!C15,'- 18 -'!F15,'- 19 -'!C15,'- 19 -'!F15,'- 19 -'!I15,'- 20 -'!C15)</f>
        <v>28688242</v>
      </c>
      <c r="D15" s="347">
        <f>C15/'- 3 -'!E15</f>
        <v>0.6109848778897773</v>
      </c>
      <c r="E15" s="395">
        <f>C15/'- 7 -'!D15</f>
        <v>4084.1424768304314</v>
      </c>
      <c r="F15" s="395">
        <f>SUM('- 21 -'!C15,'- 21 -'!F15,'- 21 -'!I15,'- 22 -'!C15,'- 22 -'!F15,'- 22 -'!I15)</f>
        <v>6221650</v>
      </c>
      <c r="G15" s="347">
        <f>F15/'- 3 -'!E15</f>
        <v>0.13250494978127042</v>
      </c>
      <c r="H15" s="395">
        <f>F15/'- 7 -'!G15</f>
        <v>878.677249424492</v>
      </c>
      <c r="I15" s="395">
        <f>SUM('- 23 -'!I15,'- 23 -'!G15,'- 23 -'!E15,'- 23 -'!C15)</f>
        <v>7077</v>
      </c>
      <c r="J15" s="347">
        <f>I15/'- 3 -'!E15</f>
        <v>0.0001507216782689561</v>
      </c>
      <c r="K15" s="395">
        <f>I15/'- 7 -'!G15</f>
        <v>0.9994774527942153</v>
      </c>
    </row>
    <row r="16" spans="1:11" ht="12.75">
      <c r="A16" s="14">
        <v>6</v>
      </c>
      <c r="B16" s="15" t="s">
        <v>122</v>
      </c>
      <c r="C16" s="396">
        <f>SUM('- 18 -'!C16,'- 18 -'!F16,'- 19 -'!C16,'- 19 -'!F16,'- 19 -'!I16,'- 20 -'!C16)</f>
        <v>34436725</v>
      </c>
      <c r="D16" s="348">
        <f>C16/'- 3 -'!E16</f>
        <v>0.6127292152590774</v>
      </c>
      <c r="E16" s="396">
        <f>C16/'- 7 -'!D16</f>
        <v>3947.128775287982</v>
      </c>
      <c r="F16" s="396">
        <f>SUM('- 21 -'!C16,'- 21 -'!F16,'- 21 -'!I16,'- 22 -'!C16,'- 22 -'!F16,'- 22 -'!I16)</f>
        <v>7531720</v>
      </c>
      <c r="G16" s="348">
        <f>F16/'- 3 -'!E16</f>
        <v>0.13401114319526897</v>
      </c>
      <c r="H16" s="396">
        <f>F16/'- 7 -'!G16</f>
        <v>856.802229679768</v>
      </c>
      <c r="I16" s="396">
        <f>SUM('- 23 -'!I16,'- 23 -'!G16,'- 23 -'!E16,'- 23 -'!C16)</f>
        <v>192710</v>
      </c>
      <c r="J16" s="348">
        <f>I16/'- 3 -'!E16</f>
        <v>0.0034288698205934744</v>
      </c>
      <c r="K16" s="396">
        <f>I16/'- 7 -'!G16</f>
        <v>21.92253000398157</v>
      </c>
    </row>
    <row r="17" spans="1:11" ht="12.75">
      <c r="A17" s="12">
        <v>9</v>
      </c>
      <c r="B17" s="13" t="s">
        <v>123</v>
      </c>
      <c r="C17" s="395">
        <f>SUM('- 18 -'!C17,'- 18 -'!F17,'- 19 -'!C17,'- 19 -'!F17,'- 19 -'!I17,'- 20 -'!C17)</f>
        <v>47783011</v>
      </c>
      <c r="D17" s="347">
        <f>C17/'- 3 -'!E17</f>
        <v>0.6151285472306457</v>
      </c>
      <c r="E17" s="395">
        <f>C17/'- 7 -'!D17</f>
        <v>3779.314814961284</v>
      </c>
      <c r="F17" s="395">
        <f>SUM('- 21 -'!C17,'- 21 -'!F17,'- 21 -'!I17,'- 22 -'!C17,'- 22 -'!F17,'- 22 -'!I17)</f>
        <v>11258864</v>
      </c>
      <c r="G17" s="347">
        <f>F17/'- 3 -'!E17</f>
        <v>0.14493956138066344</v>
      </c>
      <c r="H17" s="395">
        <f>F17/'- 7 -'!G17</f>
        <v>879.3033590278267</v>
      </c>
      <c r="I17" s="395">
        <f>SUM('- 23 -'!I17,'- 23 -'!G17,'- 23 -'!E17,'- 23 -'!C17)</f>
        <v>241564</v>
      </c>
      <c r="J17" s="347">
        <f>I17/'- 3 -'!E17</f>
        <v>0.0031097435945010602</v>
      </c>
      <c r="K17" s="395">
        <f>I17/'- 7 -'!G17</f>
        <v>18.8658497535984</v>
      </c>
    </row>
    <row r="18" spans="1:11" ht="12.75">
      <c r="A18" s="14">
        <v>10</v>
      </c>
      <c r="B18" s="15" t="s">
        <v>124</v>
      </c>
      <c r="C18" s="396">
        <f>SUM('- 18 -'!C18,'- 18 -'!F18,'- 19 -'!C18,'- 19 -'!F18,'- 19 -'!I18,'- 20 -'!C18)</f>
        <v>34259801</v>
      </c>
      <c r="D18" s="348">
        <f>C18/'- 3 -'!E18</f>
        <v>0.6030948805080081</v>
      </c>
      <c r="E18" s="396">
        <f>C18/'- 7 -'!D18</f>
        <v>4019.216447677147</v>
      </c>
      <c r="F18" s="396">
        <f>SUM('- 21 -'!C18,'- 21 -'!F18,'- 21 -'!I18,'- 22 -'!C18,'- 22 -'!F18,'- 22 -'!I18)</f>
        <v>7487556</v>
      </c>
      <c r="G18" s="348">
        <f>F18/'- 3 -'!E18</f>
        <v>0.13180773265778803</v>
      </c>
      <c r="H18" s="396">
        <f>F18/'- 7 -'!G18</f>
        <v>874.4080345673245</v>
      </c>
      <c r="I18" s="396">
        <f>SUM('- 23 -'!I18,'- 23 -'!G18,'- 23 -'!E18,'- 23 -'!C18)</f>
        <v>66950</v>
      </c>
      <c r="J18" s="348">
        <f>I18/'- 3 -'!E18</f>
        <v>0.0011785591588816043</v>
      </c>
      <c r="K18" s="396">
        <f>I18/'- 7 -'!G18</f>
        <v>7.818521546187084</v>
      </c>
    </row>
    <row r="19" spans="1:11" ht="12.75">
      <c r="A19" s="12">
        <v>11</v>
      </c>
      <c r="B19" s="13" t="s">
        <v>125</v>
      </c>
      <c r="C19" s="395">
        <f>SUM('- 18 -'!C19,'- 18 -'!F19,'- 19 -'!C19,'- 19 -'!F19,'- 19 -'!I19,'- 20 -'!C19)</f>
        <v>19641507</v>
      </c>
      <c r="D19" s="347">
        <f>C19/'- 3 -'!E19</f>
        <v>0.6344863656789629</v>
      </c>
      <c r="E19" s="395">
        <f>C19/'- 7 -'!D19</f>
        <v>4176.999978733811</v>
      </c>
      <c r="F19" s="395">
        <f>SUM('- 21 -'!C19,'- 21 -'!F19,'- 21 -'!I19,'- 22 -'!C19,'- 22 -'!F19,'- 22 -'!I19)</f>
        <v>3542208</v>
      </c>
      <c r="G19" s="347">
        <f>F19/'- 3 -'!E19</f>
        <v>0.11442516505474593</v>
      </c>
      <c r="H19" s="395">
        <f>F19/'- 7 -'!G19</f>
        <v>751.6940772022155</v>
      </c>
      <c r="I19" s="395">
        <f>SUM('- 23 -'!I19,'- 23 -'!G19,'- 23 -'!E19,'- 23 -'!C19)</f>
        <v>333109</v>
      </c>
      <c r="J19" s="347">
        <f>I19/'- 3 -'!E19</f>
        <v>0.010760534758608574</v>
      </c>
      <c r="K19" s="395">
        <f>I19/'- 7 -'!G19</f>
        <v>70.68926002164548</v>
      </c>
    </row>
    <row r="20" spans="1:11" ht="12.75">
      <c r="A20" s="14">
        <v>12</v>
      </c>
      <c r="B20" s="15" t="s">
        <v>126</v>
      </c>
      <c r="C20" s="396">
        <f>SUM('- 18 -'!C20,'- 18 -'!F20,'- 19 -'!C20,'- 19 -'!F20,'- 19 -'!I20,'- 20 -'!C20)</f>
        <v>30843098</v>
      </c>
      <c r="D20" s="348">
        <f>C20/'- 3 -'!E20</f>
        <v>0.6198958667489601</v>
      </c>
      <c r="E20" s="396">
        <f>C20/'- 7 -'!D20</f>
        <v>3842.993595654016</v>
      </c>
      <c r="F20" s="396">
        <f>SUM('- 21 -'!C20,'- 21 -'!F20,'- 21 -'!I20,'- 22 -'!C20,'- 22 -'!F20,'- 22 -'!I20)</f>
        <v>7220832</v>
      </c>
      <c r="G20" s="348">
        <f>F20/'- 3 -'!E20</f>
        <v>0.1451269230895232</v>
      </c>
      <c r="H20" s="396">
        <f>F20/'- 7 -'!G20</f>
        <v>896.4632268957641</v>
      </c>
      <c r="I20" s="396">
        <f>SUM('- 23 -'!I20,'- 23 -'!G20,'- 23 -'!E20,'- 23 -'!C20)</f>
        <v>153220</v>
      </c>
      <c r="J20" s="348">
        <f>I20/'- 3 -'!E20</f>
        <v>0.0030794716115506836</v>
      </c>
      <c r="K20" s="396">
        <f>I20/'- 7 -'!G20</f>
        <v>19.022197944083032</v>
      </c>
    </row>
    <row r="21" spans="1:11" ht="12.75">
      <c r="A21" s="12">
        <v>13</v>
      </c>
      <c r="B21" s="13" t="s">
        <v>127</v>
      </c>
      <c r="C21" s="395">
        <f>SUM('- 18 -'!C21,'- 18 -'!F21,'- 19 -'!C21,'- 19 -'!F21,'- 19 -'!I21,'- 20 -'!C21)</f>
        <v>11893713</v>
      </c>
      <c r="D21" s="347">
        <f>C21/'- 3 -'!E21</f>
        <v>0.6301491191103822</v>
      </c>
      <c r="E21" s="395">
        <f>C21/'- 7 -'!D21</f>
        <v>3619.2906700748586</v>
      </c>
      <c r="F21" s="395">
        <f>SUM('- 21 -'!C21,'- 21 -'!F21,'- 21 -'!I21,'- 22 -'!C21,'- 22 -'!F21,'- 22 -'!I21)</f>
        <v>2145364</v>
      </c>
      <c r="G21" s="347">
        <f>F21/'- 3 -'!E21</f>
        <v>0.11366502914364303</v>
      </c>
      <c r="H21" s="395">
        <f>F21/'- 7 -'!G21</f>
        <v>649.0874984872323</v>
      </c>
      <c r="I21" s="395">
        <f>SUM('- 23 -'!I21,'- 23 -'!G21,'- 23 -'!E21,'- 23 -'!C21)</f>
        <v>75000</v>
      </c>
      <c r="J21" s="347">
        <f>I21/'- 3 -'!E21</f>
        <v>0.003973627405779731</v>
      </c>
      <c r="K21" s="395">
        <f>I21/'- 7 -'!G21</f>
        <v>22.69151639840252</v>
      </c>
    </row>
    <row r="22" spans="1:11" ht="12.75">
      <c r="A22" s="14">
        <v>14</v>
      </c>
      <c r="B22" s="15" t="s">
        <v>128</v>
      </c>
      <c r="C22" s="396">
        <f>SUM('- 18 -'!C22,'- 18 -'!F22,'- 19 -'!C22,'- 19 -'!F22,'- 19 -'!I22,'- 20 -'!C22)</f>
        <v>13029841</v>
      </c>
      <c r="D22" s="348">
        <f>C22/'- 3 -'!E22</f>
        <v>0.6082828907929491</v>
      </c>
      <c r="E22" s="396">
        <f>C22/'- 7 -'!D22</f>
        <v>3730.8062992125983</v>
      </c>
      <c r="F22" s="396">
        <f>SUM('- 21 -'!C22,'- 21 -'!F22,'- 21 -'!I22,'- 22 -'!C22,'- 22 -'!F22,'- 22 -'!I22)</f>
        <v>2338426</v>
      </c>
      <c r="G22" s="348">
        <f>F22/'- 3 -'!E22</f>
        <v>0.10916668339892963</v>
      </c>
      <c r="H22" s="396">
        <f>F22/'- 7 -'!G22</f>
        <v>669.5564781675018</v>
      </c>
      <c r="I22" s="396">
        <f>SUM('- 23 -'!I22,'- 23 -'!G22,'- 23 -'!E22,'- 23 -'!C22)</f>
        <v>0</v>
      </c>
      <c r="J22" s="348">
        <f>I22/'- 3 -'!E22</f>
        <v>0</v>
      </c>
      <c r="K22" s="396">
        <f>I22/'- 7 -'!G22</f>
        <v>0</v>
      </c>
    </row>
    <row r="23" spans="1:11" ht="12.75">
      <c r="A23" s="12">
        <v>15</v>
      </c>
      <c r="B23" s="13" t="s">
        <v>129</v>
      </c>
      <c r="C23" s="395">
        <f>SUM('- 18 -'!C23,'- 18 -'!F23,'- 19 -'!C23,'- 19 -'!F23,'- 19 -'!I23,'- 20 -'!C23)</f>
        <v>19939228</v>
      </c>
      <c r="D23" s="347">
        <f>C23/'- 3 -'!E23</f>
        <v>0.6588841962225176</v>
      </c>
      <c r="E23" s="395">
        <f>C23/'- 7 -'!D23</f>
        <v>3391.313547070329</v>
      </c>
      <c r="F23" s="395">
        <f>SUM('- 21 -'!C23,'- 21 -'!F23,'- 21 -'!I23,'- 22 -'!C23,'- 22 -'!F23,'- 22 -'!I23)</f>
        <v>2658489</v>
      </c>
      <c r="G23" s="347">
        <f>F23/'- 3 -'!E23</f>
        <v>0.08784875662846146</v>
      </c>
      <c r="H23" s="395">
        <f>F23/'- 7 -'!G23</f>
        <v>451.6247345621337</v>
      </c>
      <c r="I23" s="395">
        <f>SUM('- 23 -'!I23,'- 23 -'!G23,'- 23 -'!E23,'- 23 -'!C23)</f>
        <v>119576</v>
      </c>
      <c r="J23" s="347">
        <f>I23/'- 3 -'!E23</f>
        <v>0.003951343384382974</v>
      </c>
      <c r="K23" s="395">
        <f>I23/'- 7 -'!G23</f>
        <v>20.3135989127665</v>
      </c>
    </row>
    <row r="24" spans="1:11" ht="12.75">
      <c r="A24" s="14">
        <v>16</v>
      </c>
      <c r="B24" s="15" t="s">
        <v>130</v>
      </c>
      <c r="C24" s="396">
        <f>SUM('- 18 -'!C24,'- 18 -'!F24,'- 19 -'!C24,'- 19 -'!F24,'- 19 -'!I24,'- 20 -'!C24)</f>
        <v>3383560</v>
      </c>
      <c r="D24" s="348">
        <f>C24/'- 3 -'!E24</f>
        <v>0.5979294178354225</v>
      </c>
      <c r="E24" s="396">
        <f>C24/'- 7 -'!D24</f>
        <v>4258.728760226558</v>
      </c>
      <c r="F24" s="396">
        <f>SUM('- 21 -'!C24,'- 21 -'!F24,'- 21 -'!I24,'- 22 -'!C24,'- 22 -'!F24,'- 22 -'!I24)</f>
        <v>492095</v>
      </c>
      <c r="G24" s="348">
        <f>F24/'- 3 -'!E24</f>
        <v>0.0869610933069673</v>
      </c>
      <c r="H24" s="396">
        <f>F24/'- 7 -'!G24</f>
        <v>619.3769666456891</v>
      </c>
      <c r="I24" s="396">
        <f>SUM('- 23 -'!I24,'- 23 -'!G24,'- 23 -'!E24,'- 23 -'!C24)</f>
        <v>0</v>
      </c>
      <c r="J24" s="348">
        <f>I24/'- 3 -'!E24</f>
        <v>0</v>
      </c>
      <c r="K24" s="396">
        <f>I24/'- 7 -'!G24</f>
        <v>0</v>
      </c>
    </row>
    <row r="25" spans="1:11" ht="12.75">
      <c r="A25" s="12">
        <v>17</v>
      </c>
      <c r="B25" s="13" t="s">
        <v>131</v>
      </c>
      <c r="C25" s="395">
        <f>SUM('- 18 -'!C25,'- 18 -'!F25,'- 19 -'!C25,'- 19 -'!F25,'- 19 -'!I25,'- 20 -'!C25)</f>
        <v>2208198</v>
      </c>
      <c r="D25" s="347">
        <f>C25/'- 3 -'!E25</f>
        <v>0.5588446740158781</v>
      </c>
      <c r="E25" s="395">
        <f>C25/'- 7 -'!D25</f>
        <v>4146.850704225352</v>
      </c>
      <c r="F25" s="395">
        <f>SUM('- 21 -'!C25,'- 21 -'!F25,'- 21 -'!I25,'- 22 -'!C25,'- 22 -'!F25,'- 22 -'!I25)</f>
        <v>449265</v>
      </c>
      <c r="G25" s="347">
        <f>F25/'- 3 -'!E25</f>
        <v>0.11369875005400035</v>
      </c>
      <c r="H25" s="395">
        <f>F25/'- 7 -'!G25</f>
        <v>834.2896935933147</v>
      </c>
      <c r="I25" s="395">
        <f>SUM('- 23 -'!I25,'- 23 -'!G25,'- 23 -'!E25,'- 23 -'!C25)</f>
        <v>4269</v>
      </c>
      <c r="J25" s="347">
        <f>I25/'- 3 -'!E25</f>
        <v>0.0010803867739096692</v>
      </c>
      <c r="K25" s="395">
        <f>I25/'- 7 -'!G25</f>
        <v>7.927576601671309</v>
      </c>
    </row>
    <row r="26" spans="1:11" ht="12.75">
      <c r="A26" s="14">
        <v>18</v>
      </c>
      <c r="B26" s="15" t="s">
        <v>132</v>
      </c>
      <c r="C26" s="396">
        <f>SUM('- 18 -'!C26,'- 18 -'!F26,'- 19 -'!C26,'- 19 -'!F26,'- 19 -'!I26,'- 20 -'!C26)</f>
        <v>5463896</v>
      </c>
      <c r="D26" s="348">
        <f>C26/'- 3 -'!E26</f>
        <v>0.6004432419233408</v>
      </c>
      <c r="E26" s="396">
        <f>C26/'- 7 -'!D26</f>
        <v>3703.583000067783</v>
      </c>
      <c r="F26" s="396">
        <f>SUM('- 21 -'!C26,'- 21 -'!F26,'- 21 -'!I26,'- 22 -'!C26,'- 22 -'!F26,'- 22 -'!I26)</f>
        <v>1014761</v>
      </c>
      <c r="G26" s="348">
        <f>F26/'- 3 -'!E26</f>
        <v>0.11151500405889335</v>
      </c>
      <c r="H26" s="396">
        <f>F26/'- 7 -'!G26</f>
        <v>687.8336609503152</v>
      </c>
      <c r="I26" s="396">
        <f>SUM('- 23 -'!I26,'- 23 -'!G26,'- 23 -'!E26,'- 23 -'!C26)</f>
        <v>0</v>
      </c>
      <c r="J26" s="348">
        <f>I26/'- 3 -'!E26</f>
        <v>0</v>
      </c>
      <c r="K26" s="396">
        <f>I26/'- 7 -'!G26</f>
        <v>0</v>
      </c>
    </row>
    <row r="27" spans="1:11" ht="12.75">
      <c r="A27" s="12">
        <v>19</v>
      </c>
      <c r="B27" s="13" t="s">
        <v>133</v>
      </c>
      <c r="C27" s="395">
        <f>SUM('- 18 -'!C27,'- 18 -'!F27,'- 19 -'!C27,'- 19 -'!F27,'- 19 -'!I27,'- 20 -'!C27)</f>
        <v>16268804</v>
      </c>
      <c r="D27" s="347">
        <f>C27/'- 3 -'!E27</f>
        <v>0.7017869188085862</v>
      </c>
      <c r="E27" s="395">
        <f>C27/'- 7 -'!D27</f>
        <v>2746.06778745527</v>
      </c>
      <c r="F27" s="395">
        <f>SUM('- 21 -'!C27,'- 21 -'!F27,'- 21 -'!I27,'- 22 -'!C27,'- 22 -'!F27,'- 22 -'!I27)</f>
        <v>1525157</v>
      </c>
      <c r="G27" s="347">
        <f>F27/'- 3 -'!E27</f>
        <v>0.06579065257220794</v>
      </c>
      <c r="H27" s="395">
        <f>F27/'- 7 -'!G27</f>
        <v>257.4365336574168</v>
      </c>
      <c r="I27" s="395">
        <f>SUM('- 23 -'!I27,'- 23 -'!G27,'- 23 -'!E27,'- 23 -'!C27)</f>
        <v>0</v>
      </c>
      <c r="J27" s="347">
        <f>I27/'- 3 -'!E27</f>
        <v>0</v>
      </c>
      <c r="K27" s="395">
        <f>I27/'- 7 -'!G27</f>
        <v>0</v>
      </c>
    </row>
    <row r="28" spans="1:11" ht="12.75">
      <c r="A28" s="14">
        <v>20</v>
      </c>
      <c r="B28" s="15" t="s">
        <v>134</v>
      </c>
      <c r="C28" s="396">
        <f>SUM('- 18 -'!C28,'- 18 -'!F28,'- 19 -'!C28,'- 19 -'!F28,'- 19 -'!I28,'- 20 -'!C28)</f>
        <v>4525368</v>
      </c>
      <c r="D28" s="348">
        <f>C28/'- 3 -'!E28</f>
        <v>0.6236780478769383</v>
      </c>
      <c r="E28" s="396">
        <f>C28/'- 7 -'!D28</f>
        <v>4534.436873747495</v>
      </c>
      <c r="F28" s="396">
        <f>SUM('- 21 -'!C28,'- 21 -'!F28,'- 21 -'!I28,'- 22 -'!C28,'- 22 -'!F28,'- 22 -'!I28)</f>
        <v>739887</v>
      </c>
      <c r="G28" s="348">
        <f>F28/'- 3 -'!E28</f>
        <v>0.10196989058337891</v>
      </c>
      <c r="H28" s="396">
        <f>F28/'- 7 -'!G28</f>
        <v>736.9392430278884</v>
      </c>
      <c r="I28" s="396">
        <f>SUM('- 23 -'!I28,'- 23 -'!G28,'- 23 -'!E28,'- 23 -'!C28)</f>
        <v>20498</v>
      </c>
      <c r="J28" s="348">
        <f>I28/'- 3 -'!E28</f>
        <v>0.002824997353890663</v>
      </c>
      <c r="K28" s="396">
        <f>I28/'- 7 -'!G28</f>
        <v>20.416334661354583</v>
      </c>
    </row>
    <row r="29" spans="1:11" ht="12.75">
      <c r="A29" s="12">
        <v>21</v>
      </c>
      <c r="B29" s="13" t="s">
        <v>135</v>
      </c>
      <c r="C29" s="395">
        <f>SUM('- 18 -'!C29,'- 18 -'!F29,'- 19 -'!C29,'- 19 -'!F29,'- 19 -'!I29,'- 20 -'!C29)</f>
        <v>12791173</v>
      </c>
      <c r="D29" s="347">
        <f>C29/'- 3 -'!E29</f>
        <v>0.5951055452469733</v>
      </c>
      <c r="E29" s="395">
        <f>C29/'- 7 -'!D29</f>
        <v>3653.36827373472</v>
      </c>
      <c r="F29" s="395">
        <f>SUM('- 21 -'!C29,'- 21 -'!F29,'- 21 -'!I29,'- 22 -'!C29,'- 22 -'!F29,'- 22 -'!I29)</f>
        <v>2315662</v>
      </c>
      <c r="G29" s="347">
        <f>F29/'- 3 -'!E29</f>
        <v>0.10773549049158329</v>
      </c>
      <c r="H29" s="395">
        <f>F29/'- 7 -'!G29</f>
        <v>658.2886545185775</v>
      </c>
      <c r="I29" s="395">
        <f>SUM('- 23 -'!I29,'- 23 -'!G29,'- 23 -'!E29,'- 23 -'!C29)</f>
        <v>62441</v>
      </c>
      <c r="J29" s="347">
        <f>I29/'- 3 -'!E29</f>
        <v>0.002905049079608748</v>
      </c>
      <c r="K29" s="395">
        <f>I29/'- 7 -'!G29</f>
        <v>17.75051880490093</v>
      </c>
    </row>
    <row r="30" spans="1:11" ht="12.75">
      <c r="A30" s="14">
        <v>22</v>
      </c>
      <c r="B30" s="15" t="s">
        <v>136</v>
      </c>
      <c r="C30" s="396">
        <f>SUM('- 18 -'!C30,'- 18 -'!F30,'- 19 -'!C30,'- 19 -'!F30,'- 19 -'!I30,'- 20 -'!C30)</f>
        <v>6568495</v>
      </c>
      <c r="D30" s="348">
        <f>C30/'- 3 -'!E30</f>
        <v>0.5654238064908825</v>
      </c>
      <c r="E30" s="396">
        <f>C30/'- 7 -'!D30</f>
        <v>3767.8512017438193</v>
      </c>
      <c r="F30" s="396">
        <f>SUM('- 21 -'!C30,'- 21 -'!F30,'- 21 -'!I30,'- 22 -'!C30,'- 22 -'!F30,'- 22 -'!I30)</f>
        <v>1303520</v>
      </c>
      <c r="G30" s="348">
        <f>F30/'- 3 -'!E30</f>
        <v>0.112208540957555</v>
      </c>
      <c r="H30" s="396">
        <f>F30/'- 7 -'!G30</f>
        <v>747.7313141742673</v>
      </c>
      <c r="I30" s="396">
        <f>SUM('- 23 -'!I30,'- 23 -'!G30,'- 23 -'!E30,'- 23 -'!C30)</f>
        <v>233165</v>
      </c>
      <c r="J30" s="348">
        <f>I30/'- 3 -'!E30</f>
        <v>0.020071118550055476</v>
      </c>
      <c r="K30" s="396">
        <f>I30/'- 7 -'!G30</f>
        <v>133.7492112659898</v>
      </c>
    </row>
    <row r="31" spans="1:11" ht="12.75">
      <c r="A31" s="12">
        <v>23</v>
      </c>
      <c r="B31" s="13" t="s">
        <v>137</v>
      </c>
      <c r="C31" s="395">
        <f>SUM('- 18 -'!C31,'- 18 -'!F31,'- 19 -'!C31,'- 19 -'!F31,'- 19 -'!I31,'- 20 -'!C31)</f>
        <v>5435930</v>
      </c>
      <c r="D31" s="347">
        <f>C31/'- 3 -'!E31</f>
        <v>0.5570791623167782</v>
      </c>
      <c r="E31" s="395">
        <f>C31/'- 7 -'!D31</f>
        <v>3769.7156726768376</v>
      </c>
      <c r="F31" s="395">
        <f>SUM('- 21 -'!C31,'- 21 -'!F31,'- 21 -'!I31,'- 22 -'!C31,'- 22 -'!F31,'- 22 -'!I31)</f>
        <v>1185830</v>
      </c>
      <c r="G31" s="347">
        <f>F31/'- 3 -'!E31</f>
        <v>0.12152496133138305</v>
      </c>
      <c r="H31" s="395">
        <f>F31/'- 7 -'!G31</f>
        <v>822.3509015256589</v>
      </c>
      <c r="I31" s="395">
        <f>SUM('- 23 -'!I31,'- 23 -'!G31,'- 23 -'!E31,'- 23 -'!C31)</f>
        <v>0</v>
      </c>
      <c r="J31" s="347">
        <f>I31/'- 3 -'!E31</f>
        <v>0</v>
      </c>
      <c r="K31" s="395">
        <f>I31/'- 7 -'!G31</f>
        <v>0</v>
      </c>
    </row>
    <row r="32" spans="1:11" ht="12.75">
      <c r="A32" s="14">
        <v>24</v>
      </c>
      <c r="B32" s="15" t="s">
        <v>138</v>
      </c>
      <c r="C32" s="396">
        <f>SUM('- 18 -'!C32,'- 18 -'!F32,'- 19 -'!C32,'- 19 -'!F32,'- 19 -'!I32,'- 20 -'!C32)</f>
        <v>13503871</v>
      </c>
      <c r="D32" s="348">
        <f>C32/'- 3 -'!E32</f>
        <v>0.6107540505582908</v>
      </c>
      <c r="E32" s="396">
        <f>C32/'- 7 -'!D32</f>
        <v>3773.7175832774424</v>
      </c>
      <c r="F32" s="396">
        <f>SUM('- 21 -'!C32,'- 21 -'!F32,'- 21 -'!I32,'- 22 -'!C32,'- 22 -'!F32,'- 22 -'!I32)</f>
        <v>2928766</v>
      </c>
      <c r="G32" s="348">
        <f>F32/'- 3 -'!E32</f>
        <v>0.13246243966914398</v>
      </c>
      <c r="H32" s="396">
        <f>F32/'- 7 -'!G32</f>
        <v>798.3769490786174</v>
      </c>
      <c r="I32" s="396">
        <f>SUM('- 23 -'!I32,'- 23 -'!G32,'- 23 -'!E32,'- 23 -'!C32)</f>
        <v>1380</v>
      </c>
      <c r="J32" s="348">
        <f>I32/'- 3 -'!E32</f>
        <v>6.241473943067446E-05</v>
      </c>
      <c r="K32" s="396">
        <f>I32/'- 7 -'!G32</f>
        <v>0.37618580307491</v>
      </c>
    </row>
    <row r="33" spans="1:11" ht="12.75">
      <c r="A33" s="12">
        <v>25</v>
      </c>
      <c r="B33" s="13" t="s">
        <v>139</v>
      </c>
      <c r="C33" s="395">
        <f>SUM('- 18 -'!C33,'- 18 -'!F33,'- 19 -'!C33,'- 19 -'!F33,'- 19 -'!I33,'- 20 -'!C33)</f>
        <v>6090082</v>
      </c>
      <c r="D33" s="347">
        <f>C33/'- 3 -'!E33</f>
        <v>0.6147562322471339</v>
      </c>
      <c r="E33" s="395">
        <f>C33/'- 7 -'!D33</f>
        <v>3780.3116076970828</v>
      </c>
      <c r="F33" s="395">
        <f>SUM('- 21 -'!C33,'- 21 -'!F33,'- 21 -'!I33,'- 22 -'!C33,'- 22 -'!F33,'- 22 -'!I33)</f>
        <v>947389</v>
      </c>
      <c r="G33" s="347">
        <f>F33/'- 3 -'!E33</f>
        <v>0.09563307885056063</v>
      </c>
      <c r="H33" s="395">
        <f>F33/'- 7 -'!G33</f>
        <v>588.0751086281813</v>
      </c>
      <c r="I33" s="395">
        <f>SUM('- 23 -'!I33,'- 23 -'!G33,'- 23 -'!E33,'- 23 -'!C33)</f>
        <v>0</v>
      </c>
      <c r="J33" s="347">
        <f>I33/'- 3 -'!E33</f>
        <v>0</v>
      </c>
      <c r="K33" s="395">
        <f>I33/'- 7 -'!G33</f>
        <v>0</v>
      </c>
    </row>
    <row r="34" spans="1:11" ht="12.75">
      <c r="A34" s="14">
        <v>26</v>
      </c>
      <c r="B34" s="15" t="s">
        <v>140</v>
      </c>
      <c r="C34" s="396">
        <f>SUM('- 18 -'!C34,'- 18 -'!F34,'- 19 -'!C34,'- 19 -'!F34,'- 19 -'!I34,'- 20 -'!C34)</f>
        <v>9925290</v>
      </c>
      <c r="D34" s="348">
        <f>C34/'- 3 -'!E34</f>
        <v>0.650233694040345</v>
      </c>
      <c r="E34" s="396">
        <f>C34/'- 7 -'!D34</f>
        <v>3671.6817105652563</v>
      </c>
      <c r="F34" s="396">
        <f>SUM('- 21 -'!C34,'- 21 -'!F34,'- 21 -'!I34,'- 22 -'!C34,'- 22 -'!F34,'- 22 -'!I34)</f>
        <v>1961470</v>
      </c>
      <c r="G34" s="348">
        <f>F34/'- 3 -'!E34</f>
        <v>0.1285014225125226</v>
      </c>
      <c r="H34" s="396">
        <f>F34/'- 7 -'!G34</f>
        <v>711.39924561149</v>
      </c>
      <c r="I34" s="396">
        <f>SUM('- 23 -'!I34,'- 23 -'!G34,'- 23 -'!E34,'- 23 -'!C34)</f>
        <v>0</v>
      </c>
      <c r="J34" s="348">
        <f>I34/'- 3 -'!E34</f>
        <v>0</v>
      </c>
      <c r="K34" s="396">
        <f>I34/'- 7 -'!G34</f>
        <v>0</v>
      </c>
    </row>
    <row r="35" spans="1:11" ht="12.75">
      <c r="A35" s="12">
        <v>28</v>
      </c>
      <c r="B35" s="13" t="s">
        <v>141</v>
      </c>
      <c r="C35" s="395">
        <f>SUM('- 18 -'!C35,'- 18 -'!F35,'- 19 -'!C35,'- 19 -'!F35,'- 19 -'!I35,'- 20 -'!C35)</f>
        <v>3950191</v>
      </c>
      <c r="D35" s="347">
        <f>C35/'- 3 -'!E35</f>
        <v>0.6539189537272903</v>
      </c>
      <c r="E35" s="395">
        <f>C35/'- 7 -'!D35</f>
        <v>4478.166874504024</v>
      </c>
      <c r="F35" s="395">
        <f>SUM('- 21 -'!C35,'- 21 -'!F35,'- 21 -'!I35,'- 22 -'!C35,'- 22 -'!F35,'- 22 -'!I35)</f>
        <v>464918</v>
      </c>
      <c r="G35" s="347">
        <f>F35/'- 3 -'!E35</f>
        <v>0.07696303599724275</v>
      </c>
      <c r="H35" s="395">
        <f>F35/'- 7 -'!G35</f>
        <v>527.0581566715791</v>
      </c>
      <c r="I35" s="395">
        <f>SUM('- 23 -'!I35,'- 23 -'!G35,'- 23 -'!E35,'- 23 -'!C35)</f>
        <v>0</v>
      </c>
      <c r="J35" s="347">
        <f>I35/'- 3 -'!E35</f>
        <v>0</v>
      </c>
      <c r="K35" s="395">
        <f>I35/'- 7 -'!G35</f>
        <v>0</v>
      </c>
    </row>
    <row r="36" spans="1:11" ht="12.75">
      <c r="A36" s="14">
        <v>30</v>
      </c>
      <c r="B36" s="15" t="s">
        <v>142</v>
      </c>
      <c r="C36" s="396">
        <f>SUM('- 18 -'!C36,'- 18 -'!F36,'- 19 -'!C36,'- 19 -'!F36,'- 19 -'!I36,'- 20 -'!C36)</f>
        <v>5103703</v>
      </c>
      <c r="D36" s="348">
        <f>C36/'- 3 -'!E36</f>
        <v>0.5778789904872005</v>
      </c>
      <c r="E36" s="396">
        <f>C36/'- 7 -'!D36</f>
        <v>3756.0369443626732</v>
      </c>
      <c r="F36" s="396">
        <f>SUM('- 21 -'!C36,'- 21 -'!F36,'- 21 -'!I36,'- 22 -'!C36,'- 22 -'!F36,'- 22 -'!I36)</f>
        <v>1041915</v>
      </c>
      <c r="G36" s="348">
        <f>F36/'- 3 -'!E36</f>
        <v>0.1179733202291496</v>
      </c>
      <c r="H36" s="396">
        <f>F36/'- 7 -'!G36</f>
        <v>766.7905504857227</v>
      </c>
      <c r="I36" s="396">
        <f>SUM('- 23 -'!I36,'- 23 -'!G36,'- 23 -'!E36,'- 23 -'!C36)</f>
        <v>0</v>
      </c>
      <c r="J36" s="348">
        <f>I36/'- 3 -'!E36</f>
        <v>0</v>
      </c>
      <c r="K36" s="396">
        <f>I36/'- 7 -'!G36</f>
        <v>0</v>
      </c>
    </row>
    <row r="37" spans="1:11" ht="12.75">
      <c r="A37" s="12">
        <v>31</v>
      </c>
      <c r="B37" s="13" t="s">
        <v>143</v>
      </c>
      <c r="C37" s="395">
        <f>SUM('- 18 -'!C37,'- 18 -'!F37,'- 19 -'!C37,'- 19 -'!F37,'- 19 -'!I37,'- 20 -'!C37)</f>
        <v>6306524</v>
      </c>
      <c r="D37" s="347">
        <f>C37/'- 3 -'!E37</f>
        <v>0.6044851448089382</v>
      </c>
      <c r="E37" s="395">
        <f>C37/'- 7 -'!D37</f>
        <v>3817.508474576271</v>
      </c>
      <c r="F37" s="395">
        <f>SUM('- 21 -'!C37,'- 21 -'!F37,'- 21 -'!I37,'- 22 -'!C37,'- 22 -'!F37,'- 22 -'!I37)</f>
        <v>1088551</v>
      </c>
      <c r="G37" s="347">
        <f>F37/'- 3 -'!E37</f>
        <v>0.10433844521433908</v>
      </c>
      <c r="H37" s="395">
        <f>F37/'- 7 -'!G37</f>
        <v>641.8343160377359</v>
      </c>
      <c r="I37" s="395">
        <f>SUM('- 23 -'!I37,'- 23 -'!G37,'- 23 -'!E37,'- 23 -'!C37)</f>
        <v>0</v>
      </c>
      <c r="J37" s="347">
        <f>I37/'- 3 -'!E37</f>
        <v>0</v>
      </c>
      <c r="K37" s="395">
        <f>I37/'- 7 -'!G37</f>
        <v>0</v>
      </c>
    </row>
    <row r="38" spans="1:11" ht="12.75">
      <c r="A38" s="14">
        <v>32</v>
      </c>
      <c r="B38" s="15" t="s">
        <v>144</v>
      </c>
      <c r="C38" s="396">
        <f>SUM('- 18 -'!C38,'- 18 -'!F38,'- 19 -'!C38,'- 19 -'!F38,'- 19 -'!I38,'- 20 -'!C38)</f>
        <v>3387272</v>
      </c>
      <c r="D38" s="348">
        <f>C38/'- 3 -'!E38</f>
        <v>0.5486907699612191</v>
      </c>
      <c r="E38" s="396">
        <f>C38/'- 7 -'!D38</f>
        <v>4001.502658003544</v>
      </c>
      <c r="F38" s="396">
        <f>SUM('- 21 -'!C38,'- 21 -'!F38,'- 21 -'!I38,'- 22 -'!C38,'- 22 -'!F38,'- 22 -'!I38)</f>
        <v>611812</v>
      </c>
      <c r="G38" s="348">
        <f>F38/'- 3 -'!E38</f>
        <v>0.09910500170978692</v>
      </c>
      <c r="H38" s="396">
        <f>F38/'- 7 -'!G38</f>
        <v>722.7548730064973</v>
      </c>
      <c r="I38" s="396">
        <f>SUM('- 23 -'!I38,'- 23 -'!G38,'- 23 -'!E38,'- 23 -'!C38)</f>
        <v>0</v>
      </c>
      <c r="J38" s="348">
        <f>I38/'- 3 -'!E38</f>
        <v>0</v>
      </c>
      <c r="K38" s="396">
        <f>I38/'- 7 -'!G38</f>
        <v>0</v>
      </c>
    </row>
    <row r="39" spans="1:11" ht="12.75">
      <c r="A39" s="12">
        <v>33</v>
      </c>
      <c r="B39" s="13" t="s">
        <v>145</v>
      </c>
      <c r="C39" s="395">
        <f>SUM('- 18 -'!C39,'- 18 -'!F39,'- 19 -'!C39,'- 19 -'!F39,'- 19 -'!I39,'- 20 -'!C39)</f>
        <v>7102093</v>
      </c>
      <c r="D39" s="347">
        <f>C39/'- 3 -'!E39</f>
        <v>0.5722505622114914</v>
      </c>
      <c r="E39" s="395">
        <f>C39/'- 7 -'!D39</f>
        <v>3747.8063324538257</v>
      </c>
      <c r="F39" s="395">
        <f>SUM('- 21 -'!C39,'- 21 -'!F39,'- 21 -'!I39,'- 22 -'!C39,'- 22 -'!F39,'- 22 -'!I39)</f>
        <v>1784746</v>
      </c>
      <c r="G39" s="347">
        <f>F39/'- 3 -'!E39</f>
        <v>0.14380576287929636</v>
      </c>
      <c r="H39" s="395">
        <f>F39/'- 7 -'!G39</f>
        <v>937.3665966386554</v>
      </c>
      <c r="I39" s="395">
        <f>SUM('- 23 -'!I39,'- 23 -'!G39,'- 23 -'!E39,'- 23 -'!C39)</f>
        <v>0</v>
      </c>
      <c r="J39" s="347">
        <f>I39/'- 3 -'!E39</f>
        <v>0</v>
      </c>
      <c r="K39" s="395">
        <f>I39/'- 7 -'!G39</f>
        <v>0</v>
      </c>
    </row>
    <row r="40" spans="1:11" ht="12.75">
      <c r="A40" s="14">
        <v>34</v>
      </c>
      <c r="B40" s="15" t="s">
        <v>146</v>
      </c>
      <c r="C40" s="396">
        <f>SUM('- 18 -'!C40,'- 18 -'!F40,'- 19 -'!C40,'- 19 -'!F40,'- 19 -'!I40,'- 20 -'!C40)</f>
        <v>3272037.62</v>
      </c>
      <c r="D40" s="348">
        <f>C40/'- 3 -'!E40</f>
        <v>0.5931062832998012</v>
      </c>
      <c r="E40" s="396">
        <f>C40/'- 7 -'!D40</f>
        <v>4454.782328114364</v>
      </c>
      <c r="F40" s="396">
        <f>SUM('- 21 -'!C40,'- 21 -'!F40,'- 21 -'!I40,'- 22 -'!C40,'- 22 -'!F40,'- 22 -'!I40)</f>
        <v>465968.09</v>
      </c>
      <c r="G40" s="348">
        <f>F40/'- 3 -'!E40</f>
        <v>0.08446376053469926</v>
      </c>
      <c r="H40" s="396">
        <f>F40/'- 7 -'!G40</f>
        <v>634.4017562968006</v>
      </c>
      <c r="I40" s="396">
        <f>SUM('- 23 -'!I40,'- 23 -'!G40,'- 23 -'!E40,'- 23 -'!C40)</f>
        <v>0</v>
      </c>
      <c r="J40" s="348">
        <f>I40/'- 3 -'!E40</f>
        <v>0</v>
      </c>
      <c r="K40" s="396">
        <f>I40/'- 7 -'!G40</f>
        <v>0</v>
      </c>
    </row>
    <row r="41" spans="1:11" ht="12.75">
      <c r="A41" s="12">
        <v>35</v>
      </c>
      <c r="B41" s="13" t="s">
        <v>147</v>
      </c>
      <c r="C41" s="395">
        <f>SUM('- 18 -'!C41,'- 18 -'!F41,'- 19 -'!C41,'- 19 -'!F41,'- 19 -'!I41,'- 20 -'!C41)</f>
        <v>8216401</v>
      </c>
      <c r="D41" s="347">
        <f>C41/'- 3 -'!E41</f>
        <v>0.6026593237943019</v>
      </c>
      <c r="E41" s="395">
        <f>C41/'- 7 -'!D41</f>
        <v>4129.05221367908</v>
      </c>
      <c r="F41" s="395">
        <f>SUM('- 21 -'!C41,'- 21 -'!F41,'- 21 -'!I41,'- 22 -'!C41,'- 22 -'!F41,'- 22 -'!I41)</f>
        <v>1454392.15</v>
      </c>
      <c r="G41" s="347">
        <f>F41/'- 3 -'!E41</f>
        <v>0.10667724100256801</v>
      </c>
      <c r="H41" s="395">
        <f>F41/'- 7 -'!G41</f>
        <v>730.8870546258606</v>
      </c>
      <c r="I41" s="395">
        <f>SUM('- 23 -'!I41,'- 23 -'!G41,'- 23 -'!E41,'- 23 -'!C41)</f>
        <v>10936</v>
      </c>
      <c r="J41" s="347">
        <f>I41/'- 3 -'!E41</f>
        <v>0.0008021373792509014</v>
      </c>
      <c r="K41" s="395">
        <f>I41/'- 7 -'!G41</f>
        <v>5.495753555455049</v>
      </c>
    </row>
    <row r="42" spans="1:11" ht="12.75">
      <c r="A42" s="14">
        <v>36</v>
      </c>
      <c r="B42" s="15" t="s">
        <v>148</v>
      </c>
      <c r="C42" s="396">
        <f>SUM('- 18 -'!C42,'- 18 -'!F42,'- 19 -'!C42,'- 19 -'!F42,'- 19 -'!I42,'- 20 -'!C42)</f>
        <v>3967684</v>
      </c>
      <c r="D42" s="348">
        <f>C42/'- 3 -'!E42</f>
        <v>0.5568783545873592</v>
      </c>
      <c r="E42" s="396">
        <f>C42/'- 7 -'!D42</f>
        <v>3592.289723856949</v>
      </c>
      <c r="F42" s="396">
        <f>SUM('- 21 -'!C42,'- 21 -'!F42,'- 21 -'!I42,'- 22 -'!C42,'- 22 -'!F42,'- 22 -'!I42)</f>
        <v>605321</v>
      </c>
      <c r="G42" s="348">
        <f>F42/'- 3 -'!E42</f>
        <v>0.0849589237643862</v>
      </c>
      <c r="H42" s="396">
        <f>F42/'- 7 -'!G42</f>
        <v>548.0497962879131</v>
      </c>
      <c r="I42" s="396">
        <f>SUM('- 23 -'!I42,'- 23 -'!G42,'- 23 -'!E42,'- 23 -'!C42)</f>
        <v>0</v>
      </c>
      <c r="J42" s="348">
        <f>I42/'- 3 -'!E42</f>
        <v>0</v>
      </c>
      <c r="K42" s="396">
        <f>I42/'- 7 -'!G42</f>
        <v>0</v>
      </c>
    </row>
    <row r="43" spans="1:11" ht="12.75">
      <c r="A43" s="12">
        <v>37</v>
      </c>
      <c r="B43" s="13" t="s">
        <v>149</v>
      </c>
      <c r="C43" s="395">
        <f>SUM('- 18 -'!C43,'- 18 -'!F43,'- 19 -'!C43,'- 19 -'!F43,'- 19 -'!I43,'- 20 -'!C43)</f>
        <v>4168439.87</v>
      </c>
      <c r="D43" s="347">
        <f>C43/'- 3 -'!E43</f>
        <v>0.6026855058805684</v>
      </c>
      <c r="E43" s="395">
        <f>C43/'- 7 -'!D43</f>
        <v>4155.971954137587</v>
      </c>
      <c r="F43" s="395">
        <f>SUM('- 21 -'!C43,'- 21 -'!F43,'- 21 -'!I43,'- 22 -'!C43,'- 22 -'!F43,'- 22 -'!I43)</f>
        <v>611266</v>
      </c>
      <c r="G43" s="347">
        <f>F43/'- 3 -'!E43</f>
        <v>0.08837866682183698</v>
      </c>
      <c r="H43" s="395">
        <f>F43/'- 7 -'!G43</f>
        <v>609.4376869391824</v>
      </c>
      <c r="I43" s="395">
        <f>SUM('- 23 -'!I43,'- 23 -'!G43,'- 23 -'!E43,'- 23 -'!C43)</f>
        <v>6107</v>
      </c>
      <c r="J43" s="347">
        <f>I43/'- 3 -'!E43</f>
        <v>0.0008829683284870391</v>
      </c>
      <c r="K43" s="395">
        <f>I43/'- 7 -'!G43</f>
        <v>6.088733798604188</v>
      </c>
    </row>
    <row r="44" spans="1:11" ht="12.75">
      <c r="A44" s="14">
        <v>38</v>
      </c>
      <c r="B44" s="15" t="s">
        <v>150</v>
      </c>
      <c r="C44" s="396">
        <f>SUM('- 18 -'!C44,'- 18 -'!F44,'- 19 -'!C44,'- 19 -'!F44,'- 19 -'!I44,'- 20 -'!C44)</f>
        <v>5001074</v>
      </c>
      <c r="D44" s="348">
        <f>C44/'- 3 -'!E44</f>
        <v>0.563273638023708</v>
      </c>
      <c r="E44" s="396">
        <f>C44/'- 7 -'!D44</f>
        <v>4018.5407794294897</v>
      </c>
      <c r="F44" s="396">
        <f>SUM('- 21 -'!C44,'- 21 -'!F44,'- 21 -'!I44,'- 22 -'!C44,'- 22 -'!F44,'- 22 -'!I44)</f>
        <v>910429</v>
      </c>
      <c r="G44" s="348">
        <f>F44/'- 3 -'!E44</f>
        <v>0.10254210495431311</v>
      </c>
      <c r="H44" s="396">
        <f>F44/'- 7 -'!G44</f>
        <v>731.5620731217357</v>
      </c>
      <c r="I44" s="396">
        <f>SUM('- 23 -'!I44,'- 23 -'!G44,'- 23 -'!E44,'- 23 -'!C44)</f>
        <v>0</v>
      </c>
      <c r="J44" s="348">
        <f>I44/'- 3 -'!E44</f>
        <v>0</v>
      </c>
      <c r="K44" s="396">
        <f>I44/'- 7 -'!G44</f>
        <v>0</v>
      </c>
    </row>
    <row r="45" spans="1:11" ht="12.75">
      <c r="A45" s="12">
        <v>39</v>
      </c>
      <c r="B45" s="13" t="s">
        <v>151</v>
      </c>
      <c r="C45" s="395">
        <f>SUM('- 18 -'!C45,'- 18 -'!F45,'- 19 -'!C45,'- 19 -'!F45,'- 19 -'!I45,'- 20 -'!C45)</f>
        <v>9619672</v>
      </c>
      <c r="D45" s="347">
        <f>C45/'- 3 -'!E45</f>
        <v>0.6450978469762321</v>
      </c>
      <c r="E45" s="395">
        <f>C45/'- 7 -'!D45</f>
        <v>4249.534832354111</v>
      </c>
      <c r="F45" s="395">
        <f>SUM('- 21 -'!C45,'- 21 -'!F45,'- 21 -'!I45,'- 22 -'!C45,'- 22 -'!F45,'- 22 -'!I45)</f>
        <v>1153173</v>
      </c>
      <c r="G45" s="347">
        <f>F45/'- 3 -'!E45</f>
        <v>0.0773320981724868</v>
      </c>
      <c r="H45" s="395">
        <f>F45/'- 7 -'!G45</f>
        <v>509.4195343905995</v>
      </c>
      <c r="I45" s="395">
        <f>SUM('- 23 -'!I45,'- 23 -'!G45,'- 23 -'!E45,'- 23 -'!C45)</f>
        <v>0</v>
      </c>
      <c r="J45" s="347">
        <f>I45/'- 3 -'!E45</f>
        <v>0</v>
      </c>
      <c r="K45" s="395">
        <f>I45/'- 7 -'!G45</f>
        <v>0</v>
      </c>
    </row>
    <row r="46" spans="1:11" ht="12.75">
      <c r="A46" s="14">
        <v>40</v>
      </c>
      <c r="B46" s="15" t="s">
        <v>152</v>
      </c>
      <c r="C46" s="396">
        <f>SUM('- 18 -'!C46,'- 18 -'!F46,'- 19 -'!C46,'- 19 -'!F46,'- 19 -'!I46,'- 20 -'!C46)</f>
        <v>26600428</v>
      </c>
      <c r="D46" s="348">
        <f>C46/'- 3 -'!E46</f>
        <v>0.6143776494921632</v>
      </c>
      <c r="E46" s="396">
        <f>C46/'- 7 -'!D46</f>
        <v>3574.605657461533</v>
      </c>
      <c r="F46" s="396">
        <f>SUM('- 21 -'!C46,'- 21 -'!F46,'- 21 -'!I46,'- 22 -'!C46,'- 22 -'!F46,'- 22 -'!I46)</f>
        <v>6086670</v>
      </c>
      <c r="G46" s="348">
        <f>F46/'- 3 -'!E46</f>
        <v>0.14058097139769576</v>
      </c>
      <c r="H46" s="396">
        <f>F46/'- 7 -'!G46</f>
        <v>797.3629396738063</v>
      </c>
      <c r="I46" s="396">
        <f>SUM('- 23 -'!I46,'- 23 -'!G46,'- 23 -'!E46,'- 23 -'!C46)</f>
        <v>44405</v>
      </c>
      <c r="J46" s="348">
        <f>I46/'- 3 -'!E46</f>
        <v>0.0010256015251220586</v>
      </c>
      <c r="K46" s="396">
        <f>I46/'- 7 -'!G46</f>
        <v>5.817121896901814</v>
      </c>
    </row>
    <row r="47" spans="1:11" ht="12.75">
      <c r="A47" s="12">
        <v>41</v>
      </c>
      <c r="B47" s="13" t="s">
        <v>153</v>
      </c>
      <c r="C47" s="395">
        <f>SUM('- 18 -'!C47,'- 18 -'!F47,'- 19 -'!C47,'- 19 -'!F47,'- 19 -'!I47,'- 20 -'!C47)</f>
        <v>6815903</v>
      </c>
      <c r="D47" s="347">
        <f>C47/'- 3 -'!E47</f>
        <v>0.5786954046615304</v>
      </c>
      <c r="E47" s="395">
        <f>C47/'- 7 -'!D47</f>
        <v>4132.854111084162</v>
      </c>
      <c r="F47" s="395">
        <f>SUM('- 21 -'!C47,'- 21 -'!F47,'- 21 -'!I47,'- 22 -'!C47,'- 22 -'!F47,'- 22 -'!I47)</f>
        <v>1312921</v>
      </c>
      <c r="G47" s="347">
        <f>F47/'- 3 -'!E47</f>
        <v>0.11147185477604671</v>
      </c>
      <c r="H47" s="395">
        <f>F47/'- 7 -'!G47</f>
        <v>796.0956827552752</v>
      </c>
      <c r="I47" s="395">
        <f>SUM('- 23 -'!I47,'- 23 -'!G47,'- 23 -'!E47,'- 23 -'!C47)</f>
        <v>120601</v>
      </c>
      <c r="J47" s="347">
        <f>I47/'- 3 -'!E47</f>
        <v>0.010239471497406174</v>
      </c>
      <c r="K47" s="395">
        <f>I47/'- 7 -'!G47</f>
        <v>73.12697065243755</v>
      </c>
    </row>
    <row r="48" spans="1:11" ht="12.75">
      <c r="A48" s="14">
        <v>42</v>
      </c>
      <c r="B48" s="15" t="s">
        <v>154</v>
      </c>
      <c r="C48" s="396">
        <f>SUM('- 18 -'!C48,'- 18 -'!F48,'- 19 -'!C48,'- 19 -'!F48,'- 19 -'!I48,'- 20 -'!C48)</f>
        <v>4658463</v>
      </c>
      <c r="D48" s="348">
        <f>C48/'- 3 -'!E48</f>
        <v>0.5963738746610205</v>
      </c>
      <c r="E48" s="396">
        <f>C48/'- 7 -'!D48</f>
        <v>4253.915624143914</v>
      </c>
      <c r="F48" s="396">
        <f>SUM('- 21 -'!C48,'- 21 -'!F48,'- 21 -'!I48,'- 22 -'!C48,'- 22 -'!F48,'- 22 -'!I48)</f>
        <v>875749</v>
      </c>
      <c r="G48" s="348">
        <f>F48/'- 3 -'!E48</f>
        <v>0.11211290598648396</v>
      </c>
      <c r="H48" s="396">
        <f>F48/'- 7 -'!G48</f>
        <v>799.6977444982194</v>
      </c>
      <c r="I48" s="396">
        <f>SUM('- 23 -'!I48,'- 23 -'!G48,'- 23 -'!E48,'- 23 -'!C48)</f>
        <v>0</v>
      </c>
      <c r="J48" s="348">
        <f>I48/'- 3 -'!E48</f>
        <v>0</v>
      </c>
      <c r="K48" s="396">
        <f>I48/'- 7 -'!G48</f>
        <v>0</v>
      </c>
    </row>
    <row r="49" spans="1:11" ht="12.75">
      <c r="A49" s="12">
        <v>43</v>
      </c>
      <c r="B49" s="13" t="s">
        <v>155</v>
      </c>
      <c r="C49" s="395">
        <f>SUM('- 18 -'!C49,'- 18 -'!F49,'- 19 -'!C49,'- 19 -'!F49,'- 19 -'!I49,'- 20 -'!C49)</f>
        <v>3651475</v>
      </c>
      <c r="D49" s="347">
        <f>C49/'- 3 -'!E49</f>
        <v>0.6026032506637098</v>
      </c>
      <c r="E49" s="395">
        <f>C49/'- 7 -'!D49</f>
        <v>4423.349485160509</v>
      </c>
      <c r="F49" s="395">
        <f>SUM('- 21 -'!C49,'- 21 -'!F49,'- 21 -'!I49,'- 22 -'!C49,'- 22 -'!F49,'- 22 -'!I49)</f>
        <v>524961</v>
      </c>
      <c r="G49" s="347">
        <f>F49/'- 3 -'!E49</f>
        <v>0.08663436147629978</v>
      </c>
      <c r="H49" s="395">
        <f>F49/'- 7 -'!G49</f>
        <v>635.9309509388249</v>
      </c>
      <c r="I49" s="395">
        <f>SUM('- 23 -'!I49,'- 23 -'!G49,'- 23 -'!E49,'- 23 -'!C49)</f>
        <v>14866</v>
      </c>
      <c r="J49" s="347">
        <f>I49/'- 3 -'!E49</f>
        <v>0.002453337329261931</v>
      </c>
      <c r="K49" s="395">
        <f>I49/'- 7 -'!G49</f>
        <v>18.00847970926711</v>
      </c>
    </row>
    <row r="50" spans="1:11" ht="12.75">
      <c r="A50" s="14">
        <v>44</v>
      </c>
      <c r="B50" s="15" t="s">
        <v>156</v>
      </c>
      <c r="C50" s="396">
        <f>SUM('- 18 -'!C50,'- 18 -'!F50,'- 19 -'!C50,'- 19 -'!F50,'- 19 -'!I50,'- 20 -'!C50)</f>
        <v>5428532</v>
      </c>
      <c r="D50" s="348">
        <f>C50/'- 3 -'!E50</f>
        <v>0.5998065073291206</v>
      </c>
      <c r="E50" s="396">
        <f>C50/'- 7 -'!D50</f>
        <v>3893.0952380952376</v>
      </c>
      <c r="F50" s="396">
        <f>SUM('- 21 -'!C50,'- 21 -'!F50,'- 21 -'!I50,'- 22 -'!C50,'- 22 -'!F50,'- 22 -'!I50)</f>
        <v>1134113</v>
      </c>
      <c r="G50" s="348">
        <f>F50/'- 3 -'!E50</f>
        <v>0.125309818095675</v>
      </c>
      <c r="H50" s="396">
        <f>F50/'- 7 -'!G50</f>
        <v>813.3340504876649</v>
      </c>
      <c r="I50" s="396">
        <f>SUM('- 23 -'!I50,'- 23 -'!G50,'- 23 -'!E50,'- 23 -'!C50)</f>
        <v>0</v>
      </c>
      <c r="J50" s="348">
        <f>I50/'- 3 -'!E50</f>
        <v>0</v>
      </c>
      <c r="K50" s="396">
        <f>I50/'- 7 -'!G50</f>
        <v>0</v>
      </c>
    </row>
    <row r="51" spans="1:11" ht="12.75">
      <c r="A51" s="12">
        <v>45</v>
      </c>
      <c r="B51" s="13" t="s">
        <v>157</v>
      </c>
      <c r="C51" s="395">
        <f>SUM('- 18 -'!C51,'- 18 -'!F51,'- 19 -'!C51,'- 19 -'!F51,'- 19 -'!I51,'- 20 -'!C51)</f>
        <v>6973101</v>
      </c>
      <c r="D51" s="347">
        <f>C51/'- 3 -'!E51</f>
        <v>0.5931547737283033</v>
      </c>
      <c r="E51" s="395">
        <f>C51/'- 7 -'!D51</f>
        <v>3874.1602311239512</v>
      </c>
      <c r="F51" s="395">
        <f>SUM('- 21 -'!C51,'- 21 -'!F51,'- 21 -'!I51,'- 22 -'!C51,'- 22 -'!F51,'- 22 -'!I51)</f>
        <v>1406926</v>
      </c>
      <c r="G51" s="347">
        <f>F51/'- 3 -'!E51</f>
        <v>0.11967772633473499</v>
      </c>
      <c r="H51" s="395">
        <f>F51/'- 7 -'!G51</f>
        <v>766.7589514414954</v>
      </c>
      <c r="I51" s="395">
        <f>SUM('- 23 -'!I51,'- 23 -'!G51,'- 23 -'!E51,'- 23 -'!C51)</f>
        <v>16963</v>
      </c>
      <c r="J51" s="347">
        <f>I51/'- 3 -'!E51</f>
        <v>0.001442928250537775</v>
      </c>
      <c r="K51" s="395">
        <f>I51/'- 7 -'!G51</f>
        <v>9.244645484767561</v>
      </c>
    </row>
    <row r="52" spans="1:11" ht="12.75">
      <c r="A52" s="14">
        <v>46</v>
      </c>
      <c r="B52" s="15" t="s">
        <v>158</v>
      </c>
      <c r="C52" s="396">
        <f>SUM('- 18 -'!C52,'- 18 -'!F52,'- 19 -'!C52,'- 19 -'!F52,'- 19 -'!I52,'- 20 -'!C52)</f>
        <v>7046088</v>
      </c>
      <c r="D52" s="348">
        <f>C52/'- 3 -'!E52</f>
        <v>0.6244900240936605</v>
      </c>
      <c r="E52" s="396">
        <f>C52/'- 7 -'!D52</f>
        <v>4773.125592738112</v>
      </c>
      <c r="F52" s="396">
        <f>SUM('- 21 -'!C52,'- 21 -'!F52,'- 21 -'!I52,'- 22 -'!C52,'- 22 -'!F52,'- 22 -'!I52)</f>
        <v>1094016.25</v>
      </c>
      <c r="G52" s="348">
        <f>F52/'- 3 -'!E52</f>
        <v>0.09696192189500842</v>
      </c>
      <c r="H52" s="396">
        <f>F52/'- 7 -'!G52</f>
        <v>734.3869571054574</v>
      </c>
      <c r="I52" s="396">
        <f>SUM('- 23 -'!I52,'- 23 -'!G52,'- 23 -'!E52,'- 23 -'!C52)</f>
        <v>0</v>
      </c>
      <c r="J52" s="348">
        <f>I52/'- 3 -'!E52</f>
        <v>0</v>
      </c>
      <c r="K52" s="396">
        <f>I52/'- 7 -'!G52</f>
        <v>0</v>
      </c>
    </row>
    <row r="53" spans="1:11" ht="12.75">
      <c r="A53" s="12">
        <v>47</v>
      </c>
      <c r="B53" s="13" t="s">
        <v>159</v>
      </c>
      <c r="C53" s="395">
        <f>SUM('- 18 -'!C53,'- 18 -'!F53,'- 19 -'!C53,'- 19 -'!F53,'- 19 -'!I53,'- 20 -'!C53)</f>
        <v>5612220.279999999</v>
      </c>
      <c r="D53" s="347">
        <f>C53/'- 3 -'!E53</f>
        <v>0.6276538336611378</v>
      </c>
      <c r="E53" s="395">
        <f>C53/'- 7 -'!D53</f>
        <v>3719.411677380873</v>
      </c>
      <c r="F53" s="395">
        <f>SUM('- 21 -'!C53,'- 21 -'!F53,'- 21 -'!I53,'- 22 -'!C53,'- 22 -'!F53,'- 22 -'!I53)</f>
        <v>970421</v>
      </c>
      <c r="G53" s="347">
        <f>F53/'- 3 -'!E53</f>
        <v>0.10852896545879613</v>
      </c>
      <c r="H53" s="395">
        <f>F53/'- 7 -'!G53</f>
        <v>639.6974291364535</v>
      </c>
      <c r="I53" s="395">
        <f>SUM('- 23 -'!I53,'- 23 -'!G53,'- 23 -'!E53,'- 23 -'!C53)</f>
        <v>0</v>
      </c>
      <c r="J53" s="347">
        <f>I53/'- 3 -'!E53</f>
        <v>0</v>
      </c>
      <c r="K53" s="395">
        <f>I53/'- 7 -'!G53</f>
        <v>0</v>
      </c>
    </row>
    <row r="54" spans="1:11" ht="12.75">
      <c r="A54" s="14">
        <v>48</v>
      </c>
      <c r="B54" s="15" t="s">
        <v>160</v>
      </c>
      <c r="C54" s="396">
        <f>SUM('- 18 -'!C54,'- 18 -'!F54,'- 19 -'!C54,'- 19 -'!F54,'- 19 -'!I54,'- 20 -'!C54)</f>
        <v>25967997</v>
      </c>
      <c r="D54" s="348">
        <f>C54/'- 3 -'!E54</f>
        <v>0.4571479226490415</v>
      </c>
      <c r="E54" s="396">
        <f>C54/'- 7 -'!D54</f>
        <v>5046.543133101424</v>
      </c>
      <c r="F54" s="396">
        <f>SUM('- 21 -'!C54,'- 21 -'!F54,'- 21 -'!I54,'- 22 -'!C54,'- 22 -'!F54,'- 22 -'!I54)</f>
        <v>7639823</v>
      </c>
      <c r="G54" s="348">
        <f>F54/'- 3 -'!E54</f>
        <v>0.13449359278100534</v>
      </c>
      <c r="H54" s="396">
        <f>F54/'- 7 -'!G54</f>
        <v>1484.7004294848125</v>
      </c>
      <c r="I54" s="396">
        <f>SUM('- 23 -'!I54,'- 23 -'!G54,'- 23 -'!E54,'- 23 -'!C54)</f>
        <v>600694</v>
      </c>
      <c r="J54" s="348">
        <f>I54/'- 3 -'!E54</f>
        <v>0.010574786120305827</v>
      </c>
      <c r="K54" s="396">
        <f>I54/'- 7 -'!G54</f>
        <v>116.73708144664478</v>
      </c>
    </row>
    <row r="55" spans="1:11" ht="12.75">
      <c r="A55" s="12">
        <v>49</v>
      </c>
      <c r="B55" s="13" t="s">
        <v>161</v>
      </c>
      <c r="C55" s="395">
        <f>SUM('- 18 -'!C55,'- 18 -'!F55,'- 19 -'!C55,'- 19 -'!F55,'- 19 -'!I55,'- 20 -'!C55)</f>
        <v>19746027</v>
      </c>
      <c r="D55" s="347">
        <f>C55/'- 3 -'!E55</f>
        <v>0.5848866283861568</v>
      </c>
      <c r="E55" s="395">
        <f>C55/'- 7 -'!D55</f>
        <v>4663.461102451467</v>
      </c>
      <c r="F55" s="395">
        <f>SUM('- 21 -'!C55,'- 21 -'!F55,'- 21 -'!I55,'- 22 -'!C55,'- 22 -'!F55,'- 22 -'!I55)</f>
        <v>3552183</v>
      </c>
      <c r="G55" s="347">
        <f>F55/'- 3 -'!E55</f>
        <v>0.10521733502545214</v>
      </c>
      <c r="H55" s="395">
        <f>F55/'- 7 -'!G55</f>
        <v>826.2427893561593</v>
      </c>
      <c r="I55" s="395">
        <f>SUM('- 23 -'!I55,'- 23 -'!G55,'- 23 -'!E55,'- 23 -'!C55)</f>
        <v>32790</v>
      </c>
      <c r="J55" s="347">
        <f>I55/'- 3 -'!E55</f>
        <v>0.0009712552578188048</v>
      </c>
      <c r="K55" s="395">
        <f>I55/'- 7 -'!G55</f>
        <v>7.6270003721622635</v>
      </c>
    </row>
    <row r="56" spans="1:11" ht="12.75">
      <c r="A56" s="14">
        <v>50</v>
      </c>
      <c r="B56" s="15" t="s">
        <v>358</v>
      </c>
      <c r="C56" s="396">
        <f>SUM('- 18 -'!C56,'- 18 -'!F56,'- 19 -'!C56,'- 19 -'!F56,'- 19 -'!I56,'- 20 -'!C56)</f>
        <v>8286379</v>
      </c>
      <c r="D56" s="348">
        <f>C56/'- 3 -'!E56</f>
        <v>0.5875779395067747</v>
      </c>
      <c r="E56" s="396">
        <f>C56/'- 7 -'!D56</f>
        <v>4484.699355956053</v>
      </c>
      <c r="F56" s="396">
        <f>SUM('- 21 -'!C56,'- 21 -'!F56,'- 21 -'!I56,'- 22 -'!C56,'- 22 -'!F56,'- 22 -'!I56)</f>
        <v>1492702</v>
      </c>
      <c r="G56" s="348">
        <f>F56/'- 3 -'!E56</f>
        <v>0.1058458423706714</v>
      </c>
      <c r="H56" s="396">
        <f>F56/'- 7 -'!G56</f>
        <v>807.8703252692536</v>
      </c>
      <c r="I56" s="396">
        <f>SUM('- 23 -'!I56,'- 23 -'!G56,'- 23 -'!E56,'- 23 -'!C56)</f>
        <v>0</v>
      </c>
      <c r="J56" s="348">
        <f>I56/'- 3 -'!E56</f>
        <v>0</v>
      </c>
      <c r="K56" s="396">
        <f>I56/'- 7 -'!G56</f>
        <v>0</v>
      </c>
    </row>
    <row r="57" spans="1:11" ht="12.75">
      <c r="A57" s="12">
        <v>2264</v>
      </c>
      <c r="B57" s="13" t="s">
        <v>162</v>
      </c>
      <c r="C57" s="395">
        <f>SUM('- 18 -'!C57,'- 18 -'!F57,'- 19 -'!C57,'- 19 -'!F57,'- 19 -'!I57,'- 20 -'!C57)</f>
        <v>999353</v>
      </c>
      <c r="D57" s="347">
        <f>C57/'- 3 -'!E57</f>
        <v>0.5736626298680239</v>
      </c>
      <c r="E57" s="395">
        <f>C57/'- 7 -'!D57</f>
        <v>5218.553524804178</v>
      </c>
      <c r="F57" s="395">
        <f>SUM('- 21 -'!C57,'- 21 -'!F57,'- 21 -'!I57,'- 22 -'!C57,'- 22 -'!F57,'- 22 -'!I57)</f>
        <v>188239</v>
      </c>
      <c r="G57" s="347">
        <f>F57/'- 3 -'!E57</f>
        <v>0.10805559175159021</v>
      </c>
      <c r="H57" s="395">
        <f>F57/'- 7 -'!G57</f>
        <v>982.9712793733681</v>
      </c>
      <c r="I57" s="395">
        <f>SUM('- 23 -'!I57,'- 23 -'!G57,'- 23 -'!E57,'- 23 -'!C57)</f>
        <v>3038</v>
      </c>
      <c r="J57" s="347">
        <f>I57/'- 3 -'!E57</f>
        <v>0.0017439153827917228</v>
      </c>
      <c r="K57" s="395">
        <f>I57/'- 7 -'!G57</f>
        <v>15.864229765013055</v>
      </c>
    </row>
    <row r="58" spans="1:11" ht="12.75">
      <c r="A58" s="14">
        <v>2309</v>
      </c>
      <c r="B58" s="15" t="s">
        <v>163</v>
      </c>
      <c r="C58" s="396">
        <f>SUM('- 18 -'!C58,'- 18 -'!F58,'- 19 -'!C58,'- 19 -'!F58,'- 19 -'!I58,'- 20 -'!C58)</f>
        <v>1264392</v>
      </c>
      <c r="D58" s="348">
        <f>C58/'- 3 -'!E58</f>
        <v>0.632154277817664</v>
      </c>
      <c r="E58" s="396">
        <f>C58/'- 7 -'!D58</f>
        <v>5017.428571428572</v>
      </c>
      <c r="F58" s="396">
        <f>SUM('- 21 -'!C58,'- 21 -'!F58,'- 21 -'!I58,'- 22 -'!C58,'- 22 -'!F58,'- 22 -'!I58)</f>
        <v>151382</v>
      </c>
      <c r="G58" s="348">
        <f>F58/'- 3 -'!E58</f>
        <v>0.07568600472368824</v>
      </c>
      <c r="H58" s="396">
        <f>F58/'- 7 -'!G58</f>
        <v>600.7222222222222</v>
      </c>
      <c r="I58" s="396">
        <f>SUM('- 23 -'!I58,'- 23 -'!G58,'- 23 -'!E58,'- 23 -'!C58)</f>
        <v>0</v>
      </c>
      <c r="J58" s="348">
        <f>I58/'- 3 -'!E58</f>
        <v>0</v>
      </c>
      <c r="K58" s="396">
        <f>I58/'- 7 -'!G58</f>
        <v>0</v>
      </c>
    </row>
    <row r="59" spans="1:11" ht="12.75">
      <c r="A59" s="12">
        <v>2312</v>
      </c>
      <c r="B59" s="13" t="s">
        <v>164</v>
      </c>
      <c r="C59" s="395">
        <f>SUM('- 18 -'!C59,'- 18 -'!F59,'- 19 -'!C59,'- 19 -'!F59,'- 19 -'!I59,'- 20 -'!C59)</f>
        <v>1113258</v>
      </c>
      <c r="D59" s="347">
        <f>C59/'- 3 -'!E59</f>
        <v>0.6241508917738822</v>
      </c>
      <c r="E59" s="395">
        <f>C59/'- 7 -'!D59</f>
        <v>6033.918699186992</v>
      </c>
      <c r="F59" s="395">
        <f>SUM('- 21 -'!C59,'- 21 -'!F59,'- 21 -'!I59,'- 22 -'!C59,'- 22 -'!F59,'- 22 -'!I59)</f>
        <v>229381</v>
      </c>
      <c r="G59" s="347">
        <f>F59/'- 3 -'!E59</f>
        <v>0.12860303335433912</v>
      </c>
      <c r="H59" s="395">
        <f>F59/'- 7 -'!G59</f>
        <v>1243.2574525745258</v>
      </c>
      <c r="I59" s="395">
        <f>SUM('- 23 -'!I59,'- 23 -'!G59,'- 23 -'!E59,'- 23 -'!C59)</f>
        <v>0</v>
      </c>
      <c r="J59" s="347">
        <f>I59/'- 3 -'!E59</f>
        <v>0</v>
      </c>
      <c r="K59" s="395">
        <f>I59/'- 7 -'!G59</f>
        <v>0</v>
      </c>
    </row>
    <row r="60" spans="1:11" ht="12.75">
      <c r="A60" s="14">
        <v>2355</v>
      </c>
      <c r="B60" s="15" t="s">
        <v>165</v>
      </c>
      <c r="C60" s="396">
        <f>SUM('- 18 -'!C60,'- 18 -'!F60,'- 19 -'!C60,'- 19 -'!F60,'- 19 -'!I60,'- 20 -'!C60)</f>
        <v>14286192</v>
      </c>
      <c r="D60" s="348">
        <f>C60/'- 3 -'!E60</f>
        <v>0.5991777710467067</v>
      </c>
      <c r="E60" s="396">
        <f>C60/'- 7 -'!D60</f>
        <v>4143.2069835561615</v>
      </c>
      <c r="F60" s="396">
        <f>SUM('- 21 -'!C60,'- 21 -'!F60,'- 21 -'!I60,'- 22 -'!C60,'- 22 -'!F60,'- 22 -'!I60)</f>
        <v>3505415</v>
      </c>
      <c r="G60" s="348">
        <f>F60/'- 3 -'!E60</f>
        <v>0.1470207558664822</v>
      </c>
      <c r="H60" s="396">
        <f>F60/'- 7 -'!G60</f>
        <v>994.3029357537938</v>
      </c>
      <c r="I60" s="396">
        <f>SUM('- 23 -'!I60,'- 23 -'!G60,'- 23 -'!E60,'- 23 -'!C60)</f>
        <v>3501</v>
      </c>
      <c r="J60" s="348">
        <f>I60/'- 3 -'!E60</f>
        <v>0.0001468355861684149</v>
      </c>
      <c r="K60" s="396">
        <f>I60/'- 7 -'!G60</f>
        <v>0.9930506311161538</v>
      </c>
    </row>
    <row r="61" spans="1:11" ht="12.75">
      <c r="A61" s="12">
        <v>2439</v>
      </c>
      <c r="B61" s="13" t="s">
        <v>166</v>
      </c>
      <c r="C61" s="395">
        <f>SUM('- 18 -'!C61,'- 18 -'!F61,'- 19 -'!C61,'- 19 -'!F61,'- 19 -'!I61,'- 20 -'!C61)</f>
        <v>541873.85</v>
      </c>
      <c r="D61" s="347">
        <f>C61/'- 3 -'!E61</f>
        <v>0.44371388115281785</v>
      </c>
      <c r="E61" s="395">
        <f>C61/'- 7 -'!D61</f>
        <v>3711.4647260273973</v>
      </c>
      <c r="F61" s="395">
        <f>SUM('- 21 -'!C61,'- 21 -'!F61,'- 21 -'!I61,'- 22 -'!C61,'- 22 -'!F61,'- 22 -'!I61)</f>
        <v>314412.13</v>
      </c>
      <c r="G61" s="347">
        <f>F61/'- 3 -'!E61</f>
        <v>0.25745665062786166</v>
      </c>
      <c r="H61" s="395">
        <f>F61/'- 7 -'!G61</f>
        <v>2054.9812418300653</v>
      </c>
      <c r="I61" s="395">
        <f>SUM('- 23 -'!I61,'- 23 -'!G61,'- 23 -'!E61,'- 23 -'!C61)</f>
        <v>0</v>
      </c>
      <c r="J61" s="347">
        <f>I61/'- 3 -'!E61</f>
        <v>0</v>
      </c>
      <c r="K61" s="395">
        <f>I61/'- 7 -'!G61</f>
        <v>0</v>
      </c>
    </row>
    <row r="62" spans="1:11" ht="12.75">
      <c r="A62" s="14">
        <v>2460</v>
      </c>
      <c r="B62" s="15" t="s">
        <v>167</v>
      </c>
      <c r="C62" s="396">
        <f>SUM('- 18 -'!C62,'- 18 -'!F62,'- 19 -'!C62,'- 19 -'!F62,'- 19 -'!I62,'- 20 -'!C62)</f>
        <v>1701208</v>
      </c>
      <c r="D62" s="348">
        <f>C62/'- 3 -'!E62</f>
        <v>0.6069268248479212</v>
      </c>
      <c r="E62" s="396">
        <f>C62/'- 7 -'!D62</f>
        <v>5491.310522918011</v>
      </c>
      <c r="F62" s="396">
        <f>SUM('- 21 -'!C62,'- 21 -'!F62,'- 21 -'!I62,'- 22 -'!C62,'- 22 -'!F62,'- 22 -'!I62)</f>
        <v>220296</v>
      </c>
      <c r="G62" s="348">
        <f>F62/'- 3 -'!E62</f>
        <v>0.07859330064677432</v>
      </c>
      <c r="H62" s="396">
        <f>F62/'- 7 -'!G62</f>
        <v>711.0910264686895</v>
      </c>
      <c r="I62" s="396">
        <f>SUM('- 23 -'!I62,'- 23 -'!G62,'- 23 -'!E62,'- 23 -'!C62)</f>
        <v>0</v>
      </c>
      <c r="J62" s="348">
        <f>I62/'- 3 -'!E62</f>
        <v>0</v>
      </c>
      <c r="K62" s="396">
        <f>I62/'- 7 -'!G62</f>
        <v>0</v>
      </c>
    </row>
    <row r="63" spans="1:11" ht="12.75">
      <c r="A63" s="12">
        <v>3000</v>
      </c>
      <c r="B63" s="13" t="s">
        <v>400</v>
      </c>
      <c r="C63" s="395">
        <f>SUM('- 18 -'!C63,'- 18 -'!F63,'- 19 -'!C63,'- 19 -'!F63,'- 19 -'!I63,'- 20 -'!C63)</f>
        <v>2866876</v>
      </c>
      <c r="D63" s="347">
        <f>C63/'- 3 -'!E63</f>
        <v>0.5358197041033379</v>
      </c>
      <c r="E63" s="395">
        <f>C63/'- 7 -'!D63</f>
        <v>4287.879150463656</v>
      </c>
      <c r="F63" s="395">
        <f>SUM('- 21 -'!C63,'- 21 -'!F63,'- 21 -'!I63,'- 22 -'!C63,'- 22 -'!F63,'- 22 -'!I63)</f>
        <v>215915</v>
      </c>
      <c r="G63" s="347">
        <f>F63/'- 3 -'!E63</f>
        <v>0.04035455715959539</v>
      </c>
      <c r="H63" s="395">
        <f>F63/'- 7 -'!G63</f>
        <v>322.93598564163926</v>
      </c>
      <c r="I63" s="395">
        <f>SUM('- 23 -'!I63,'- 23 -'!G63,'- 23 -'!E63,'- 23 -'!C63)</f>
        <v>343589</v>
      </c>
      <c r="J63" s="347">
        <f>I63/'- 3 -'!E63</f>
        <v>0.06421685357621389</v>
      </c>
      <c r="K63" s="395">
        <f>I63/'- 7 -'!G63</f>
        <v>513.8932096918936</v>
      </c>
    </row>
    <row r="64" spans="1:11" ht="4.5" customHeight="1">
      <c r="A64" s="16"/>
      <c r="B64" s="16"/>
      <c r="C64" s="397"/>
      <c r="D64" s="193"/>
      <c r="E64" s="397"/>
      <c r="F64" s="397"/>
      <c r="G64" s="193"/>
      <c r="H64" s="397"/>
      <c r="I64" s="397"/>
      <c r="J64" s="193"/>
      <c r="K64" s="397"/>
    </row>
    <row r="65" spans="1:11" ht="12.75">
      <c r="A65" s="18"/>
      <c r="B65" s="19" t="s">
        <v>168</v>
      </c>
      <c r="C65" s="398">
        <f>SUM(C11:C63)</f>
        <v>738400594.62</v>
      </c>
      <c r="D65" s="101">
        <f>C65/'- 3 -'!E65</f>
        <v>0.590361474448737</v>
      </c>
      <c r="E65" s="398">
        <f>C65/'- 7 -'!D65</f>
        <v>3974.2361341305755</v>
      </c>
      <c r="F65" s="398">
        <f>SUM(F11:F63)</f>
        <v>170924542.62</v>
      </c>
      <c r="G65" s="101">
        <f>F65/'- 3 -'!E65</f>
        <v>0.1366565326948967</v>
      </c>
      <c r="H65" s="398">
        <f>F65/'- 7 -'!G65</f>
        <v>909.4451585942516</v>
      </c>
      <c r="I65" s="398">
        <f>SUM(I11:I63)</f>
        <v>8054128</v>
      </c>
      <c r="J65" s="101">
        <f>I65/'- 3 -'!E65</f>
        <v>0.006439386582463174</v>
      </c>
      <c r="K65" s="398">
        <f>I65/'- 7 -'!G65</f>
        <v>42.853926089379065</v>
      </c>
    </row>
    <row r="66" spans="1:11" ht="4.5" customHeight="1">
      <c r="A66" s="16"/>
      <c r="B66" s="16"/>
      <c r="C66" s="397"/>
      <c r="D66" s="193"/>
      <c r="E66" s="397"/>
      <c r="F66" s="397"/>
      <c r="G66" s="193"/>
      <c r="H66" s="397"/>
      <c r="I66" s="397"/>
      <c r="J66" s="193"/>
      <c r="K66" s="397"/>
    </row>
    <row r="67" spans="1:11" ht="12.75">
      <c r="A67" s="14">
        <v>2155</v>
      </c>
      <c r="B67" s="15" t="s">
        <v>169</v>
      </c>
      <c r="C67" s="396">
        <f>SUM('- 18 -'!C67,'- 18 -'!F67,'- 19 -'!C67,'- 19 -'!F67,'- 19 -'!I67,'- 20 -'!C67)</f>
        <v>828802.01</v>
      </c>
      <c r="D67" s="348">
        <f>C67/'- 3 -'!E67</f>
        <v>0.6912954906966223</v>
      </c>
      <c r="E67" s="396">
        <f>C67/'- 7 -'!D67</f>
        <v>5676.726095890411</v>
      </c>
      <c r="F67" s="396">
        <f>SUM('- 21 -'!C67,'- 21 -'!F67,'- 21 -'!I67,'- 22 -'!C67,'- 22 -'!F67,'- 22 -'!I67)</f>
        <v>97031.29</v>
      </c>
      <c r="G67" s="348">
        <f>F67/'- 3 -'!E67</f>
        <v>0.08093283127230382</v>
      </c>
      <c r="H67" s="396">
        <f>F67/'- 7 -'!G67</f>
        <v>664.5978767123287</v>
      </c>
      <c r="I67" s="396">
        <f>SUM('- 23 -'!I67,'- 23 -'!G67,'- 23 -'!E67,'- 23 -'!C67)</f>
        <v>253.47</v>
      </c>
      <c r="J67" s="348">
        <f>I67/'- 3 -'!E67</f>
        <v>0.00021141679908193378</v>
      </c>
      <c r="K67" s="396">
        <f>I67/'- 7 -'!G67</f>
        <v>1.736095890410959</v>
      </c>
    </row>
    <row r="68" spans="1:11" ht="12.75">
      <c r="A68" s="12">
        <v>2408</v>
      </c>
      <c r="B68" s="13" t="s">
        <v>171</v>
      </c>
      <c r="C68" s="395">
        <f>SUM('- 18 -'!C68,'- 18 -'!F68,'- 19 -'!C68,'- 19 -'!F68,'- 19 -'!I68,'- 20 -'!C68)</f>
        <v>1411859</v>
      </c>
      <c r="D68" s="347">
        <f>C68/'- 3 -'!E68</f>
        <v>0.6249187790027566</v>
      </c>
      <c r="E68" s="395">
        <f>C68/'- 7 -'!D68</f>
        <v>5069.511669658887</v>
      </c>
      <c r="F68" s="395">
        <f>SUM('- 21 -'!C68,'- 21 -'!F68,'- 21 -'!I68,'- 22 -'!C68,'- 22 -'!F68,'- 22 -'!I68)</f>
        <v>154662</v>
      </c>
      <c r="G68" s="347">
        <f>F68/'- 3 -'!E68</f>
        <v>0.06845668597085428</v>
      </c>
      <c r="H68" s="395">
        <f>F68/'- 7 -'!G68</f>
        <v>555.3393177737881</v>
      </c>
      <c r="I68" s="395">
        <f>SUM('- 23 -'!I68,'- 23 -'!G68,'- 23 -'!E68,'- 23 -'!C68)</f>
        <v>2799</v>
      </c>
      <c r="J68" s="347">
        <f>I68/'- 3 -'!E68</f>
        <v>0.0012388968462351522</v>
      </c>
      <c r="K68" s="395">
        <f>I68/'- 7 -'!G68</f>
        <v>10.050269299820467</v>
      </c>
    </row>
    <row r="69" ht="6.75" customHeight="1">
      <c r="K69"/>
    </row>
    <row r="70" spans="1:11" ht="12" customHeight="1">
      <c r="A70" s="5"/>
      <c r="B70" s="5"/>
      <c r="C70" s="16"/>
      <c r="D70" s="16"/>
      <c r="E70" s="16"/>
      <c r="F70" s="16"/>
      <c r="G70" s="16"/>
      <c r="H70" s="16"/>
      <c r="I70" s="16"/>
      <c r="J70" s="16"/>
      <c r="K70"/>
    </row>
    <row r="71" spans="1:11" ht="12" customHeight="1">
      <c r="A71" s="5"/>
      <c r="B71" s="5"/>
      <c r="C71" s="149"/>
      <c r="D71" s="149"/>
      <c r="F71" s="149"/>
      <c r="G71" s="149"/>
      <c r="I71" s="149"/>
      <c r="J71" s="149"/>
      <c r="K71"/>
    </row>
    <row r="72" spans="1:11" ht="12" customHeight="1">
      <c r="A72" s="5"/>
      <c r="B72" s="5"/>
      <c r="C72" s="16"/>
      <c r="D72" s="16"/>
      <c r="E72" s="16"/>
      <c r="F72" s="16"/>
      <c r="G72" s="16"/>
      <c r="H72" s="16"/>
      <c r="I72" s="16"/>
      <c r="J72" s="16"/>
      <c r="K72"/>
    </row>
    <row r="73" spans="1:11" ht="12" customHeight="1">
      <c r="A73" s="5"/>
      <c r="B73" s="5"/>
      <c r="C73" s="16"/>
      <c r="D73" s="16"/>
      <c r="E73" s="16"/>
      <c r="F73" s="16"/>
      <c r="G73" s="16"/>
      <c r="H73" s="16"/>
      <c r="I73" s="16"/>
      <c r="J73" s="16"/>
      <c r="K73" s="16"/>
    </row>
    <row r="74" spans="1:11" ht="12" customHeight="1">
      <c r="A74" s="5"/>
      <c r="B74" s="5"/>
      <c r="C74" s="16"/>
      <c r="D74" s="16"/>
      <c r="E74" s="16"/>
      <c r="F74" s="16"/>
      <c r="G74" s="16"/>
      <c r="H74" s="16"/>
      <c r="I74" s="16"/>
      <c r="J74" s="16"/>
      <c r="K74" s="16"/>
    </row>
    <row r="75" spans="3:11" ht="12" customHeight="1">
      <c r="C75" s="16"/>
      <c r="D75" s="16"/>
      <c r="E75" s="16"/>
      <c r="F75" s="16"/>
      <c r="G75" s="16"/>
      <c r="H75" s="16"/>
      <c r="I75" s="16"/>
      <c r="J75" s="16"/>
      <c r="K75" s="16"/>
    </row>
  </sheetData>
  <printOptions horizontalCentered="1"/>
  <pageMargins left="0.4724409448818898" right="0.4724409448818898" top="0.5905511811023623" bottom="0" header="0.31496062992125984" footer="0"/>
  <pageSetup fitToHeight="1" fitToWidth="1" horizontalDpi="300" verticalDpi="300" orientation="portrait" scale="83" r:id="rId1"/>
  <headerFooter alignWithMargins="0">
    <oddHeader>&amp;C&amp;"Times New Roman,Bold"&amp;12&amp;A</oddHeader>
  </headerFooter>
</worksheet>
</file>

<file path=xl/worksheets/sheet12.xml><?xml version="1.0" encoding="utf-8"?>
<worksheet xmlns="http://schemas.openxmlformats.org/spreadsheetml/2006/main" xmlns:r="http://schemas.openxmlformats.org/officeDocument/2006/relationships">
  <sheetPr codeName="Sheet11">
    <pageSetUpPr fitToPage="1"/>
  </sheetPr>
  <dimension ref="A1:K75"/>
  <sheetViews>
    <sheetView showGridLines="0" showZeros="0" workbookViewId="0" topLeftCell="A1">
      <selection activeCell="A1" sqref="A1"/>
    </sheetView>
  </sheetViews>
  <sheetFormatPr defaultColWidth="15.83203125" defaultRowHeight="12"/>
  <cols>
    <col min="1" max="1" width="6.83203125" style="80" customWidth="1"/>
    <col min="2" max="2" width="33.83203125" style="80" customWidth="1"/>
    <col min="3" max="3" width="15.83203125" style="80" customWidth="1"/>
    <col min="4" max="4" width="7.83203125" style="80" customWidth="1"/>
    <col min="5" max="5" width="9.83203125" style="80" customWidth="1"/>
    <col min="6" max="6" width="15.83203125" style="80" customWidth="1"/>
    <col min="7" max="7" width="7.83203125" style="80" customWidth="1"/>
    <col min="8" max="8" width="9.83203125" style="80" customWidth="1"/>
    <col min="9" max="9" width="15.83203125" style="80" customWidth="1"/>
    <col min="10" max="10" width="7.83203125" style="80" customWidth="1"/>
    <col min="11" max="11" width="9.83203125" style="80" customWidth="1"/>
    <col min="12" max="16384" width="15.83203125" style="80" customWidth="1"/>
  </cols>
  <sheetData>
    <row r="1" spans="1:11" ht="6.75" customHeight="1">
      <c r="A1" s="16"/>
      <c r="B1" s="20"/>
      <c r="C1" s="55"/>
      <c r="D1" s="55"/>
      <c r="E1" s="55"/>
      <c r="F1" s="55"/>
      <c r="G1" s="55"/>
      <c r="H1" s="55"/>
      <c r="I1" s="55"/>
      <c r="J1" s="55"/>
      <c r="K1" s="55"/>
    </row>
    <row r="2" spans="1:11" ht="12.75">
      <c r="A2" s="7"/>
      <c r="B2" s="22"/>
      <c r="C2" s="56" t="s">
        <v>1</v>
      </c>
      <c r="D2" s="56"/>
      <c r="E2" s="56"/>
      <c r="F2" s="56"/>
      <c r="G2" s="56"/>
      <c r="H2" s="56"/>
      <c r="I2" s="57"/>
      <c r="J2" s="59"/>
      <c r="K2" s="59" t="s">
        <v>4</v>
      </c>
    </row>
    <row r="3" spans="1:11" ht="12.75">
      <c r="A3" s="8"/>
      <c r="B3" s="26"/>
      <c r="C3" s="60" t="str">
        <f>YEAR</f>
        <v>OPERATING FUND ACTUAL 2000/01</v>
      </c>
      <c r="D3" s="60"/>
      <c r="E3" s="60"/>
      <c r="F3" s="60"/>
      <c r="G3" s="60"/>
      <c r="H3" s="60"/>
      <c r="I3" s="61"/>
      <c r="J3" s="62"/>
      <c r="K3" s="62"/>
    </row>
    <row r="4" spans="1:11" ht="12.75">
      <c r="A4" s="9"/>
      <c r="B4" s="16"/>
      <c r="C4" s="55"/>
      <c r="D4" s="55"/>
      <c r="E4" s="55"/>
      <c r="F4" s="55"/>
      <c r="G4" s="55"/>
      <c r="H4" s="55"/>
      <c r="I4" s="55"/>
      <c r="J4" s="55"/>
      <c r="K4" s="55"/>
    </row>
    <row r="5" spans="1:11" ht="12.75">
      <c r="A5" s="9"/>
      <c r="B5" s="16"/>
      <c r="C5" s="55"/>
      <c r="D5" s="55"/>
      <c r="E5" s="55"/>
      <c r="F5" s="55"/>
      <c r="G5" s="55"/>
      <c r="H5" s="55"/>
      <c r="I5" s="55"/>
      <c r="J5" s="55"/>
      <c r="K5" s="55"/>
    </row>
    <row r="6" spans="1:11" ht="12.75">
      <c r="A6" s="9"/>
      <c r="B6" s="16"/>
      <c r="C6" s="66" t="s">
        <v>351</v>
      </c>
      <c r="D6" s="64"/>
      <c r="E6" s="65"/>
      <c r="F6" s="66" t="s">
        <v>28</v>
      </c>
      <c r="G6" s="64"/>
      <c r="H6" s="65"/>
      <c r="I6" s="66" t="s">
        <v>29</v>
      </c>
      <c r="J6" s="64"/>
      <c r="K6" s="65"/>
    </row>
    <row r="7" spans="1:11" ht="12.75">
      <c r="A7" s="16"/>
      <c r="B7" s="16"/>
      <c r="C7" s="67" t="s">
        <v>36</v>
      </c>
      <c r="D7" s="68"/>
      <c r="E7" s="69"/>
      <c r="F7" s="67" t="s">
        <v>43</v>
      </c>
      <c r="G7" s="68"/>
      <c r="H7" s="69"/>
      <c r="I7" s="67" t="s">
        <v>66</v>
      </c>
      <c r="J7" s="68"/>
      <c r="K7" s="69"/>
    </row>
    <row r="8" spans="1:11" ht="12.75">
      <c r="A8" s="43"/>
      <c r="B8" s="44"/>
      <c r="C8" s="72"/>
      <c r="D8" s="71"/>
      <c r="E8" s="71" t="s">
        <v>75</v>
      </c>
      <c r="F8" s="72"/>
      <c r="G8" s="71"/>
      <c r="H8" s="71" t="s">
        <v>75</v>
      </c>
      <c r="I8" s="71" t="s">
        <v>3</v>
      </c>
      <c r="J8" s="70"/>
      <c r="K8" s="71" t="s">
        <v>75</v>
      </c>
    </row>
    <row r="9" spans="1:11" ht="12.75">
      <c r="A9" s="50" t="s">
        <v>101</v>
      </c>
      <c r="B9" s="51" t="s">
        <v>102</v>
      </c>
      <c r="C9" s="74" t="s">
        <v>103</v>
      </c>
      <c r="D9" s="74" t="s">
        <v>104</v>
      </c>
      <c r="E9" s="74" t="s">
        <v>105</v>
      </c>
      <c r="F9" s="74" t="s">
        <v>103</v>
      </c>
      <c r="G9" s="74" t="s">
        <v>104</v>
      </c>
      <c r="H9" s="74" t="s">
        <v>105</v>
      </c>
      <c r="I9" s="73" t="s">
        <v>103</v>
      </c>
      <c r="J9" s="74" t="s">
        <v>104</v>
      </c>
      <c r="K9" s="74" t="s">
        <v>105</v>
      </c>
    </row>
    <row r="10" spans="1:11" ht="4.5" customHeight="1">
      <c r="A10" s="75"/>
      <c r="B10" s="75"/>
      <c r="C10" s="16"/>
      <c r="D10" s="16"/>
      <c r="E10" s="16"/>
      <c r="F10" s="16"/>
      <c r="G10" s="16"/>
      <c r="H10" s="16"/>
      <c r="I10" s="16"/>
      <c r="J10" s="16"/>
      <c r="K10" s="16"/>
    </row>
    <row r="11" spans="1:11" ht="12.75">
      <c r="A11" s="12">
        <v>1</v>
      </c>
      <c r="B11" s="13" t="s">
        <v>117</v>
      </c>
      <c r="C11" s="395">
        <f>SUM('- 24 -'!C11,'- 24 -'!F11,'- 24 -'!I11,'- 25 -'!C11)</f>
        <v>6962185</v>
      </c>
      <c r="D11" s="347">
        <f>C11/'- 3 -'!E11</f>
        <v>0.030335846588388754</v>
      </c>
      <c r="E11" s="395">
        <f>C11/'- 7 -'!G11</f>
        <v>227.2498343489997</v>
      </c>
      <c r="F11" s="395">
        <f>SUM('- 28 -'!C11,'- 27 -'!I11,'- 27 -'!F11,'- 27 -'!C11,'- 26 -'!I11,'- 26 -'!F11,'- 26 -'!C11)</f>
        <v>11838136</v>
      </c>
      <c r="G11" s="347">
        <f>F11/'- 3 -'!E11</f>
        <v>0.05158149023452869</v>
      </c>
      <c r="H11" s="395">
        <f>F11/'- 7 -'!G11</f>
        <v>386.4037575848574</v>
      </c>
      <c r="I11" s="395">
        <f>SUM('- 30 -'!E11,'- 30 -'!C11,'- 29 -'!G11,'- 29 -'!E11,'- 29 -'!C11)</f>
        <v>2587764</v>
      </c>
      <c r="J11" s="347">
        <f>I11/'- 3 -'!E11</f>
        <v>0.011275484881679421</v>
      </c>
      <c r="K11" s="395">
        <f>I11/'- 7 -'!G11</f>
        <v>84.46614681085103</v>
      </c>
    </row>
    <row r="12" spans="1:11" ht="12.75">
      <c r="A12" s="14">
        <v>2</v>
      </c>
      <c r="B12" s="15" t="s">
        <v>118</v>
      </c>
      <c r="C12" s="396">
        <f>SUM('- 24 -'!C12,'- 24 -'!F12,'- 24 -'!I12,'- 25 -'!C12)</f>
        <v>1752920</v>
      </c>
      <c r="D12" s="348">
        <f>C12/'- 3 -'!E12</f>
        <v>0.029669398756807304</v>
      </c>
      <c r="E12" s="396">
        <f>C12/'- 7 -'!G12</f>
        <v>188.61866301678816</v>
      </c>
      <c r="F12" s="396">
        <f>SUM('- 28 -'!C12,'- 27 -'!I12,'- 27 -'!F12,'- 27 -'!C12,'- 26 -'!I12,'- 26 -'!F12,'- 26 -'!C12)</f>
        <v>2929170</v>
      </c>
      <c r="G12" s="348">
        <f>F12/'- 3 -'!E12</f>
        <v>0.04957825386011755</v>
      </c>
      <c r="H12" s="396">
        <f>F12/'- 7 -'!G12</f>
        <v>315.18616317281186</v>
      </c>
      <c r="I12" s="396">
        <f>SUM('- 30 -'!E12,'- 30 -'!C12,'- 29 -'!G12,'- 29 -'!E12,'- 29 -'!C12)</f>
        <v>685075</v>
      </c>
      <c r="J12" s="348">
        <f>I12/'- 3 -'!E12</f>
        <v>0.011595374206078866</v>
      </c>
      <c r="K12" s="396">
        <f>I12/'- 7 -'!G12</f>
        <v>73.7158173597347</v>
      </c>
    </row>
    <row r="13" spans="1:11" ht="12.75">
      <c r="A13" s="12">
        <v>3</v>
      </c>
      <c r="B13" s="13" t="s">
        <v>119</v>
      </c>
      <c r="C13" s="395">
        <f>SUM('- 24 -'!C13,'- 24 -'!F13,'- 24 -'!I13,'- 25 -'!C13)</f>
        <v>1650118</v>
      </c>
      <c r="D13" s="347">
        <f>C13/'- 3 -'!E13</f>
        <v>0.040591136882589925</v>
      </c>
      <c r="E13" s="395">
        <f>C13/'- 7 -'!G13</f>
        <v>278.92461122379984</v>
      </c>
      <c r="F13" s="395">
        <f>SUM('- 28 -'!C13,'- 27 -'!I13,'- 27 -'!F13,'- 27 -'!C13,'- 26 -'!I13,'- 26 -'!F13,'- 26 -'!C13)</f>
        <v>2598380</v>
      </c>
      <c r="G13" s="347">
        <f>F13/'- 3 -'!E13</f>
        <v>0.0639173672749367</v>
      </c>
      <c r="H13" s="395">
        <f>F13/'- 7 -'!G13</f>
        <v>439.2123056118999</v>
      </c>
      <c r="I13" s="395">
        <f>SUM('- 30 -'!E13,'- 30 -'!C13,'- 29 -'!G13,'- 29 -'!E13,'- 29 -'!C13)</f>
        <v>511618</v>
      </c>
      <c r="J13" s="347">
        <f>I13/'- 3 -'!E13</f>
        <v>0.01258525527846911</v>
      </c>
      <c r="K13" s="395">
        <f>I13/'- 7 -'!G13</f>
        <v>86.48039215686275</v>
      </c>
    </row>
    <row r="14" spans="1:11" ht="12.75">
      <c r="A14" s="14">
        <v>4</v>
      </c>
      <c r="B14" s="15" t="s">
        <v>120</v>
      </c>
      <c r="C14" s="396">
        <f>SUM('- 24 -'!C14,'- 24 -'!F14,'- 24 -'!I14,'- 25 -'!C14)</f>
        <v>1295463</v>
      </c>
      <c r="D14" s="348">
        <f>C14/'- 3 -'!E14</f>
        <v>0.033170818565752186</v>
      </c>
      <c r="E14" s="396">
        <f>C14/'- 7 -'!G14</f>
        <v>220.04739094985732</v>
      </c>
      <c r="F14" s="396">
        <f>SUM('- 28 -'!C14,'- 27 -'!I14,'- 27 -'!F14,'- 27 -'!C14,'- 26 -'!I14,'- 26 -'!F14,'- 26 -'!C14)</f>
        <v>2583208</v>
      </c>
      <c r="G14" s="348">
        <f>F14/'- 3 -'!E14</f>
        <v>0.06614401483145375</v>
      </c>
      <c r="H14" s="396">
        <f>F14/'- 7 -'!G14</f>
        <v>438.7838021470309</v>
      </c>
      <c r="I14" s="396">
        <f>SUM('- 30 -'!E14,'- 30 -'!C14,'- 29 -'!G14,'- 29 -'!E14,'- 29 -'!C14)</f>
        <v>535593</v>
      </c>
      <c r="J14" s="348">
        <f>I14/'- 3 -'!E14</f>
        <v>0.013714060708863867</v>
      </c>
      <c r="K14" s="396">
        <f>I14/'- 7 -'!G14</f>
        <v>90.97584590297595</v>
      </c>
    </row>
    <row r="15" spans="1:11" ht="12.75">
      <c r="A15" s="12">
        <v>5</v>
      </c>
      <c r="B15" s="13" t="s">
        <v>121</v>
      </c>
      <c r="C15" s="395">
        <f>SUM('- 24 -'!C15,'- 24 -'!F15,'- 24 -'!I15,'- 25 -'!C15)</f>
        <v>2094117</v>
      </c>
      <c r="D15" s="347">
        <f>C15/'- 3 -'!E15</f>
        <v>0.04459924102466462</v>
      </c>
      <c r="E15" s="395">
        <f>C15/'- 7 -'!G15</f>
        <v>295.74999646927563</v>
      </c>
      <c r="F15" s="395">
        <f>SUM('- 28 -'!C15,'- 27 -'!I15,'- 27 -'!F15,'- 27 -'!C15,'- 26 -'!I15,'- 26 -'!F15,'- 26 -'!C15)</f>
        <v>3681667</v>
      </c>
      <c r="G15" s="347">
        <f>F15/'- 3 -'!E15</f>
        <v>0.07840992356470719</v>
      </c>
      <c r="H15" s="395">
        <f>F15/'- 7 -'!G15</f>
        <v>519.9580549945626</v>
      </c>
      <c r="I15" s="395">
        <f>SUM('- 30 -'!E15,'- 30 -'!C15,'- 29 -'!G15,'- 29 -'!E15,'- 29 -'!C15)</f>
        <v>628840</v>
      </c>
      <c r="J15" s="347">
        <f>I15/'- 3 -'!E15</f>
        <v>0.013392655102819041</v>
      </c>
      <c r="K15" s="395">
        <f>I15/'- 7 -'!G15</f>
        <v>88.81042834747977</v>
      </c>
    </row>
    <row r="16" spans="1:11" ht="12.75">
      <c r="A16" s="14">
        <v>6</v>
      </c>
      <c r="B16" s="15" t="s">
        <v>122</v>
      </c>
      <c r="C16" s="396">
        <f>SUM('- 24 -'!C16,'- 24 -'!F16,'- 24 -'!I16,'- 25 -'!C16)</f>
        <v>1899633</v>
      </c>
      <c r="D16" s="348">
        <f>C16/'- 3 -'!E16</f>
        <v>0.033799980612855815</v>
      </c>
      <c r="E16" s="396">
        <f>C16/'- 7 -'!G16</f>
        <v>216.1006768670724</v>
      </c>
      <c r="F16" s="396">
        <f>SUM('- 28 -'!C16,'- 27 -'!I16,'- 27 -'!F16,'- 27 -'!C16,'- 26 -'!I16,'- 26 -'!F16,'- 26 -'!C16)</f>
        <v>3790651</v>
      </c>
      <c r="G16" s="348">
        <f>F16/'- 3 -'!E16</f>
        <v>0.06744667538945812</v>
      </c>
      <c r="H16" s="396">
        <f>F16/'- 7 -'!G16</f>
        <v>431.22131846880154</v>
      </c>
      <c r="I16" s="396">
        <f>SUM('- 30 -'!E16,'- 30 -'!C16,'- 29 -'!G16,'- 29 -'!E16,'- 29 -'!C16)</f>
        <v>814300</v>
      </c>
      <c r="J16" s="348">
        <f>I16/'- 3 -'!E16</f>
        <v>0.014488758730264471</v>
      </c>
      <c r="K16" s="396">
        <f>I16/'- 7 -'!G16</f>
        <v>92.63409362379842</v>
      </c>
    </row>
    <row r="17" spans="1:11" ht="12.75">
      <c r="A17" s="12">
        <v>9</v>
      </c>
      <c r="B17" s="13" t="s">
        <v>123</v>
      </c>
      <c r="C17" s="395">
        <f>SUM('- 24 -'!C17,'- 24 -'!F17,'- 24 -'!I17,'- 25 -'!C17)</f>
        <v>2183945.24</v>
      </c>
      <c r="D17" s="347">
        <f>C17/'- 3 -'!E17</f>
        <v>0.028114742763123153</v>
      </c>
      <c r="E17" s="395">
        <f>C17/'- 7 -'!G17</f>
        <v>170.56342322501038</v>
      </c>
      <c r="F17" s="395">
        <f>SUM('- 28 -'!C17,'- 27 -'!I17,'- 27 -'!F17,'- 27 -'!C17,'- 26 -'!I17,'- 26 -'!F17,'- 26 -'!C17)</f>
        <v>4970056</v>
      </c>
      <c r="G17" s="347">
        <f>F17/'- 3 -'!E17</f>
        <v>0.0639813871699076</v>
      </c>
      <c r="H17" s="395">
        <f>F17/'- 7 -'!G17</f>
        <v>388.15522910272335</v>
      </c>
      <c r="I17" s="395">
        <f>SUM('- 30 -'!E17,'- 30 -'!C17,'- 29 -'!G17,'- 29 -'!E17,'- 29 -'!C17)</f>
        <v>1740037</v>
      </c>
      <c r="J17" s="347">
        <f>I17/'- 3 -'!E17</f>
        <v>0.02240014619291302</v>
      </c>
      <c r="K17" s="395">
        <f>I17/'- 7 -'!G17</f>
        <v>135.89473848628978</v>
      </c>
    </row>
    <row r="18" spans="1:11" ht="12.75">
      <c r="A18" s="14">
        <v>10</v>
      </c>
      <c r="B18" s="15" t="s">
        <v>124</v>
      </c>
      <c r="C18" s="396">
        <f>SUM('- 24 -'!C18,'- 24 -'!F18,'- 24 -'!I18,'- 25 -'!C18)</f>
        <v>1940906</v>
      </c>
      <c r="D18" s="348">
        <f>C18/'- 3 -'!E18</f>
        <v>0.03416687890706884</v>
      </c>
      <c r="E18" s="396">
        <f>C18/'- 7 -'!G18</f>
        <v>226.66191755225972</v>
      </c>
      <c r="F18" s="396">
        <f>SUM('- 28 -'!C18,'- 27 -'!I18,'- 27 -'!F18,'- 27 -'!C18,'- 26 -'!I18,'- 26 -'!F18,'- 26 -'!C18)</f>
        <v>3086495</v>
      </c>
      <c r="G18" s="348">
        <f>F18/'- 3 -'!E18</f>
        <v>0.05433333758166209</v>
      </c>
      <c r="H18" s="396">
        <f>F18/'- 7 -'!G18</f>
        <v>360.4455214294056</v>
      </c>
      <c r="I18" s="396">
        <f>SUM('- 30 -'!E18,'- 30 -'!C18,'- 29 -'!G18,'- 29 -'!E18,'- 29 -'!C18)</f>
        <v>1695778</v>
      </c>
      <c r="J18" s="348">
        <f>I18/'- 3 -'!E18</f>
        <v>0.029851750460491846</v>
      </c>
      <c r="K18" s="396">
        <f>I18/'- 7 -'!G18</f>
        <v>198.03550157655027</v>
      </c>
    </row>
    <row r="19" spans="1:11" ht="12.75">
      <c r="A19" s="12">
        <v>11</v>
      </c>
      <c r="B19" s="13" t="s">
        <v>125</v>
      </c>
      <c r="C19" s="395">
        <f>SUM('- 24 -'!C19,'- 24 -'!F19,'- 24 -'!I19,'- 25 -'!C19)</f>
        <v>767937</v>
      </c>
      <c r="D19" s="347">
        <f>C19/'- 3 -'!E19</f>
        <v>0.024806933408949003</v>
      </c>
      <c r="E19" s="395">
        <f>C19/'- 7 -'!G19</f>
        <v>162.96436984062984</v>
      </c>
      <c r="F19" s="395">
        <f>SUM('- 28 -'!C19,'- 27 -'!I19,'- 27 -'!F19,'- 27 -'!C19,'- 26 -'!I19,'- 26 -'!F19,'- 26 -'!C19)</f>
        <v>1052816</v>
      </c>
      <c r="G19" s="347">
        <f>F19/'- 3 -'!E19</f>
        <v>0.03400947786586146</v>
      </c>
      <c r="H19" s="395">
        <f>F19/'- 7 -'!G19</f>
        <v>223.41871273051376</v>
      </c>
      <c r="I19" s="395">
        <f>SUM('- 30 -'!E19,'- 30 -'!C19,'- 29 -'!G19,'- 29 -'!E19,'- 29 -'!C19)</f>
        <v>1689235</v>
      </c>
      <c r="J19" s="347">
        <f>I19/'- 3 -'!E19</f>
        <v>0.054567940022509615</v>
      </c>
      <c r="K19" s="395">
        <f>I19/'- 7 -'!G19</f>
        <v>358.47356917004436</v>
      </c>
    </row>
    <row r="20" spans="1:11" ht="12.75">
      <c r="A20" s="14">
        <v>12</v>
      </c>
      <c r="B20" s="15" t="s">
        <v>126</v>
      </c>
      <c r="C20" s="396">
        <f>SUM('- 24 -'!C20,'- 24 -'!F20,'- 24 -'!I20,'- 25 -'!C20)</f>
        <v>1411226</v>
      </c>
      <c r="D20" s="348">
        <f>C20/'- 3 -'!E20</f>
        <v>0.02836333640831631</v>
      </c>
      <c r="E20" s="396">
        <f>C20/'- 7 -'!G20</f>
        <v>175.20310870536824</v>
      </c>
      <c r="F20" s="396">
        <f>SUM('- 28 -'!C20,'- 27 -'!I20,'- 27 -'!F20,'- 27 -'!C20,'- 26 -'!I20,'- 26 -'!F20,'- 26 -'!C20)</f>
        <v>2536045</v>
      </c>
      <c r="G20" s="348">
        <f>F20/'- 3 -'!E20</f>
        <v>0.050970360156083104</v>
      </c>
      <c r="H20" s="396">
        <f>F20/'- 7 -'!G20</f>
        <v>314.84890996672794</v>
      </c>
      <c r="I20" s="396">
        <f>SUM('- 30 -'!E20,'- 30 -'!C20,'- 29 -'!G20,'- 29 -'!E20,'- 29 -'!C20)</f>
        <v>1886764</v>
      </c>
      <c r="J20" s="348">
        <f>I20/'- 3 -'!E20</f>
        <v>0.037920873095521564</v>
      </c>
      <c r="K20" s="396">
        <f>I20/'- 7 -'!G20</f>
        <v>234.24094949595275</v>
      </c>
    </row>
    <row r="21" spans="1:11" ht="12.75">
      <c r="A21" s="12">
        <v>13</v>
      </c>
      <c r="B21" s="13" t="s">
        <v>127</v>
      </c>
      <c r="C21" s="395">
        <f>SUM('- 24 -'!C21,'- 24 -'!F21,'- 24 -'!I21,'- 25 -'!C21)</f>
        <v>536076</v>
      </c>
      <c r="D21" s="347">
        <f>C21/'- 3 -'!E21</f>
        <v>0.02840221713574367</v>
      </c>
      <c r="E21" s="395">
        <f>C21/'- 7 -'!G21</f>
        <v>162.1916979305337</v>
      </c>
      <c r="F21" s="395">
        <f>SUM('- 28 -'!C21,'- 27 -'!I21,'- 27 -'!F21,'- 27 -'!C21,'- 26 -'!I21,'- 26 -'!F21,'- 26 -'!C21)</f>
        <v>652200</v>
      </c>
      <c r="G21" s="347">
        <f>F21/'- 3 -'!E21</f>
        <v>0.03455466392066054</v>
      </c>
      <c r="H21" s="395">
        <f>F21/'- 7 -'!G21</f>
        <v>197.3254266005083</v>
      </c>
      <c r="I21" s="395">
        <f>SUM('- 30 -'!E21,'- 30 -'!C21,'- 29 -'!G21,'- 29 -'!E21,'- 29 -'!C21)</f>
        <v>1384981</v>
      </c>
      <c r="J21" s="347">
        <f>I21/'- 3 -'!E21</f>
        <v>0.07337864610778957</v>
      </c>
      <c r="K21" s="395">
        <f>I21/'- 7 -'!G21</f>
        <v>419.03092097301226</v>
      </c>
    </row>
    <row r="22" spans="1:11" ht="12.75">
      <c r="A22" s="14">
        <v>14</v>
      </c>
      <c r="B22" s="15" t="s">
        <v>128</v>
      </c>
      <c r="C22" s="396">
        <f>SUM('- 24 -'!C22,'- 24 -'!F22,'- 24 -'!I22,'- 25 -'!C22)</f>
        <v>756550</v>
      </c>
      <c r="D22" s="348">
        <f>C22/'- 3 -'!E22</f>
        <v>0.035318652087113385</v>
      </c>
      <c r="E22" s="396">
        <f>C22/'- 7 -'!G22</f>
        <v>216.62133142448104</v>
      </c>
      <c r="F22" s="396">
        <f>SUM('- 28 -'!C22,'- 27 -'!I22,'- 27 -'!F22,'- 27 -'!C22,'- 26 -'!I22,'- 26 -'!F22,'- 26 -'!C22)</f>
        <v>759757.01</v>
      </c>
      <c r="G22" s="348">
        <f>F22/'- 3 -'!E22</f>
        <v>0.035468367598883783</v>
      </c>
      <c r="H22" s="396">
        <f>F22/'- 7 -'!G22</f>
        <v>217.53958768790264</v>
      </c>
      <c r="I22" s="396">
        <f>SUM('- 30 -'!E22,'- 30 -'!C22,'- 29 -'!G22,'- 29 -'!E22,'- 29 -'!C22)</f>
        <v>1551837</v>
      </c>
      <c r="J22" s="348">
        <f>I22/'- 3 -'!E22</f>
        <v>0.07244569572256926</v>
      </c>
      <c r="K22" s="396">
        <f>I22/'- 7 -'!G22</f>
        <v>444.3341445955619</v>
      </c>
    </row>
    <row r="23" spans="1:11" ht="12.75">
      <c r="A23" s="12">
        <v>15</v>
      </c>
      <c r="B23" s="13" t="s">
        <v>129</v>
      </c>
      <c r="C23" s="395">
        <f>SUM('- 24 -'!C23,'- 24 -'!F23,'- 24 -'!I23,'- 25 -'!C23)</f>
        <v>822095</v>
      </c>
      <c r="D23" s="347">
        <f>C23/'- 3 -'!E23</f>
        <v>0.027165816213824856</v>
      </c>
      <c r="E23" s="395">
        <f>C23/'- 7 -'!G23</f>
        <v>139.65769132761403</v>
      </c>
      <c r="F23" s="395">
        <f>SUM('- 28 -'!C23,'- 27 -'!I23,'- 27 -'!F23,'- 27 -'!C23,'- 26 -'!I23,'- 26 -'!F23,'- 26 -'!C23)</f>
        <v>1170557</v>
      </c>
      <c r="G23" s="347">
        <f>F23/'- 3 -'!E23</f>
        <v>0.03868061030635898</v>
      </c>
      <c r="H23" s="395">
        <f>F23/'- 7 -'!G23</f>
        <v>198.85449757920665</v>
      </c>
      <c r="I23" s="395">
        <f>SUM('- 30 -'!E23,'- 30 -'!C23,'- 29 -'!G23,'- 29 -'!E23,'- 29 -'!C23)</f>
        <v>1646660</v>
      </c>
      <c r="J23" s="347">
        <f>I23/'- 3 -'!E23</f>
        <v>0.05441325263705148</v>
      </c>
      <c r="K23" s="395">
        <f>I23/'- 7 -'!G23</f>
        <v>279.7349868342818</v>
      </c>
    </row>
    <row r="24" spans="1:11" ht="12.75">
      <c r="A24" s="14">
        <v>16</v>
      </c>
      <c r="B24" s="15" t="s">
        <v>130</v>
      </c>
      <c r="C24" s="396">
        <f>SUM('- 24 -'!C24,'- 24 -'!F24,'- 24 -'!I24,'- 25 -'!C24)</f>
        <v>192789</v>
      </c>
      <c r="D24" s="348">
        <f>C24/'- 3 -'!E24</f>
        <v>0.03406891396489889</v>
      </c>
      <c r="E24" s="396">
        <f>C24/'- 7 -'!G24</f>
        <v>242.6544996853367</v>
      </c>
      <c r="F24" s="396">
        <f>SUM('- 28 -'!C24,'- 27 -'!I24,'- 27 -'!F24,'- 27 -'!C24,'- 26 -'!I24,'- 26 -'!F24,'- 26 -'!C24)</f>
        <v>185438</v>
      </c>
      <c r="G24" s="348">
        <f>F24/'- 3 -'!E24</f>
        <v>0.03276987415165243</v>
      </c>
      <c r="H24" s="396">
        <f>F24/'- 7 -'!G24</f>
        <v>233.40213971050974</v>
      </c>
      <c r="I24" s="396">
        <f>SUM('- 30 -'!E24,'- 30 -'!C24,'- 29 -'!G24,'- 29 -'!E24,'- 29 -'!C24)</f>
        <v>593632</v>
      </c>
      <c r="J24" s="348">
        <f>I24/'- 3 -'!E24</f>
        <v>0.1049043126672728</v>
      </c>
      <c r="K24" s="396">
        <f>I24/'- 7 -'!G24</f>
        <v>747.176840780365</v>
      </c>
    </row>
    <row r="25" spans="1:11" ht="12.75">
      <c r="A25" s="12">
        <v>17</v>
      </c>
      <c r="B25" s="13" t="s">
        <v>131</v>
      </c>
      <c r="C25" s="395">
        <f>SUM('- 24 -'!C25,'- 24 -'!F25,'- 24 -'!I25,'- 25 -'!C25)</f>
        <v>210842</v>
      </c>
      <c r="D25" s="347">
        <f>C25/'- 3 -'!E25</f>
        <v>0.05335931323135686</v>
      </c>
      <c r="E25" s="395">
        <f>C25/'- 7 -'!G25</f>
        <v>391.53574744661097</v>
      </c>
      <c r="F25" s="395">
        <f>SUM('- 28 -'!C25,'- 27 -'!I25,'- 27 -'!F25,'- 27 -'!C25,'- 26 -'!I25,'- 26 -'!F25,'- 26 -'!C25)</f>
        <v>147493</v>
      </c>
      <c r="G25" s="347">
        <f>F25/'- 3 -'!E25</f>
        <v>0.03732712261519298</v>
      </c>
      <c r="H25" s="395">
        <f>F25/'- 7 -'!G25</f>
        <v>273.89600742804083</v>
      </c>
      <c r="I25" s="395">
        <f>SUM('- 30 -'!E25,'- 30 -'!C25,'- 29 -'!G25,'- 29 -'!E25,'- 29 -'!C25)</f>
        <v>361109</v>
      </c>
      <c r="J25" s="347">
        <f>I25/'- 3 -'!E25</f>
        <v>0.0913884721339299</v>
      </c>
      <c r="K25" s="395">
        <f>I25/'- 7 -'!G25</f>
        <v>670.5831012070566</v>
      </c>
    </row>
    <row r="26" spans="1:11" ht="12.75">
      <c r="A26" s="14">
        <v>18</v>
      </c>
      <c r="B26" s="15" t="s">
        <v>132</v>
      </c>
      <c r="C26" s="396">
        <f>SUM('- 24 -'!C26,'- 24 -'!F26,'- 24 -'!I26,'- 25 -'!C26)</f>
        <v>355306</v>
      </c>
      <c r="D26" s="348">
        <f>C26/'- 3 -'!E26</f>
        <v>0.039045597960651976</v>
      </c>
      <c r="E26" s="396">
        <f>C26/'- 7 -'!G26</f>
        <v>240.83644004609232</v>
      </c>
      <c r="F26" s="396">
        <f>SUM('- 28 -'!C26,'- 27 -'!I26,'- 27 -'!F26,'- 27 -'!C26,'- 26 -'!I26,'- 26 -'!F26,'- 26 -'!C26)</f>
        <v>272834</v>
      </c>
      <c r="G26" s="348">
        <f>F26/'- 3 -'!E26</f>
        <v>0.029982512746749342</v>
      </c>
      <c r="H26" s="396">
        <f>F26/'- 7 -'!G26</f>
        <v>184.9345895750017</v>
      </c>
      <c r="I26" s="396">
        <f>SUM('- 30 -'!E26,'- 30 -'!C26,'- 29 -'!G26,'- 29 -'!E26,'- 29 -'!C26)</f>
        <v>635237</v>
      </c>
      <c r="J26" s="348">
        <f>I26/'- 3 -'!E26</f>
        <v>0.06980802044359138</v>
      </c>
      <c r="K26" s="396">
        <f>I26/'- 7 -'!G26</f>
        <v>430.58157662848237</v>
      </c>
    </row>
    <row r="27" spans="1:11" ht="12.75">
      <c r="A27" s="12">
        <v>19</v>
      </c>
      <c r="B27" s="13" t="s">
        <v>133</v>
      </c>
      <c r="C27" s="395">
        <f>SUM('- 24 -'!C27,'- 24 -'!F27,'- 24 -'!I27,'- 25 -'!C27)</f>
        <v>854437</v>
      </c>
      <c r="D27" s="347">
        <f>C27/'- 3 -'!E27</f>
        <v>0.03685782369411125</v>
      </c>
      <c r="E27" s="395">
        <f>C27/'- 7 -'!G27</f>
        <v>144.2233812706772</v>
      </c>
      <c r="F27" s="395">
        <f>SUM('- 28 -'!C27,'- 27 -'!I27,'- 27 -'!F27,'- 27 -'!C27,'- 26 -'!I27,'- 26 -'!F27,'- 26 -'!C27)</f>
        <v>702466</v>
      </c>
      <c r="G27" s="347">
        <f>F27/'- 3 -'!E27</f>
        <v>0.030302255144741577</v>
      </c>
      <c r="H27" s="395">
        <f>F27/'- 7 -'!G27</f>
        <v>118.57166970494903</v>
      </c>
      <c r="I27" s="395">
        <f>SUM('- 30 -'!E27,'- 30 -'!C27,'- 29 -'!G27,'- 29 -'!E27,'- 29 -'!C27)</f>
        <v>1156839</v>
      </c>
      <c r="J27" s="347">
        <f>I27/'- 3 -'!E27</f>
        <v>0.049902529858224735</v>
      </c>
      <c r="K27" s="395">
        <f>I27/'- 7 -'!G27</f>
        <v>195.26686246708528</v>
      </c>
    </row>
    <row r="28" spans="1:11" ht="12.75">
      <c r="A28" s="14">
        <v>20</v>
      </c>
      <c r="B28" s="15" t="s">
        <v>134</v>
      </c>
      <c r="C28" s="396">
        <f>SUM('- 24 -'!C28,'- 24 -'!F28,'- 24 -'!I28,'- 25 -'!C28)</f>
        <v>376941</v>
      </c>
      <c r="D28" s="348">
        <f>C28/'- 3 -'!E28</f>
        <v>0.05194932810873745</v>
      </c>
      <c r="E28" s="396">
        <f>C28/'- 7 -'!G28</f>
        <v>375.43924302788844</v>
      </c>
      <c r="F28" s="396">
        <f>SUM('- 28 -'!C28,'- 27 -'!I28,'- 27 -'!F28,'- 27 -'!C28,'- 26 -'!I28,'- 26 -'!F28,'- 26 -'!C28)</f>
        <v>224177</v>
      </c>
      <c r="G28" s="348">
        <f>F28/'- 3 -'!E28</f>
        <v>0.0308956694215605</v>
      </c>
      <c r="H28" s="396">
        <f>F28/'- 7 -'!G28</f>
        <v>223.28386454183266</v>
      </c>
      <c r="I28" s="396">
        <f>SUM('- 30 -'!E28,'- 30 -'!C28,'- 29 -'!G28,'- 29 -'!E28,'- 29 -'!C28)</f>
        <v>516029</v>
      </c>
      <c r="J28" s="348">
        <f>I28/'- 3 -'!E28</f>
        <v>0.07111818516591105</v>
      </c>
      <c r="K28" s="396">
        <f>I28/'- 7 -'!G28</f>
        <v>513.9731075697212</v>
      </c>
    </row>
    <row r="29" spans="1:11" ht="12.75">
      <c r="A29" s="12">
        <v>21</v>
      </c>
      <c r="B29" s="13" t="s">
        <v>135</v>
      </c>
      <c r="C29" s="395">
        <f>SUM('- 24 -'!C29,'- 24 -'!F29,'- 24 -'!I29,'- 25 -'!C29)</f>
        <v>678270</v>
      </c>
      <c r="D29" s="347">
        <f>C29/'- 3 -'!E29</f>
        <v>0.03155631138556758</v>
      </c>
      <c r="E29" s="395">
        <f>C29/'- 7 -'!G29</f>
        <v>192.81632885123804</v>
      </c>
      <c r="F29" s="395">
        <f>SUM('- 28 -'!C29,'- 27 -'!I29,'- 27 -'!F29,'- 27 -'!C29,'- 26 -'!I29,'- 26 -'!F29,'- 26 -'!C29)</f>
        <v>1020853</v>
      </c>
      <c r="G29" s="347">
        <f>F29/'- 3 -'!E29</f>
        <v>0.047494884259794506</v>
      </c>
      <c r="H29" s="395">
        <f>F29/'- 7 -'!G29</f>
        <v>290.20467919379143</v>
      </c>
      <c r="I29" s="395">
        <f>SUM('- 30 -'!E29,'- 30 -'!C29,'- 29 -'!G29,'- 29 -'!E29,'- 29 -'!C29)</f>
        <v>1558406</v>
      </c>
      <c r="J29" s="347">
        <f>I29/'- 3 -'!E29</f>
        <v>0.0725043787888847</v>
      </c>
      <c r="K29" s="395">
        <f>I29/'- 7 -'!G29</f>
        <v>443.01844955510705</v>
      </c>
    </row>
    <row r="30" spans="1:11" ht="12.75">
      <c r="A30" s="14">
        <v>22</v>
      </c>
      <c r="B30" s="15" t="s">
        <v>136</v>
      </c>
      <c r="C30" s="396">
        <f>SUM('- 24 -'!C30,'- 24 -'!F30,'- 24 -'!I30,'- 25 -'!C30)</f>
        <v>437645</v>
      </c>
      <c r="D30" s="348">
        <f>C30/'- 3 -'!E30</f>
        <v>0.037672998425316954</v>
      </c>
      <c r="E30" s="396">
        <f>C30/'- 7 -'!G30</f>
        <v>251.04399701715138</v>
      </c>
      <c r="F30" s="396">
        <f>SUM('- 28 -'!C30,'- 27 -'!I30,'- 27 -'!F30,'- 27 -'!C30,'- 26 -'!I30,'- 26 -'!F30,'- 26 -'!C30)</f>
        <v>422768</v>
      </c>
      <c r="G30" s="348">
        <f>F30/'- 3 -'!E30</f>
        <v>0.03639236869671629</v>
      </c>
      <c r="H30" s="396">
        <f>F30/'- 7 -'!G30</f>
        <v>242.5101818390409</v>
      </c>
      <c r="I30" s="396">
        <f>SUM('- 30 -'!E30,'- 30 -'!C30,'- 29 -'!G30,'- 29 -'!E30,'- 29 -'!C30)</f>
        <v>931341</v>
      </c>
      <c r="J30" s="348">
        <f>I30/'- 3 -'!E30</f>
        <v>0.08017093312258365</v>
      </c>
      <c r="K30" s="396">
        <f>I30/'- 7 -'!G30</f>
        <v>534.2402340388918</v>
      </c>
    </row>
    <row r="31" spans="1:11" ht="12.75">
      <c r="A31" s="12">
        <v>23</v>
      </c>
      <c r="B31" s="13" t="s">
        <v>137</v>
      </c>
      <c r="C31" s="395">
        <f>SUM('- 24 -'!C31,'- 24 -'!F31,'- 24 -'!I31,'- 25 -'!C31)</f>
        <v>319785</v>
      </c>
      <c r="D31" s="347">
        <f>C31/'- 3 -'!E31</f>
        <v>0.0327718642295745</v>
      </c>
      <c r="E31" s="395">
        <f>C31/'- 7 -'!G31</f>
        <v>221.76490984743413</v>
      </c>
      <c r="F31" s="395">
        <f>SUM('- 28 -'!C31,'- 27 -'!I31,'- 27 -'!F31,'- 27 -'!C31,'- 26 -'!I31,'- 26 -'!F31,'- 26 -'!C31)</f>
        <v>386929</v>
      </c>
      <c r="G31" s="347">
        <f>F31/'- 3 -'!E31</f>
        <v>0.039652843799693645</v>
      </c>
      <c r="H31" s="395">
        <f>F31/'- 7 -'!G31</f>
        <v>268.3280166435506</v>
      </c>
      <c r="I31" s="395">
        <f>SUM('- 30 -'!E31,'- 30 -'!C31,'- 29 -'!G31,'- 29 -'!E31,'- 29 -'!C31)</f>
        <v>1134875</v>
      </c>
      <c r="J31" s="347">
        <f>I31/'- 3 -'!E31</f>
        <v>0.11630304553852858</v>
      </c>
      <c r="K31" s="395">
        <f>I31/'- 7 -'!G31</f>
        <v>787.0145631067961</v>
      </c>
    </row>
    <row r="32" spans="1:11" ht="12.75">
      <c r="A32" s="14">
        <v>24</v>
      </c>
      <c r="B32" s="15" t="s">
        <v>138</v>
      </c>
      <c r="C32" s="396">
        <f>SUM('- 24 -'!C32,'- 24 -'!F32,'- 24 -'!I32,'- 25 -'!C32)</f>
        <v>717952</v>
      </c>
      <c r="D32" s="348">
        <f>C32/'- 3 -'!E32</f>
        <v>0.03247158478531274</v>
      </c>
      <c r="E32" s="396">
        <f>C32/'- 7 -'!G32</f>
        <v>195.71257223857813</v>
      </c>
      <c r="F32" s="396">
        <f>SUM('- 28 -'!C32,'- 27 -'!I32,'- 27 -'!F32,'- 27 -'!C32,'- 26 -'!I32,'- 26 -'!F32,'- 26 -'!C32)</f>
        <v>1065883</v>
      </c>
      <c r="G32" s="348">
        <f>F32/'- 3 -'!E32</f>
        <v>0.048207833122163465</v>
      </c>
      <c r="H32" s="396">
        <f>F32/'- 7 -'!G32</f>
        <v>290.5580089412278</v>
      </c>
      <c r="I32" s="396">
        <f>SUM('- 30 -'!E32,'- 30 -'!C32,'- 29 -'!G32,'- 29 -'!E32,'- 29 -'!C32)</f>
        <v>766689</v>
      </c>
      <c r="J32" s="348">
        <f>I32/'- 3 -'!E32</f>
        <v>0.03467586533287273</v>
      </c>
      <c r="K32" s="396">
        <f>I32/'- 7 -'!G32</f>
        <v>208.99820085050703</v>
      </c>
    </row>
    <row r="33" spans="1:11" ht="12.75">
      <c r="A33" s="12">
        <v>25</v>
      </c>
      <c r="B33" s="13" t="s">
        <v>139</v>
      </c>
      <c r="C33" s="395">
        <f>SUM('- 24 -'!C33,'- 24 -'!F33,'- 24 -'!I33,'- 25 -'!C33)</f>
        <v>387729</v>
      </c>
      <c r="D33" s="347">
        <f>C33/'- 3 -'!E33</f>
        <v>0.03913885218178491</v>
      </c>
      <c r="E33" s="395">
        <f>C33/'- 7 -'!G33</f>
        <v>240.6759776536313</v>
      </c>
      <c r="F33" s="395">
        <f>SUM('- 28 -'!C33,'- 27 -'!I33,'- 27 -'!F33,'- 27 -'!C33,'- 26 -'!I33,'- 26 -'!F33,'- 26 -'!C33)</f>
        <v>282718</v>
      </c>
      <c r="G33" s="347">
        <f>F33/'- 3 -'!E33</f>
        <v>0.02853863912972686</v>
      </c>
      <c r="H33" s="395">
        <f>F33/'- 7 -'!G33</f>
        <v>175.49224084419615</v>
      </c>
      <c r="I33" s="395">
        <f>SUM('- 30 -'!E33,'- 30 -'!C33,'- 29 -'!G33,'- 29 -'!E33,'- 29 -'!C33)</f>
        <v>895617</v>
      </c>
      <c r="J33" s="347">
        <f>I33/'- 3 -'!E33</f>
        <v>0.0904070146274683</v>
      </c>
      <c r="K33" s="395">
        <f>I33/'- 7 -'!G33</f>
        <v>555.9385474860335</v>
      </c>
    </row>
    <row r="34" spans="1:11" ht="12.75">
      <c r="A34" s="14">
        <v>26</v>
      </c>
      <c r="B34" s="15" t="s">
        <v>140</v>
      </c>
      <c r="C34" s="396">
        <f>SUM('- 24 -'!C34,'- 24 -'!F34,'- 24 -'!I34,'- 25 -'!C34)</f>
        <v>476103</v>
      </c>
      <c r="D34" s="348">
        <f>C34/'- 3 -'!E34</f>
        <v>0.03119084806929474</v>
      </c>
      <c r="E34" s="396">
        <f>C34/'- 7 -'!G34</f>
        <v>172.6762657768751</v>
      </c>
      <c r="F34" s="396">
        <f>SUM('- 28 -'!C34,'- 27 -'!I34,'- 27 -'!F34,'- 27 -'!C34,'- 26 -'!I34,'- 26 -'!F34,'- 26 -'!C34)</f>
        <v>571288</v>
      </c>
      <c r="G34" s="348">
        <f>F34/'- 3 -'!E34</f>
        <v>0.03742668542691656</v>
      </c>
      <c r="H34" s="396">
        <f>F34/'- 7 -'!G34</f>
        <v>207.19860728275063</v>
      </c>
      <c r="I34" s="396">
        <f>SUM('- 30 -'!E34,'- 30 -'!C34,'- 29 -'!G34,'- 29 -'!E34,'- 29 -'!C34)</f>
        <v>624865</v>
      </c>
      <c r="J34" s="348">
        <f>I34/'- 3 -'!E34</f>
        <v>0.040936665550983416</v>
      </c>
      <c r="K34" s="396">
        <f>I34/'- 7 -'!G34</f>
        <v>226.63027709270276</v>
      </c>
    </row>
    <row r="35" spans="1:11" ht="12.75">
      <c r="A35" s="12">
        <v>28</v>
      </c>
      <c r="B35" s="13" t="s">
        <v>141</v>
      </c>
      <c r="C35" s="395">
        <f>SUM('- 24 -'!C35,'- 24 -'!F35,'- 24 -'!I35,'- 25 -'!C35)</f>
        <v>299146</v>
      </c>
      <c r="D35" s="347">
        <f>C35/'- 3 -'!E35</f>
        <v>0.049520957171869405</v>
      </c>
      <c r="E35" s="395">
        <f>C35/'- 7 -'!G35</f>
        <v>339.1293504137853</v>
      </c>
      <c r="F35" s="395">
        <f>SUM('- 28 -'!C35,'- 27 -'!I35,'- 27 -'!F35,'- 27 -'!C35,'- 26 -'!I35,'- 26 -'!F35,'- 26 -'!C35)</f>
        <v>167500</v>
      </c>
      <c r="G35" s="347">
        <f>F35/'- 3 -'!E35</f>
        <v>0.027728133841963872</v>
      </c>
      <c r="H35" s="395">
        <f>F35/'- 7 -'!G35</f>
        <v>189.887767826777</v>
      </c>
      <c r="I35" s="395">
        <f>SUM('- 30 -'!E35,'- 30 -'!C35,'- 29 -'!G35,'- 29 -'!E35,'- 29 -'!C35)</f>
        <v>458514</v>
      </c>
      <c r="J35" s="347">
        <f>I35/'- 3 -'!E35</f>
        <v>0.07590291080844312</v>
      </c>
      <c r="K35" s="395">
        <f>I35/'- 7 -'!G35</f>
        <v>519.7982088198617</v>
      </c>
    </row>
    <row r="36" spans="1:11" ht="12.75">
      <c r="A36" s="14">
        <v>30</v>
      </c>
      <c r="B36" s="15" t="s">
        <v>142</v>
      </c>
      <c r="C36" s="396">
        <f>SUM('- 24 -'!C36,'- 24 -'!F36,'- 24 -'!I36,'- 25 -'!C36)</f>
        <v>353118</v>
      </c>
      <c r="D36" s="348">
        <f>C36/'- 3 -'!E36</f>
        <v>0.03998263091775898</v>
      </c>
      <c r="E36" s="396">
        <f>C36/'- 7 -'!G36</f>
        <v>259.8748896084781</v>
      </c>
      <c r="F36" s="396">
        <f>SUM('- 28 -'!C36,'- 27 -'!I36,'- 27 -'!F36,'- 27 -'!C36,'- 26 -'!I36,'- 26 -'!F36,'- 26 -'!C36)</f>
        <v>411309</v>
      </c>
      <c r="G36" s="348">
        <f>F36/'- 3 -'!E36</f>
        <v>0.04657144620255135</v>
      </c>
      <c r="H36" s="396">
        <f>F36/'- 7 -'!G36</f>
        <v>302.7001766264351</v>
      </c>
      <c r="I36" s="396">
        <f>SUM('- 30 -'!E36,'- 30 -'!C36,'- 29 -'!G36,'- 29 -'!E36,'- 29 -'!C36)</f>
        <v>841140</v>
      </c>
      <c r="J36" s="348">
        <f>I36/'- 3 -'!E36</f>
        <v>0.09524009019694207</v>
      </c>
      <c r="K36" s="396">
        <f>I36/'- 7 -'!G36</f>
        <v>619.0314983809244</v>
      </c>
    </row>
    <row r="37" spans="1:11" ht="12.75">
      <c r="A37" s="12">
        <v>31</v>
      </c>
      <c r="B37" s="13" t="s">
        <v>143</v>
      </c>
      <c r="C37" s="395">
        <f>SUM('- 24 -'!C37,'- 24 -'!F37,'- 24 -'!I37,'- 25 -'!C37)</f>
        <v>406650</v>
      </c>
      <c r="D37" s="347">
        <f>C37/'- 3 -'!E37</f>
        <v>0.03897771325956339</v>
      </c>
      <c r="E37" s="395">
        <f>C37/'- 7 -'!G37</f>
        <v>239.77004716981133</v>
      </c>
      <c r="F37" s="395">
        <f>SUM('- 28 -'!C37,'- 27 -'!I37,'- 27 -'!F37,'- 27 -'!C37,'- 26 -'!I37,'- 26 -'!F37,'- 26 -'!C37)</f>
        <v>380960</v>
      </c>
      <c r="G37" s="347">
        <f>F37/'- 3 -'!E37</f>
        <v>0.0365153071274149</v>
      </c>
      <c r="H37" s="395">
        <f>F37/'- 7 -'!G37</f>
        <v>224.62264150943398</v>
      </c>
      <c r="I37" s="395">
        <f>SUM('- 30 -'!E37,'- 30 -'!C37,'- 29 -'!G37,'- 29 -'!E37,'- 29 -'!C37)</f>
        <v>781823</v>
      </c>
      <c r="J37" s="347">
        <f>I37/'- 3 -'!E37</f>
        <v>0.07493833201458656</v>
      </c>
      <c r="K37" s="395">
        <f>I37/'- 7 -'!G37</f>
        <v>460.9805424528302</v>
      </c>
    </row>
    <row r="38" spans="1:11" ht="12.75">
      <c r="A38" s="14">
        <v>32</v>
      </c>
      <c r="B38" s="15" t="s">
        <v>144</v>
      </c>
      <c r="C38" s="396">
        <f>SUM('- 24 -'!C38,'- 24 -'!F38,'- 24 -'!I38,'- 25 -'!C38)</f>
        <v>322461</v>
      </c>
      <c r="D38" s="348">
        <f>C38/'- 3 -'!E38</f>
        <v>0.05223417970935451</v>
      </c>
      <c r="E38" s="396">
        <f>C38/'- 7 -'!G38</f>
        <v>380.9344359125812</v>
      </c>
      <c r="F38" s="396">
        <f>SUM('- 28 -'!C38,'- 27 -'!I38,'- 27 -'!F38,'- 27 -'!C38,'- 26 -'!I38,'- 26 -'!F38,'- 26 -'!C38)</f>
        <v>278473.5</v>
      </c>
      <c r="G38" s="348">
        <f>F38/'- 3 -'!E38</f>
        <v>0.045108818875128874</v>
      </c>
      <c r="H38" s="396">
        <f>F38/'- 7 -'!G38</f>
        <v>328.97046662728883</v>
      </c>
      <c r="I38" s="396">
        <f>SUM('- 30 -'!E38,'- 30 -'!C38,'- 29 -'!G38,'- 29 -'!E38,'- 29 -'!C38)</f>
        <v>763832</v>
      </c>
      <c r="J38" s="348">
        <f>I38/'- 3 -'!E38</f>
        <v>0.12373011916404053</v>
      </c>
      <c r="K38" s="396">
        <f>I38/'- 7 -'!G38</f>
        <v>902.341405788541</v>
      </c>
    </row>
    <row r="39" spans="1:11" ht="12.75">
      <c r="A39" s="12">
        <v>33</v>
      </c>
      <c r="B39" s="13" t="s">
        <v>145</v>
      </c>
      <c r="C39" s="395">
        <f>SUM('- 24 -'!C39,'- 24 -'!F39,'- 24 -'!I39,'- 25 -'!C39)</f>
        <v>467294</v>
      </c>
      <c r="D39" s="347">
        <f>C39/'- 3 -'!E39</f>
        <v>0.03765217580480243</v>
      </c>
      <c r="E39" s="395">
        <f>C39/'- 7 -'!G39</f>
        <v>245.42752100840337</v>
      </c>
      <c r="F39" s="395">
        <f>SUM('- 28 -'!C39,'- 27 -'!I39,'- 27 -'!F39,'- 27 -'!C39,'- 26 -'!I39,'- 26 -'!F39,'- 26 -'!C39)</f>
        <v>784417</v>
      </c>
      <c r="G39" s="347">
        <f>F39/'- 3 -'!E39</f>
        <v>0.06320433557519614</v>
      </c>
      <c r="H39" s="395">
        <f>F39/'- 7 -'!G39</f>
        <v>411.983718487395</v>
      </c>
      <c r="I39" s="395">
        <f>SUM('- 30 -'!E39,'- 30 -'!C39,'- 29 -'!G39,'- 29 -'!E39,'- 29 -'!C39)</f>
        <v>613709</v>
      </c>
      <c r="J39" s="347">
        <f>I39/'- 3 -'!E39</f>
        <v>0.049449552446617105</v>
      </c>
      <c r="K39" s="395">
        <f>I39/'- 7 -'!G39</f>
        <v>322.3261554621849</v>
      </c>
    </row>
    <row r="40" spans="1:11" ht="12.75">
      <c r="A40" s="14">
        <v>34</v>
      </c>
      <c r="B40" s="15" t="s">
        <v>146</v>
      </c>
      <c r="C40" s="396">
        <f>SUM('- 24 -'!C40,'- 24 -'!F40,'- 24 -'!I40,'- 25 -'!C40)</f>
        <v>211069.37</v>
      </c>
      <c r="D40" s="348">
        <f>C40/'- 3 -'!E40</f>
        <v>0.038259514130870705</v>
      </c>
      <c r="E40" s="396">
        <f>C40/'- 7 -'!G40</f>
        <v>287.3646970728387</v>
      </c>
      <c r="F40" s="396">
        <f>SUM('- 28 -'!C40,'- 27 -'!I40,'- 27 -'!F40,'- 27 -'!C40,'- 26 -'!I40,'- 26 -'!F40,'- 26 -'!C40)</f>
        <v>170280.08000000002</v>
      </c>
      <c r="G40" s="348">
        <f>F40/'- 3 -'!E40</f>
        <v>0.030865838690691098</v>
      </c>
      <c r="H40" s="396">
        <f>F40/'- 7 -'!G40</f>
        <v>231.8312865895167</v>
      </c>
      <c r="I40" s="396">
        <f>SUM('- 30 -'!E40,'- 30 -'!C40,'- 29 -'!G40,'- 29 -'!E40,'- 29 -'!C40)</f>
        <v>560319.235</v>
      </c>
      <c r="J40" s="348">
        <f>I40/'- 3 -'!E40</f>
        <v>0.10156633190917831</v>
      </c>
      <c r="K40" s="396">
        <f>I40/'- 7 -'!G40</f>
        <v>762.8580462899931</v>
      </c>
    </row>
    <row r="41" spans="1:11" ht="12.75">
      <c r="A41" s="12">
        <v>35</v>
      </c>
      <c r="B41" s="13" t="s">
        <v>147</v>
      </c>
      <c r="C41" s="395">
        <f>SUM('- 24 -'!C41,'- 24 -'!F41,'- 24 -'!I41,'- 25 -'!C41)</f>
        <v>505962</v>
      </c>
      <c r="D41" s="347">
        <f>C41/'- 3 -'!E41</f>
        <v>0.03711146970378059</v>
      </c>
      <c r="E41" s="395">
        <f>C41/'- 7 -'!G41</f>
        <v>254.26503844414293</v>
      </c>
      <c r="F41" s="395">
        <f>SUM('- 28 -'!C41,'- 27 -'!I41,'- 27 -'!F41,'- 27 -'!C41,'- 26 -'!I41,'- 26 -'!F41,'- 26 -'!C41)</f>
        <v>519713</v>
      </c>
      <c r="G41" s="347">
        <f>F41/'- 3 -'!E41</f>
        <v>0.03812008264288805</v>
      </c>
      <c r="H41" s="395">
        <f>F41/'- 7 -'!G41</f>
        <v>261.17543595155536</v>
      </c>
      <c r="I41" s="395">
        <f>SUM('- 30 -'!E41,'- 30 -'!C41,'- 29 -'!G41,'- 29 -'!E41,'- 29 -'!C41)</f>
        <v>1083913.7</v>
      </c>
      <c r="J41" s="347">
        <f>I41/'- 3 -'!E41</f>
        <v>0.07950326395868212</v>
      </c>
      <c r="K41" s="395">
        <f>I41/'- 7 -'!G41</f>
        <v>544.7076234986683</v>
      </c>
    </row>
    <row r="42" spans="1:11" ht="12.75">
      <c r="A42" s="14">
        <v>36</v>
      </c>
      <c r="B42" s="15" t="s">
        <v>148</v>
      </c>
      <c r="C42" s="396">
        <f>SUM('- 24 -'!C42,'- 24 -'!F42,'- 24 -'!I42,'- 25 -'!C42)</f>
        <v>270787</v>
      </c>
      <c r="D42" s="348">
        <f>C42/'- 3 -'!E42</f>
        <v>0.0380059044529875</v>
      </c>
      <c r="E42" s="396">
        <f>C42/'- 7 -'!G42</f>
        <v>245.16704391127206</v>
      </c>
      <c r="F42" s="396">
        <f>SUM('- 28 -'!C42,'- 27 -'!I42,'- 27 -'!F42,'- 27 -'!C42,'- 26 -'!I42,'- 26 -'!F42,'- 26 -'!C42)</f>
        <v>398741</v>
      </c>
      <c r="G42" s="348">
        <f>F42/'- 3 -'!E42</f>
        <v>0.05596469678193077</v>
      </c>
      <c r="H42" s="396">
        <f>F42/'- 7 -'!G42</f>
        <v>361.0149388863739</v>
      </c>
      <c r="I42" s="396">
        <f>SUM('- 30 -'!E42,'- 30 -'!C42,'- 29 -'!G42,'- 29 -'!E42,'- 29 -'!C42)</f>
        <v>835670.62</v>
      </c>
      <c r="J42" s="348">
        <f>I42/'- 3 -'!E42</f>
        <v>0.11728930021710357</v>
      </c>
      <c r="K42" s="396">
        <f>I42/'- 7 -'!G42</f>
        <v>756.6053598913536</v>
      </c>
    </row>
    <row r="43" spans="1:11" ht="12.75">
      <c r="A43" s="12">
        <v>37</v>
      </c>
      <c r="B43" s="13" t="s">
        <v>149</v>
      </c>
      <c r="C43" s="395">
        <f>SUM('- 24 -'!C43,'- 24 -'!F43,'- 24 -'!I43,'- 25 -'!C43)</f>
        <v>279069</v>
      </c>
      <c r="D43" s="347">
        <f>C43/'- 3 -'!E43</f>
        <v>0.0403486308273374</v>
      </c>
      <c r="E43" s="395">
        <f>C43/'- 7 -'!G43</f>
        <v>278.23429710867396</v>
      </c>
      <c r="F43" s="395">
        <f>SUM('- 28 -'!C43,'- 27 -'!I43,'- 27 -'!F43,'- 27 -'!C43,'- 26 -'!I43,'- 26 -'!F43,'- 26 -'!C43)</f>
        <v>204815</v>
      </c>
      <c r="G43" s="347">
        <f>F43/'- 3 -'!E43</f>
        <v>0.029612765383833787</v>
      </c>
      <c r="H43" s="395">
        <f>F43/'- 7 -'!G43</f>
        <v>204.2023928215354</v>
      </c>
      <c r="I43" s="395">
        <f>SUM('- 30 -'!E43,'- 30 -'!C43,'- 29 -'!G43,'- 29 -'!E43,'- 29 -'!C43)</f>
        <v>774129</v>
      </c>
      <c r="J43" s="347">
        <f>I43/'- 3 -'!E43</f>
        <v>0.11192588655040825</v>
      </c>
      <c r="K43" s="395">
        <f>I43/'- 7 -'!G43</f>
        <v>771.8135593220339</v>
      </c>
    </row>
    <row r="44" spans="1:11" ht="12.75">
      <c r="A44" s="14">
        <v>38</v>
      </c>
      <c r="B44" s="15" t="s">
        <v>150</v>
      </c>
      <c r="C44" s="396">
        <f>SUM('- 24 -'!C44,'- 24 -'!F44,'- 24 -'!I44,'- 25 -'!C44)</f>
        <v>427499</v>
      </c>
      <c r="D44" s="348">
        <f>C44/'- 3 -'!E44</f>
        <v>0.04814944089639489</v>
      </c>
      <c r="E44" s="396">
        <f>C44/'- 7 -'!G44</f>
        <v>343.51064684612294</v>
      </c>
      <c r="F44" s="396">
        <f>SUM('- 28 -'!C44,'- 27 -'!I44,'- 27 -'!F44,'- 27 -'!C44,'- 26 -'!I44,'- 26 -'!F44,'- 26 -'!C44)</f>
        <v>280435</v>
      </c>
      <c r="G44" s="348">
        <f>F44/'- 3 -'!E44</f>
        <v>0.03158554396099289</v>
      </c>
      <c r="H44" s="396">
        <f>F44/'- 7 -'!G44</f>
        <v>225.33949377259944</v>
      </c>
      <c r="I44" s="396">
        <f>SUM('- 30 -'!E44,'- 30 -'!C44,'- 29 -'!G44,'- 29 -'!E44,'- 29 -'!C44)</f>
        <v>977949</v>
      </c>
      <c r="J44" s="348">
        <f>I44/'- 3 -'!E44</f>
        <v>0.11014691864820382</v>
      </c>
      <c r="K44" s="396">
        <f>I44/'- 7 -'!G44</f>
        <v>785.8167938931298</v>
      </c>
    </row>
    <row r="45" spans="1:11" ht="12.75">
      <c r="A45" s="12">
        <v>39</v>
      </c>
      <c r="B45" s="13" t="s">
        <v>151</v>
      </c>
      <c r="C45" s="395">
        <f>SUM('- 24 -'!C45,'- 24 -'!F45,'- 24 -'!I45,'- 25 -'!C45)</f>
        <v>594043</v>
      </c>
      <c r="D45" s="347">
        <f>C45/'- 3 -'!E45</f>
        <v>0.03983668677178409</v>
      </c>
      <c r="E45" s="395">
        <f>C45/'- 7 -'!G45</f>
        <v>262.42125723373243</v>
      </c>
      <c r="F45" s="395">
        <f>SUM('- 28 -'!C45,'- 27 -'!I45,'- 27 -'!F45,'- 27 -'!C45,'- 26 -'!I45,'- 26 -'!F45,'- 26 -'!C45)</f>
        <v>499107</v>
      </c>
      <c r="G45" s="347">
        <f>F45/'- 3 -'!E45</f>
        <v>0.0334702525315589</v>
      </c>
      <c r="H45" s="395">
        <f>F45/'- 7 -'!G45</f>
        <v>220.4828378318682</v>
      </c>
      <c r="I45" s="395">
        <f>SUM('- 30 -'!E45,'- 30 -'!C45,'- 29 -'!G45,'- 29 -'!E45,'- 29 -'!C45)</f>
        <v>1072844</v>
      </c>
      <c r="J45" s="347">
        <f>I45/'- 3 -'!E45</f>
        <v>0.07194521336500545</v>
      </c>
      <c r="K45" s="395">
        <f>I45/'- 7 -'!G45</f>
        <v>473.93382515350976</v>
      </c>
    </row>
    <row r="46" spans="1:11" ht="12.75">
      <c r="A46" s="14">
        <v>40</v>
      </c>
      <c r="B46" s="15" t="s">
        <v>152</v>
      </c>
      <c r="C46" s="396">
        <f>SUM('- 24 -'!C46,'- 24 -'!F46,'- 24 -'!I46,'- 25 -'!C46)</f>
        <v>1445573</v>
      </c>
      <c r="D46" s="348">
        <f>C46/'- 3 -'!E46</f>
        <v>0.033387723758028814</v>
      </c>
      <c r="E46" s="396">
        <f>C46/'- 7 -'!G46</f>
        <v>189.37224078076898</v>
      </c>
      <c r="F46" s="396">
        <f>SUM('- 28 -'!C46,'- 27 -'!I46,'- 27 -'!F46,'- 27 -'!C46,'- 26 -'!I46,'- 26 -'!F46,'- 26 -'!C46)</f>
        <v>2515637</v>
      </c>
      <c r="G46" s="348">
        <f>F46/'- 3 -'!E46</f>
        <v>0.05810249169808535</v>
      </c>
      <c r="H46" s="396">
        <f>F46/'- 7 -'!G46</f>
        <v>329.5522368507238</v>
      </c>
      <c r="I46" s="396">
        <f>SUM('- 30 -'!E46,'- 30 -'!C46,'- 29 -'!G46,'- 29 -'!E46,'- 29 -'!C46)</f>
        <v>1193272</v>
      </c>
      <c r="J46" s="348">
        <f>I46/'- 3 -'!E46</f>
        <v>0.027560445514817004</v>
      </c>
      <c r="K46" s="396">
        <f>I46/'- 7 -'!G46</f>
        <v>156.3204296849414</v>
      </c>
    </row>
    <row r="47" spans="1:11" ht="12.75">
      <c r="A47" s="12">
        <v>41</v>
      </c>
      <c r="B47" s="13" t="s">
        <v>153</v>
      </c>
      <c r="C47" s="395">
        <f>SUM('- 24 -'!C47,'- 24 -'!F47,'- 24 -'!I47,'- 25 -'!C47)</f>
        <v>523179</v>
      </c>
      <c r="D47" s="347">
        <f>C47/'- 3 -'!E47</f>
        <v>0.044419834483474134</v>
      </c>
      <c r="E47" s="395">
        <f>C47/'- 7 -'!G47</f>
        <v>317.2319912684938</v>
      </c>
      <c r="F47" s="395">
        <f>SUM('- 28 -'!C47,'- 27 -'!I47,'- 27 -'!F47,'- 27 -'!C47,'- 26 -'!I47,'- 26 -'!F47,'- 26 -'!C47)</f>
        <v>366197</v>
      </c>
      <c r="G47" s="347">
        <f>F47/'- 3 -'!E47</f>
        <v>0.0310914813636342</v>
      </c>
      <c r="H47" s="395">
        <f>F47/'- 7 -'!G47</f>
        <v>222.04523405287412</v>
      </c>
      <c r="I47" s="395">
        <f>SUM('- 30 -'!E47,'- 30 -'!C47,'- 29 -'!G47,'- 29 -'!E47,'- 29 -'!C47)</f>
        <v>1066660</v>
      </c>
      <c r="J47" s="347">
        <f>I47/'- 3 -'!E47</f>
        <v>0.09056338394725805</v>
      </c>
      <c r="K47" s="395">
        <f>I47/'- 7 -'!G47</f>
        <v>646.7741935483871</v>
      </c>
    </row>
    <row r="48" spans="1:11" ht="12.75">
      <c r="A48" s="14">
        <v>42</v>
      </c>
      <c r="B48" s="15" t="s">
        <v>154</v>
      </c>
      <c r="C48" s="396">
        <f>SUM('- 24 -'!C48,'- 24 -'!F48,'- 24 -'!I48,'- 25 -'!C48)</f>
        <v>340057</v>
      </c>
      <c r="D48" s="348">
        <f>C48/'- 3 -'!E48</f>
        <v>0.043533910368205704</v>
      </c>
      <c r="E48" s="396">
        <f>C48/'- 7 -'!G48</f>
        <v>310.5259793626153</v>
      </c>
      <c r="F48" s="396">
        <f>SUM('- 28 -'!C48,'- 27 -'!I48,'- 27 -'!F48,'- 27 -'!C48,'- 26 -'!I48,'- 26 -'!F48,'- 26 -'!C48)</f>
        <v>248668</v>
      </c>
      <c r="G48" s="348">
        <f>F48/'- 3 -'!E48</f>
        <v>0.03183434078240111</v>
      </c>
      <c r="H48" s="396">
        <f>F48/'- 7 -'!G48</f>
        <v>227.07332663683684</v>
      </c>
      <c r="I48" s="396">
        <f>SUM('- 30 -'!E48,'- 30 -'!C48,'- 29 -'!G48,'- 29 -'!E48,'- 29 -'!C48)</f>
        <v>686040</v>
      </c>
      <c r="J48" s="348">
        <f>I48/'- 3 -'!E48</f>
        <v>0.08782646400163455</v>
      </c>
      <c r="K48" s="396">
        <f>I48/'- 7 -'!G48</f>
        <v>626.4633366815816</v>
      </c>
    </row>
    <row r="49" spans="1:11" ht="12.75">
      <c r="A49" s="12">
        <v>43</v>
      </c>
      <c r="B49" s="13" t="s">
        <v>155</v>
      </c>
      <c r="C49" s="395">
        <f>SUM('- 24 -'!C49,'- 24 -'!F49,'- 24 -'!I49,'- 25 -'!C49)</f>
        <v>280665</v>
      </c>
      <c r="D49" s="347">
        <f>C49/'- 3 -'!E49</f>
        <v>0.046318170423604185</v>
      </c>
      <c r="E49" s="395">
        <f>C49/'- 7 -'!G49</f>
        <v>339.99394306480923</v>
      </c>
      <c r="F49" s="395">
        <f>SUM('- 28 -'!C49,'- 27 -'!I49,'- 27 -'!F49,'- 27 -'!C49,'- 26 -'!I49,'- 26 -'!F49,'- 26 -'!C49)</f>
        <v>191196</v>
      </c>
      <c r="G49" s="347">
        <f>F49/'- 3 -'!E49</f>
        <v>0.031553093233254684</v>
      </c>
      <c r="H49" s="395">
        <f>F49/'- 7 -'!G49</f>
        <v>231.61235614778923</v>
      </c>
      <c r="I49" s="395">
        <f>SUM('- 30 -'!E49,'- 30 -'!C49,'- 29 -'!G49,'- 29 -'!E49,'- 29 -'!C49)</f>
        <v>602357</v>
      </c>
      <c r="J49" s="347">
        <f>I49/'- 3 -'!E49</f>
        <v>0.0994070303808845</v>
      </c>
      <c r="K49" s="395">
        <f>I49/'- 7 -'!G49</f>
        <v>729.687462144155</v>
      </c>
    </row>
    <row r="50" spans="1:11" ht="12.75">
      <c r="A50" s="14">
        <v>44</v>
      </c>
      <c r="B50" s="15" t="s">
        <v>156</v>
      </c>
      <c r="C50" s="396">
        <f>SUM('- 24 -'!C50,'- 24 -'!F50,'- 24 -'!I50,'- 25 -'!C50)</f>
        <v>356190</v>
      </c>
      <c r="D50" s="348">
        <f>C50/'- 3 -'!E50</f>
        <v>0.039355958451669705</v>
      </c>
      <c r="E50" s="396">
        <f>C50/'- 7 -'!G50</f>
        <v>255.4432013769363</v>
      </c>
      <c r="F50" s="396">
        <f>SUM('- 28 -'!C50,'- 27 -'!I50,'- 27 -'!F50,'- 27 -'!C50,'- 26 -'!I50,'- 26 -'!F50,'- 26 -'!C50)</f>
        <v>345999</v>
      </c>
      <c r="G50" s="348">
        <f>F50/'- 3 -'!E50</f>
        <v>0.038229939830762415</v>
      </c>
      <c r="H50" s="396">
        <f>F50/'- 7 -'!G50</f>
        <v>248.13468158347675</v>
      </c>
      <c r="I50" s="396">
        <f>SUM('- 30 -'!E50,'- 30 -'!C50,'- 29 -'!G50,'- 29 -'!E50,'- 29 -'!C50)</f>
        <v>739637</v>
      </c>
      <c r="J50" s="348">
        <f>I50/'- 3 -'!E50</f>
        <v>0.08172358303522734</v>
      </c>
      <c r="K50" s="396">
        <f>I50/'- 7 -'!G50</f>
        <v>530.4338783706253</v>
      </c>
    </row>
    <row r="51" spans="1:11" ht="12.75">
      <c r="A51" s="12">
        <v>45</v>
      </c>
      <c r="B51" s="13" t="s">
        <v>157</v>
      </c>
      <c r="C51" s="395">
        <f>SUM('- 24 -'!C51,'- 24 -'!F51,'- 24 -'!I51,'- 25 -'!C51)</f>
        <v>489740</v>
      </c>
      <c r="D51" s="347">
        <f>C51/'- 3 -'!E51</f>
        <v>0.0416588858939085</v>
      </c>
      <c r="E51" s="395">
        <f>C51/'- 7 -'!G51</f>
        <v>266.9028284920159</v>
      </c>
      <c r="F51" s="395">
        <f>SUM('- 28 -'!C51,'- 27 -'!I51,'- 27 -'!F51,'- 27 -'!C51,'- 26 -'!I51,'- 26 -'!F51,'- 26 -'!C51)</f>
        <v>733751</v>
      </c>
      <c r="G51" s="347">
        <f>F51/'- 3 -'!E51</f>
        <v>0.06241525949185539</v>
      </c>
      <c r="H51" s="395">
        <f>F51/'- 7 -'!G51</f>
        <v>399.8860973350046</v>
      </c>
      <c r="I51" s="395">
        <f>SUM('- 30 -'!E51,'- 30 -'!C51,'- 29 -'!G51,'- 29 -'!E51,'- 29 -'!C51)</f>
        <v>347165</v>
      </c>
      <c r="J51" s="347">
        <f>I51/'- 3 -'!E51</f>
        <v>0.029530990160817464</v>
      </c>
      <c r="K51" s="395">
        <f>I51/'- 7 -'!G51</f>
        <v>189.20104637854922</v>
      </c>
    </row>
    <row r="52" spans="1:11" ht="12.75">
      <c r="A52" s="14">
        <v>46</v>
      </c>
      <c r="B52" s="15" t="s">
        <v>158</v>
      </c>
      <c r="C52" s="396">
        <f>SUM('- 24 -'!C52,'- 24 -'!F52,'- 24 -'!I52,'- 25 -'!C52)</f>
        <v>598069</v>
      </c>
      <c r="D52" s="348">
        <f>C52/'- 3 -'!E52</f>
        <v>0.053006451838193254</v>
      </c>
      <c r="E52" s="396">
        <f>C52/'- 7 -'!G52</f>
        <v>401.46942337383365</v>
      </c>
      <c r="F52" s="396">
        <f>SUM('- 28 -'!C52,'- 27 -'!I52,'- 27 -'!F52,'- 27 -'!C52,'- 26 -'!I52,'- 26 -'!F52,'- 26 -'!C52)</f>
        <v>573364</v>
      </c>
      <c r="G52" s="348">
        <f>F52/'- 3 -'!E52</f>
        <v>0.05081686436139281</v>
      </c>
      <c r="H52" s="396">
        <f>F52/'- 7 -'!G52</f>
        <v>384.88554742565617</v>
      </c>
      <c r="I52" s="396">
        <f>SUM('- 30 -'!E52,'- 30 -'!C52,'- 29 -'!G52,'- 29 -'!E52,'- 29 -'!C52)</f>
        <v>177287</v>
      </c>
      <c r="J52" s="348">
        <f>I52/'- 3 -'!E52</f>
        <v>0.015712827160474407</v>
      </c>
      <c r="K52" s="396">
        <f>I52/'- 7 -'!G52</f>
        <v>119.0085252064174</v>
      </c>
    </row>
    <row r="53" spans="1:11" ht="12.75">
      <c r="A53" s="12">
        <v>47</v>
      </c>
      <c r="B53" s="13" t="s">
        <v>159</v>
      </c>
      <c r="C53" s="395">
        <f>SUM('- 24 -'!C53,'- 24 -'!F53,'- 24 -'!I53,'- 25 -'!C53)</f>
        <v>371304</v>
      </c>
      <c r="D53" s="347">
        <f>C53/'- 3 -'!E53</f>
        <v>0.041525522418324454</v>
      </c>
      <c r="E53" s="395">
        <f>C53/'- 7 -'!G53</f>
        <v>244.76203032300594</v>
      </c>
      <c r="F53" s="395">
        <f>SUM('- 28 -'!C53,'- 27 -'!I53,'- 27 -'!F53,'- 27 -'!C53,'- 26 -'!I53,'- 26 -'!F53,'- 26 -'!C53)</f>
        <v>496732</v>
      </c>
      <c r="G53" s="347">
        <f>F53/'- 3 -'!E53</f>
        <v>0.055553012630887744</v>
      </c>
      <c r="H53" s="395">
        <f>F53/'- 7 -'!G53</f>
        <v>327.4436387607119</v>
      </c>
      <c r="I53" s="395">
        <f>SUM('- 30 -'!E53,'- 30 -'!C53,'- 29 -'!G53,'- 29 -'!E53,'- 29 -'!C53)</f>
        <v>367866</v>
      </c>
      <c r="J53" s="347">
        <f>I53/'- 3 -'!E53</f>
        <v>0.04114102684037701</v>
      </c>
      <c r="K53" s="395">
        <f>I53/'- 7 -'!G53</f>
        <v>242.49571522742255</v>
      </c>
    </row>
    <row r="54" spans="1:11" ht="12.75">
      <c r="A54" s="14">
        <v>48</v>
      </c>
      <c r="B54" s="15" t="s">
        <v>160</v>
      </c>
      <c r="C54" s="396">
        <f>SUM('- 24 -'!C54,'- 24 -'!F54,'- 24 -'!I54,'- 25 -'!C54)</f>
        <v>3268242</v>
      </c>
      <c r="D54" s="348">
        <f>C54/'- 3 -'!E54</f>
        <v>0.057535051356265514</v>
      </c>
      <c r="E54" s="396">
        <f>C54/'- 7 -'!G54</f>
        <v>635.1404084964145</v>
      </c>
      <c r="F54" s="396">
        <f>SUM('- 28 -'!C54,'- 27 -'!I54,'- 27 -'!F54,'- 27 -'!C54,'- 26 -'!I54,'- 26 -'!F54,'- 26 -'!C54)</f>
        <v>2895211</v>
      </c>
      <c r="G54" s="348">
        <f>F54/'- 3 -'!E54</f>
        <v>0.05096810871784428</v>
      </c>
      <c r="H54" s="396">
        <f>F54/'- 7 -'!G54</f>
        <v>562.6466758652856</v>
      </c>
      <c r="I54" s="396">
        <f>SUM('- 30 -'!E54,'- 30 -'!C54,'- 29 -'!G54,'- 29 -'!E54,'- 29 -'!C54)</f>
        <v>5034496</v>
      </c>
      <c r="J54" s="348">
        <f>I54/'- 3 -'!E54</f>
        <v>0.08862868352861059</v>
      </c>
      <c r="K54" s="396">
        <f>I54/'- 7 -'!G54</f>
        <v>978.3889461103446</v>
      </c>
    </row>
    <row r="55" spans="1:11" ht="12.75">
      <c r="A55" s="12">
        <v>49</v>
      </c>
      <c r="B55" s="13" t="s">
        <v>161</v>
      </c>
      <c r="C55" s="395">
        <f>SUM('- 24 -'!C55,'- 24 -'!F55,'- 24 -'!I55,'- 25 -'!C55)</f>
        <v>1318737</v>
      </c>
      <c r="D55" s="347">
        <f>C55/'- 3 -'!E55</f>
        <v>0.03906161161726737</v>
      </c>
      <c r="E55" s="395">
        <f>C55/'- 7 -'!G55</f>
        <v>306.74009117975436</v>
      </c>
      <c r="F55" s="395">
        <f>SUM('- 28 -'!C55,'- 27 -'!I55,'- 27 -'!F55,'- 27 -'!C55,'- 26 -'!I55,'- 26 -'!F55,'- 26 -'!C55)</f>
        <v>2063599</v>
      </c>
      <c r="G55" s="347">
        <f>F55/'- 3 -'!E55</f>
        <v>0.06112477519913473</v>
      </c>
      <c r="H55" s="395">
        <f>F55/'- 7 -'!G55</f>
        <v>479.99604577595835</v>
      </c>
      <c r="I55" s="395">
        <f>SUM('- 30 -'!E55,'- 30 -'!C55,'- 29 -'!G55,'- 29 -'!E55,'- 29 -'!C55)</f>
        <v>2664177</v>
      </c>
      <c r="J55" s="347">
        <f>I55/'- 3 -'!E55</f>
        <v>0.07891417868282799</v>
      </c>
      <c r="K55" s="395">
        <f>I55/'- 7 -'!G55</f>
        <v>619.6913379233346</v>
      </c>
    </row>
    <row r="56" spans="1:11" ht="12.75">
      <c r="A56" s="14">
        <v>50</v>
      </c>
      <c r="B56" s="15" t="s">
        <v>358</v>
      </c>
      <c r="C56" s="396">
        <f>SUM('- 24 -'!C56,'- 24 -'!F56,'- 24 -'!I56,'- 25 -'!C56)</f>
        <v>523085</v>
      </c>
      <c r="D56" s="348">
        <f>C56/'- 3 -'!E56</f>
        <v>0.037091376883304675</v>
      </c>
      <c r="E56" s="396">
        <f>C56/'- 7 -'!G56</f>
        <v>283.1006115711425</v>
      </c>
      <c r="F56" s="396">
        <f>SUM('- 28 -'!C56,'- 27 -'!I56,'- 27 -'!F56,'- 27 -'!C56,'- 26 -'!I56,'- 26 -'!F56,'- 26 -'!C56)</f>
        <v>472911</v>
      </c>
      <c r="G56" s="348">
        <f>F56/'- 3 -'!E56</f>
        <v>0.03353359422132253</v>
      </c>
      <c r="H56" s="396">
        <f>F56/'- 7 -'!G56</f>
        <v>255.94577041727553</v>
      </c>
      <c r="I56" s="396">
        <f>SUM('- 30 -'!E56,'- 30 -'!C56,'- 29 -'!G56,'- 29 -'!E56,'- 29 -'!C56)</f>
        <v>1335475</v>
      </c>
      <c r="J56" s="348">
        <f>I56/'- 3 -'!E56</f>
        <v>0.09469705027525413</v>
      </c>
      <c r="K56" s="396">
        <f>I56/'- 7 -'!G56</f>
        <v>722.7769659576771</v>
      </c>
    </row>
    <row r="57" spans="1:11" ht="12.75">
      <c r="A57" s="12">
        <v>2264</v>
      </c>
      <c r="B57" s="13" t="s">
        <v>162</v>
      </c>
      <c r="C57" s="395">
        <f>SUM('- 24 -'!C57,'- 24 -'!F57,'- 24 -'!I57,'- 25 -'!C57)</f>
        <v>154429</v>
      </c>
      <c r="D57" s="347">
        <f>C57/'- 3 -'!E57</f>
        <v>0.08864750120116621</v>
      </c>
      <c r="E57" s="395">
        <f>C57/'- 7 -'!G57</f>
        <v>806.4177545691906</v>
      </c>
      <c r="F57" s="395">
        <f>SUM('- 28 -'!C57,'- 27 -'!I57,'- 27 -'!F57,'- 27 -'!C57,'- 26 -'!I57,'- 26 -'!F57,'- 26 -'!C57)</f>
        <v>68609</v>
      </c>
      <c r="G57" s="347">
        <f>F57/'- 3 -'!E57</f>
        <v>0.03938390075640464</v>
      </c>
      <c r="H57" s="395">
        <f>F57/'- 7 -'!G57</f>
        <v>358.2715404699739</v>
      </c>
      <c r="I57" s="395">
        <f>SUM('- 30 -'!E57,'- 30 -'!C57,'- 29 -'!G57,'- 29 -'!E57,'- 29 -'!C57)</f>
        <v>59115</v>
      </c>
      <c r="J57" s="347">
        <f>I57/'- 3 -'!E57</f>
        <v>0.03393402167667304</v>
      </c>
      <c r="K57" s="395">
        <f>I57/'- 7 -'!G57</f>
        <v>308.69451697127937</v>
      </c>
    </row>
    <row r="58" spans="1:11" ht="12.75">
      <c r="A58" s="14">
        <v>2309</v>
      </c>
      <c r="B58" s="15" t="s">
        <v>163</v>
      </c>
      <c r="C58" s="396">
        <f>SUM('- 24 -'!C58,'- 24 -'!F58,'- 24 -'!I58,'- 25 -'!C58)</f>
        <v>152116</v>
      </c>
      <c r="D58" s="348">
        <f>C58/'- 3 -'!E58</f>
        <v>0.07605298050328678</v>
      </c>
      <c r="E58" s="396">
        <f>C58/'- 7 -'!G58</f>
        <v>603.6349206349206</v>
      </c>
      <c r="F58" s="396">
        <f>SUM('- 28 -'!C58,'- 27 -'!I58,'- 27 -'!F58,'- 27 -'!C58,'- 26 -'!I58,'- 26 -'!F58,'- 26 -'!C58)</f>
        <v>56328</v>
      </c>
      <c r="G58" s="348">
        <f>F58/'- 3 -'!E58</f>
        <v>0.02816214129867429</v>
      </c>
      <c r="H58" s="396">
        <f>F58/'- 7 -'!G58</f>
        <v>223.52380952380952</v>
      </c>
      <c r="I58" s="396">
        <f>SUM('- 30 -'!E58,'- 30 -'!C58,'- 29 -'!G58,'- 29 -'!E58,'- 29 -'!C58)</f>
        <v>37640</v>
      </c>
      <c r="J58" s="348">
        <f>I58/'- 3 -'!E58</f>
        <v>0.01881875796197451</v>
      </c>
      <c r="K58" s="396">
        <f>I58/'- 7 -'!G58</f>
        <v>149.36507936507937</v>
      </c>
    </row>
    <row r="59" spans="1:11" ht="12.75">
      <c r="A59" s="12">
        <v>2312</v>
      </c>
      <c r="B59" s="13" t="s">
        <v>164</v>
      </c>
      <c r="C59" s="395">
        <f>SUM('- 24 -'!C59,'- 24 -'!F59,'- 24 -'!I59,'- 25 -'!C59)</f>
        <v>131585</v>
      </c>
      <c r="D59" s="347">
        <f>C59/'- 3 -'!E59</f>
        <v>0.07377346050427329</v>
      </c>
      <c r="E59" s="395">
        <f>C59/'- 7 -'!G59</f>
        <v>713.1978319783198</v>
      </c>
      <c r="F59" s="395">
        <f>SUM('- 28 -'!C59,'- 27 -'!I59,'- 27 -'!F59,'- 27 -'!C59,'- 26 -'!I59,'- 26 -'!F59,'- 26 -'!C59)</f>
        <v>33988</v>
      </c>
      <c r="G59" s="347">
        <f>F59/'- 3 -'!E59</f>
        <v>0.019055457503661062</v>
      </c>
      <c r="H59" s="395">
        <f>F59/'- 7 -'!G59</f>
        <v>184.21680216802167</v>
      </c>
      <c r="I59" s="395">
        <f>SUM('- 30 -'!E59,'- 30 -'!C59,'- 29 -'!G59,'- 29 -'!E59,'- 29 -'!C59)</f>
        <v>5990</v>
      </c>
      <c r="J59" s="347">
        <f>I59/'- 3 -'!E59</f>
        <v>0.0033583085338039823</v>
      </c>
      <c r="K59" s="395">
        <f>I59/'- 7 -'!G59</f>
        <v>32.46612466124661</v>
      </c>
    </row>
    <row r="60" spans="1:11" ht="12.75">
      <c r="A60" s="14">
        <v>2355</v>
      </c>
      <c r="B60" s="15" t="s">
        <v>165</v>
      </c>
      <c r="C60" s="396">
        <f>SUM('- 24 -'!C60,'- 24 -'!F60,'- 24 -'!I60,'- 25 -'!C60)</f>
        <v>930296</v>
      </c>
      <c r="D60" s="348">
        <f>C60/'- 3 -'!E60</f>
        <v>0.03901758311057747</v>
      </c>
      <c r="E60" s="396">
        <f>C60/'- 7 -'!G60</f>
        <v>263.8763295986385</v>
      </c>
      <c r="F60" s="396">
        <f>SUM('- 28 -'!C60,'- 27 -'!I60,'- 27 -'!F60,'- 27 -'!C60,'- 26 -'!I60,'- 26 -'!F60,'- 26 -'!C60)</f>
        <v>1477730</v>
      </c>
      <c r="G60" s="348">
        <f>F60/'- 3 -'!E60</f>
        <v>0.06197753520384227</v>
      </c>
      <c r="H60" s="396">
        <f>F60/'- 7 -'!G60</f>
        <v>419.1547298255567</v>
      </c>
      <c r="I60" s="396">
        <f>SUM('- 30 -'!E60,'- 30 -'!C60,'- 29 -'!G60,'- 29 -'!E60,'- 29 -'!C60)</f>
        <v>98389</v>
      </c>
      <c r="J60" s="348">
        <f>I60/'- 3 -'!E60</f>
        <v>0.004126537128684426</v>
      </c>
      <c r="K60" s="396">
        <f>I60/'- 7 -'!G60</f>
        <v>27.907814494397957</v>
      </c>
    </row>
    <row r="61" spans="1:11" ht="12.75">
      <c r="A61" s="12">
        <v>2439</v>
      </c>
      <c r="B61" s="13" t="s">
        <v>166</v>
      </c>
      <c r="C61" s="395">
        <f>SUM('- 24 -'!C61,'- 24 -'!F61,'- 24 -'!I61,'- 25 -'!C61)</f>
        <v>68102.2</v>
      </c>
      <c r="D61" s="347">
        <f>C61/'- 3 -'!E61</f>
        <v>0.055765546680367456</v>
      </c>
      <c r="E61" s="395">
        <f>C61/'- 7 -'!G61</f>
        <v>445.1124183006536</v>
      </c>
      <c r="F61" s="395">
        <f>SUM('- 28 -'!C61,'- 27 -'!I61,'- 27 -'!F61,'- 27 -'!C61,'- 26 -'!I61,'- 26 -'!F61,'- 26 -'!C61)</f>
        <v>38821.34</v>
      </c>
      <c r="G61" s="347">
        <f>F61/'- 3 -'!E61</f>
        <v>0.031788888581637836</v>
      </c>
      <c r="H61" s="395">
        <f>F61/'- 7 -'!G61</f>
        <v>253.73424836601305</v>
      </c>
      <c r="I61" s="395">
        <f>SUM('- 30 -'!E61,'- 30 -'!C61,'- 29 -'!G61,'- 29 -'!E61,'- 29 -'!C61)</f>
        <v>111601.75</v>
      </c>
      <c r="J61" s="347">
        <f>I61/'- 3 -'!E61</f>
        <v>0.09138519165659405</v>
      </c>
      <c r="K61" s="395">
        <f>I61/'- 7 -'!G61</f>
        <v>729.4232026143791</v>
      </c>
    </row>
    <row r="62" spans="1:11" ht="12.75">
      <c r="A62" s="14">
        <v>2460</v>
      </c>
      <c r="B62" s="15" t="s">
        <v>167</v>
      </c>
      <c r="C62" s="396">
        <f>SUM('- 24 -'!C62,'- 24 -'!F62,'- 24 -'!I62,'- 25 -'!C62)</f>
        <v>196115</v>
      </c>
      <c r="D62" s="348">
        <f>C62/'- 3 -'!E62</f>
        <v>0.06996643223818019</v>
      </c>
      <c r="E62" s="396">
        <f>C62/'- 7 -'!G62</f>
        <v>633.0374435119431</v>
      </c>
      <c r="F62" s="396">
        <f>SUM('- 28 -'!C62,'- 27 -'!I62,'- 27 -'!F62,'- 27 -'!C62,'- 26 -'!I62,'- 26 -'!F62,'- 26 -'!C62)</f>
        <v>75193</v>
      </c>
      <c r="G62" s="348">
        <f>F62/'- 3 -'!E62</f>
        <v>0.026826025236649332</v>
      </c>
      <c r="H62" s="396">
        <f>F62/'- 7 -'!G62</f>
        <v>242.71465461588122</v>
      </c>
      <c r="I62" s="396">
        <f>SUM('- 30 -'!E62,'- 30 -'!C62,'- 29 -'!G62,'- 29 -'!E62,'- 29 -'!C62)</f>
        <v>21980</v>
      </c>
      <c r="J62" s="348">
        <f>I62/'- 3 -'!E62</f>
        <v>0.007841634656172148</v>
      </c>
      <c r="K62" s="396">
        <f>I62/'- 7 -'!G62</f>
        <v>70.9489993544222</v>
      </c>
    </row>
    <row r="63" spans="1:11" ht="12.75">
      <c r="A63" s="12">
        <v>3000</v>
      </c>
      <c r="B63" s="13" t="s">
        <v>400</v>
      </c>
      <c r="C63" s="395">
        <f>SUM('- 24 -'!C63,'- 24 -'!F63,'- 24 -'!I63,'- 25 -'!C63)</f>
        <v>737375</v>
      </c>
      <c r="D63" s="347">
        <f>C63/'- 3 -'!E63</f>
        <v>0.13781553660262905</v>
      </c>
      <c r="E63" s="395">
        <f>C63/'- 7 -'!G63</f>
        <v>1102.8641938378703</v>
      </c>
      <c r="F63" s="395">
        <f>SUM('- 28 -'!C63,'- 27 -'!I63,'- 27 -'!F63,'- 27 -'!C63,'- 26 -'!I63,'- 26 -'!F63,'- 26 -'!C63)</f>
        <v>519074</v>
      </c>
      <c r="G63" s="347">
        <f>F63/'- 3 -'!E63</f>
        <v>0.09701503556056697</v>
      </c>
      <c r="H63" s="395">
        <f>F63/'- 7 -'!G63</f>
        <v>776.3595572838768</v>
      </c>
      <c r="I63" s="395">
        <f>SUM('- 30 -'!E63,'- 30 -'!C63,'- 29 -'!G63,'- 29 -'!E63,'- 29 -'!C63)</f>
        <v>0</v>
      </c>
      <c r="J63" s="347">
        <f>I63/'- 3 -'!E63</f>
        <v>0</v>
      </c>
      <c r="K63" s="395">
        <f>I63/'- 7 -'!G63</f>
        <v>0</v>
      </c>
    </row>
    <row r="64" spans="1:11" ht="4.5" customHeight="1">
      <c r="A64" s="16"/>
      <c r="B64" s="16"/>
      <c r="C64" s="397"/>
      <c r="D64" s="193"/>
      <c r="E64" s="397"/>
      <c r="F64" s="397"/>
      <c r="G64" s="193"/>
      <c r="H64" s="397"/>
      <c r="I64" s="397"/>
      <c r="J64" s="193"/>
      <c r="K64" s="397"/>
    </row>
    <row r="65" spans="1:11" ht="12.75">
      <c r="A65" s="18"/>
      <c r="B65" s="19" t="s">
        <v>168</v>
      </c>
      <c r="C65" s="398">
        <f>SUM(C11:C63)</f>
        <v>45102927.81</v>
      </c>
      <c r="D65" s="101">
        <f>C65/'- 3 -'!E65</f>
        <v>0.03606041376167838</v>
      </c>
      <c r="E65" s="398">
        <f>C65/'- 7 -'!G65</f>
        <v>239.98098053375108</v>
      </c>
      <c r="F65" s="398">
        <f>SUM(F11:F63)</f>
        <v>64200743.93</v>
      </c>
      <c r="G65" s="101">
        <f>F65/'- 3 -'!E65</f>
        <v>0.05132938153540595</v>
      </c>
      <c r="H65" s="398">
        <f>F65/'- 7 -'!G65</f>
        <v>341.59550670902814</v>
      </c>
      <c r="I65" s="398">
        <f>SUM(I11:I63)</f>
        <v>49846112.305</v>
      </c>
      <c r="J65" s="101">
        <f>I65/'- 3 -'!E65</f>
        <v>0.0398526552799719</v>
      </c>
      <c r="K65" s="398">
        <f>I65/'- 7 -'!G65</f>
        <v>265.21823499221244</v>
      </c>
    </row>
    <row r="66" spans="1:11" ht="4.5" customHeight="1">
      <c r="A66" s="16"/>
      <c r="B66" s="16"/>
      <c r="C66" s="397"/>
      <c r="D66" s="193"/>
      <c r="E66" s="397"/>
      <c r="F66" s="397"/>
      <c r="G66" s="193"/>
      <c r="H66" s="397"/>
      <c r="I66" s="397"/>
      <c r="J66" s="193"/>
      <c r="K66" s="397"/>
    </row>
    <row r="67" spans="1:11" ht="12.75">
      <c r="A67" s="14">
        <v>2155</v>
      </c>
      <c r="B67" s="15" t="s">
        <v>169</v>
      </c>
      <c r="C67" s="396">
        <f>SUM('- 24 -'!C67,'- 24 -'!F67,'- 24 -'!I67,'- 25 -'!C67)</f>
        <v>44420.81</v>
      </c>
      <c r="D67" s="348">
        <f>C67/'- 3 -'!E67</f>
        <v>0.03705095460143904</v>
      </c>
      <c r="E67" s="396">
        <f>C67/'- 7 -'!G67</f>
        <v>304.2521232876712</v>
      </c>
      <c r="F67" s="396">
        <f>SUM('- 28 -'!C67,'- 27 -'!I67,'- 27 -'!F67,'- 27 -'!C67,'- 26 -'!I67,'- 26 -'!F67,'- 26 -'!C67)</f>
        <v>31175.550000000003</v>
      </c>
      <c r="G67" s="348">
        <f>F67/'- 3 -'!E67</f>
        <v>0.026003215333644143</v>
      </c>
      <c r="H67" s="396">
        <f>F67/'- 7 -'!G67</f>
        <v>213.53116438356167</v>
      </c>
      <c r="I67" s="396">
        <f>SUM('- 30 -'!E67,'- 30 -'!C67,'- 29 -'!G67,'- 29 -'!E67,'- 29 -'!C67)</f>
        <v>56220.579999999994</v>
      </c>
      <c r="J67" s="348">
        <f>I67/'- 3 -'!E67</f>
        <v>0.046893025076457893</v>
      </c>
      <c r="K67" s="396">
        <f>I67/'- 7 -'!G67</f>
        <v>385.07246575342464</v>
      </c>
    </row>
    <row r="68" spans="1:11" ht="12.75">
      <c r="A68" s="12">
        <v>2408</v>
      </c>
      <c r="B68" s="13" t="s">
        <v>171</v>
      </c>
      <c r="C68" s="395">
        <f>SUM('- 24 -'!C68,'- 24 -'!F68,'- 24 -'!I68,'- 25 -'!C68)</f>
        <v>173484</v>
      </c>
      <c r="D68" s="347">
        <f>C68/'- 3 -'!E68</f>
        <v>0.07678770291970674</v>
      </c>
      <c r="E68" s="395">
        <f>C68/'- 7 -'!G68</f>
        <v>622.9228007181329</v>
      </c>
      <c r="F68" s="395">
        <f>SUM('- 28 -'!C68,'- 27 -'!I68,'- 27 -'!F68,'- 27 -'!C68,'- 26 -'!I68,'- 26 -'!F68,'- 26 -'!C68)</f>
        <v>129335</v>
      </c>
      <c r="G68" s="347">
        <f>F68/'- 3 -'!E68</f>
        <v>0.05724641786631776</v>
      </c>
      <c r="H68" s="395">
        <f>F68/'- 7 -'!G68</f>
        <v>464.39856373429086</v>
      </c>
      <c r="I68" s="395">
        <f>SUM('- 30 -'!E68,'- 30 -'!C68,'- 29 -'!G68,'- 29 -'!E68,'- 29 -'!C68)</f>
        <v>26561</v>
      </c>
      <c r="J68" s="347">
        <f>I68/'- 3 -'!E68</f>
        <v>0.011756462712701636</v>
      </c>
      <c r="K68" s="395">
        <f>I68/'- 7 -'!G68</f>
        <v>95.37163375224416</v>
      </c>
    </row>
    <row r="69" ht="6.75" customHeight="1"/>
    <row r="70" spans="1:11" ht="12" customHeight="1">
      <c r="A70" s="5"/>
      <c r="B70" s="5"/>
      <c r="C70" s="16"/>
      <c r="D70" s="16"/>
      <c r="E70" s="16"/>
      <c r="F70" s="16"/>
      <c r="G70" s="76"/>
      <c r="H70" s="16"/>
      <c r="I70" s="16"/>
      <c r="J70" s="16"/>
      <c r="K70" s="16"/>
    </row>
    <row r="71" spans="1:10" ht="12" customHeight="1">
      <c r="A71" s="5"/>
      <c r="B71" s="5"/>
      <c r="C71" s="149"/>
      <c r="D71" s="149"/>
      <c r="F71" s="149"/>
      <c r="G71" s="149"/>
      <c r="H71" s="149"/>
      <c r="I71" s="149"/>
      <c r="J71" s="149"/>
    </row>
    <row r="72" spans="1:11" ht="12" customHeight="1">
      <c r="A72" s="5"/>
      <c r="B72" s="5"/>
      <c r="C72" s="16"/>
      <c r="D72" s="16"/>
      <c r="E72" s="16"/>
      <c r="F72" s="16"/>
      <c r="G72" s="16"/>
      <c r="H72" s="16"/>
      <c r="I72" s="16"/>
      <c r="J72" s="16"/>
      <c r="K72" s="16"/>
    </row>
    <row r="73" spans="1:11" ht="12" customHeight="1">
      <c r="A73" s="5"/>
      <c r="B73" s="5"/>
      <c r="C73" s="16"/>
      <c r="D73" s="16"/>
      <c r="E73" s="16"/>
      <c r="F73" s="16"/>
      <c r="G73" s="16"/>
      <c r="H73" s="16"/>
      <c r="I73" s="16"/>
      <c r="J73" s="16"/>
      <c r="K73" s="16"/>
    </row>
    <row r="74" spans="1:11" ht="12" customHeight="1">
      <c r="A74" s="5"/>
      <c r="B74" s="5"/>
      <c r="C74" s="16"/>
      <c r="D74" s="16"/>
      <c r="E74" s="16"/>
      <c r="F74" s="16"/>
      <c r="G74" s="16"/>
      <c r="H74" s="16"/>
      <c r="I74" s="16"/>
      <c r="J74" s="16"/>
      <c r="K74" s="16"/>
    </row>
    <row r="75" spans="3:11" ht="12" customHeight="1">
      <c r="C75" s="16"/>
      <c r="D75" s="16"/>
      <c r="E75" s="16"/>
      <c r="F75" s="16"/>
      <c r="G75" s="16"/>
      <c r="H75" s="16"/>
      <c r="I75" s="16"/>
      <c r="J75" s="16"/>
      <c r="K75" s="16"/>
    </row>
  </sheetData>
  <printOptions horizontalCentered="1"/>
  <pageMargins left="0.4724409448818898" right="0.4724409448818898" top="0.5905511811023623" bottom="0" header="0.31496062992125984" footer="0"/>
  <pageSetup fitToHeight="1" fitToWidth="1" horizontalDpi="300" verticalDpi="300" orientation="portrait" scale="83" r:id="rId1"/>
  <headerFooter alignWithMargins="0">
    <oddHeader>&amp;C&amp;"Times New Roman,Bold"&amp;12&amp;A</oddHeader>
  </headerFooter>
</worksheet>
</file>

<file path=xl/worksheets/sheet13.xml><?xml version="1.0" encoding="utf-8"?>
<worksheet xmlns="http://schemas.openxmlformats.org/spreadsheetml/2006/main" xmlns:r="http://schemas.openxmlformats.org/officeDocument/2006/relationships">
  <sheetPr codeName="Sheet12">
    <pageSetUpPr fitToPage="1"/>
  </sheetPr>
  <dimension ref="A1:K75"/>
  <sheetViews>
    <sheetView showGridLines="0" showZeros="0" workbookViewId="0" topLeftCell="A1">
      <selection activeCell="A1" sqref="A1"/>
    </sheetView>
  </sheetViews>
  <sheetFormatPr defaultColWidth="15.83203125" defaultRowHeight="12"/>
  <cols>
    <col min="1" max="1" width="6.83203125" style="80" customWidth="1"/>
    <col min="2" max="2" width="33.83203125" style="80" customWidth="1"/>
    <col min="3" max="3" width="15.83203125" style="80" customWidth="1"/>
    <col min="4" max="4" width="7.83203125" style="80" customWidth="1"/>
    <col min="5" max="5" width="9.83203125" style="80" customWidth="1"/>
    <col min="6" max="6" width="15.83203125" style="80" customWidth="1"/>
    <col min="7" max="7" width="7.83203125" style="80" customWidth="1"/>
    <col min="8" max="8" width="9.83203125" style="80" customWidth="1"/>
    <col min="9" max="9" width="15.83203125" style="80" customWidth="1"/>
    <col min="10" max="10" width="7.83203125" style="80" customWidth="1"/>
    <col min="11" max="11" width="9.83203125" style="80" customWidth="1"/>
    <col min="12" max="16384" width="15.83203125" style="80" customWidth="1"/>
  </cols>
  <sheetData>
    <row r="1" spans="1:11" ht="6.75" customHeight="1">
      <c r="A1" s="16"/>
      <c r="B1" s="20"/>
      <c r="C1" s="55"/>
      <c r="D1" s="55"/>
      <c r="E1" s="55"/>
      <c r="F1" s="55"/>
      <c r="G1" s="55"/>
      <c r="H1" s="55"/>
      <c r="I1" s="55"/>
      <c r="J1" s="55"/>
      <c r="K1" s="55"/>
    </row>
    <row r="2" spans="1:11" ht="12.75">
      <c r="A2" s="7"/>
      <c r="B2" s="22"/>
      <c r="C2" s="56" t="s">
        <v>1</v>
      </c>
      <c r="D2" s="56"/>
      <c r="E2" s="56"/>
      <c r="F2" s="56"/>
      <c r="G2" s="56"/>
      <c r="H2" s="56"/>
      <c r="I2" s="57"/>
      <c r="J2" s="57"/>
      <c r="K2" s="59" t="s">
        <v>5</v>
      </c>
    </row>
    <row r="3" spans="1:11" ht="12.75">
      <c r="A3" s="8"/>
      <c r="B3" s="26"/>
      <c r="C3" s="60" t="str">
        <f>YEAR</f>
        <v>OPERATING FUND ACTUAL 2000/01</v>
      </c>
      <c r="D3" s="60"/>
      <c r="E3" s="60"/>
      <c r="F3" s="60"/>
      <c r="G3" s="60"/>
      <c r="H3" s="60"/>
      <c r="I3" s="61"/>
      <c r="J3" s="61"/>
      <c r="K3" s="62"/>
    </row>
    <row r="4" spans="1:11" ht="12.75">
      <c r="A4" s="9"/>
      <c r="B4" s="16"/>
      <c r="C4" s="55"/>
      <c r="D4" s="55"/>
      <c r="E4" s="55"/>
      <c r="F4" s="55"/>
      <c r="G4" s="55"/>
      <c r="H4" s="55"/>
      <c r="I4" s="55"/>
      <c r="J4" s="55"/>
      <c r="K4" s="55"/>
    </row>
    <row r="5" spans="1:11" ht="12.75">
      <c r="A5" s="9"/>
      <c r="B5" s="16"/>
      <c r="C5" s="55"/>
      <c r="D5" s="55"/>
      <c r="E5" s="55"/>
      <c r="F5" s="55"/>
      <c r="G5" s="55"/>
      <c r="H5" s="55"/>
      <c r="I5" s="55"/>
      <c r="J5" s="55"/>
      <c r="K5" s="55"/>
    </row>
    <row r="6" spans="1:8" ht="12.75">
      <c r="A6" s="9"/>
      <c r="B6" s="16"/>
      <c r="C6" s="66" t="s">
        <v>30</v>
      </c>
      <c r="D6" s="64"/>
      <c r="E6" s="65"/>
      <c r="F6" s="449" t="s">
        <v>496</v>
      </c>
      <c r="G6" s="453"/>
      <c r="H6" s="450"/>
    </row>
    <row r="7" spans="1:8" ht="12.75">
      <c r="A7" s="16"/>
      <c r="B7" s="16"/>
      <c r="C7" s="67" t="s">
        <v>67</v>
      </c>
      <c r="D7" s="68"/>
      <c r="E7" s="69"/>
      <c r="F7" s="451"/>
      <c r="G7" s="454"/>
      <c r="H7" s="452"/>
    </row>
    <row r="8" spans="1:8" ht="12.75">
      <c r="A8" s="43"/>
      <c r="B8" s="44"/>
      <c r="C8" s="72"/>
      <c r="D8" s="71"/>
      <c r="E8" s="71" t="s">
        <v>75</v>
      </c>
      <c r="F8" s="72"/>
      <c r="G8" s="71"/>
      <c r="H8" s="71" t="s">
        <v>75</v>
      </c>
    </row>
    <row r="9" spans="1:8" ht="12.75">
      <c r="A9" s="50" t="s">
        <v>101</v>
      </c>
      <c r="B9" s="51" t="s">
        <v>102</v>
      </c>
      <c r="C9" s="74" t="s">
        <v>103</v>
      </c>
      <c r="D9" s="74" t="s">
        <v>104</v>
      </c>
      <c r="E9" s="74" t="s">
        <v>105</v>
      </c>
      <c r="F9" s="74" t="s">
        <v>103</v>
      </c>
      <c r="G9" s="74" t="s">
        <v>104</v>
      </c>
      <c r="H9" s="74" t="s">
        <v>105</v>
      </c>
    </row>
    <row r="10" spans="1:8" ht="4.5" customHeight="1">
      <c r="A10" s="75"/>
      <c r="B10" s="75"/>
      <c r="C10" s="16"/>
      <c r="D10" s="16"/>
      <c r="E10" s="16"/>
      <c r="F10" s="16"/>
      <c r="G10" s="16"/>
      <c r="H10" s="16"/>
    </row>
    <row r="11" spans="1:8" ht="12.75">
      <c r="A11" s="12">
        <v>1</v>
      </c>
      <c r="B11" s="13" t="s">
        <v>117</v>
      </c>
      <c r="C11" s="395">
        <f>SUM('- 32 -'!E11,'- 32 -'!C11,'- 31 -'!G11,'- 31 -'!E11,'- 31 -'!C11)</f>
        <v>32105634</v>
      </c>
      <c r="D11" s="347">
        <f>C11/'- 3 -'!E11</f>
        <v>0.139891655801585</v>
      </c>
      <c r="E11" s="395">
        <f>C11/'- 7 -'!G11</f>
        <v>1047.946874173785</v>
      </c>
      <c r="F11" s="395">
        <f>SUM('- 33 -'!C11,'- 33 -'!E11,'- 33 -'!G11)</f>
        <v>4038112</v>
      </c>
      <c r="G11" s="347">
        <f>F11/'- 3 -'!E11</f>
        <v>0.017594985789480128</v>
      </c>
      <c r="H11" s="395">
        <f>F11/'- 7 -'!G11</f>
        <v>131.80636295684587</v>
      </c>
    </row>
    <row r="12" spans="1:8" ht="12.75">
      <c r="A12" s="14">
        <v>2</v>
      </c>
      <c r="B12" s="15" t="s">
        <v>118</v>
      </c>
      <c r="C12" s="396">
        <f>SUM('- 32 -'!E12,'- 32 -'!C12,'- 31 -'!G12,'- 31 -'!E12,'- 31 -'!C12)</f>
        <v>6551091</v>
      </c>
      <c r="D12" s="348">
        <f>C12/'- 3 -'!E12</f>
        <v>0.11088180360263533</v>
      </c>
      <c r="E12" s="396">
        <f>C12/'- 7 -'!G12</f>
        <v>704.9141008838474</v>
      </c>
      <c r="F12" s="396">
        <f>SUM('- 33 -'!C12,'- 33 -'!E12,'- 33 -'!G12)</f>
        <v>1075000</v>
      </c>
      <c r="G12" s="348">
        <f>F12/'- 3 -'!E12</f>
        <v>0.01819512793713795</v>
      </c>
      <c r="H12" s="396">
        <f>F12/'- 7 -'!G12</f>
        <v>115.67274190667416</v>
      </c>
    </row>
    <row r="13" spans="1:8" ht="12.75">
      <c r="A13" s="12">
        <v>3</v>
      </c>
      <c r="B13" s="13" t="s">
        <v>119</v>
      </c>
      <c r="C13" s="395">
        <f>SUM('- 32 -'!E13,'- 32 -'!C13,'- 31 -'!G13,'- 31 -'!E13,'- 31 -'!C13)</f>
        <v>4391063</v>
      </c>
      <c r="D13" s="347">
        <f>C13/'- 3 -'!E13</f>
        <v>0.10801545058782218</v>
      </c>
      <c r="E13" s="395">
        <f>C13/'- 7 -'!G13</f>
        <v>742.2351250845165</v>
      </c>
      <c r="F13" s="395">
        <f>SUM('- 33 -'!C13,'- 33 -'!E13,'- 33 -'!G13)</f>
        <v>737292</v>
      </c>
      <c r="G13" s="347">
        <f>F13/'- 3 -'!E13</f>
        <v>0.018136594167470745</v>
      </c>
      <c r="H13" s="395">
        <f>F13/'- 7 -'!G13</f>
        <v>124.62677484787018</v>
      </c>
    </row>
    <row r="14" spans="1:8" ht="12.75">
      <c r="A14" s="14">
        <v>4</v>
      </c>
      <c r="B14" s="15" t="s">
        <v>120</v>
      </c>
      <c r="C14" s="396">
        <f>SUM('- 32 -'!E14,'- 32 -'!C14,'- 31 -'!G14,'- 31 -'!E14,'- 31 -'!C14)</f>
        <v>4791488</v>
      </c>
      <c r="D14" s="348">
        <f>C14/'- 3 -'!E14</f>
        <v>0.1226878568573389</v>
      </c>
      <c r="E14" s="396">
        <f>C14/'- 7 -'!G14</f>
        <v>813.8823209675228</v>
      </c>
      <c r="F14" s="396">
        <f>SUM('- 33 -'!C14,'- 33 -'!E14,'- 33 -'!G14)</f>
        <v>713281</v>
      </c>
      <c r="G14" s="348">
        <f>F14/'- 3 -'!E14</f>
        <v>0.01826382894563433</v>
      </c>
      <c r="H14" s="396">
        <f>F14/'- 7 -'!G14</f>
        <v>121.15793586085066</v>
      </c>
    </row>
    <row r="15" spans="1:8" ht="12.75">
      <c r="A15" s="12">
        <v>5</v>
      </c>
      <c r="B15" s="13" t="s">
        <v>121</v>
      </c>
      <c r="C15" s="395">
        <f>SUM('- 32 -'!E15,'- 32 -'!C15,'- 31 -'!G15,'- 31 -'!E15,'- 31 -'!C15)</f>
        <v>4691135</v>
      </c>
      <c r="D15" s="347">
        <f>C15/'- 3 -'!E15</f>
        <v>0.09990896427670473</v>
      </c>
      <c r="E15" s="395">
        <f>C15/'- 7 -'!G15</f>
        <v>662.5241854618894</v>
      </c>
      <c r="F15" s="395">
        <f>SUM('- 33 -'!C15,'- 33 -'!E15,'- 33 -'!G15)</f>
        <v>941367</v>
      </c>
      <c r="G15" s="347">
        <f>F15/'- 3 -'!E15</f>
        <v>0.020048666681787817</v>
      </c>
      <c r="H15" s="395">
        <f>F15/'- 7 -'!G15</f>
        <v>132.9482960724222</v>
      </c>
    </row>
    <row r="16" spans="1:8" ht="12.75">
      <c r="A16" s="14">
        <v>6</v>
      </c>
      <c r="B16" s="15" t="s">
        <v>122</v>
      </c>
      <c r="C16" s="396">
        <f>SUM('- 32 -'!E16,'- 32 -'!C16,'- 31 -'!G16,'- 31 -'!E16,'- 31 -'!C16)</f>
        <v>6484058</v>
      </c>
      <c r="D16" s="348">
        <f>C16/'- 3 -'!E16</f>
        <v>0.11537019766061793</v>
      </c>
      <c r="E16" s="396">
        <f>C16/'- 7 -'!G16</f>
        <v>737.6210681986236</v>
      </c>
      <c r="F16" s="396">
        <f>SUM('- 33 -'!C16,'- 33 -'!E16,'- 33 -'!G16)</f>
        <v>1052395</v>
      </c>
      <c r="G16" s="348">
        <f>F16/'- 3 -'!E16</f>
        <v>0.01872515933186378</v>
      </c>
      <c r="H16" s="396">
        <f>F16/'- 7 -'!G16</f>
        <v>119.71958364143109</v>
      </c>
    </row>
    <row r="17" spans="1:8" ht="12.75">
      <c r="A17" s="12">
        <v>9</v>
      </c>
      <c r="B17" s="13" t="s">
        <v>123</v>
      </c>
      <c r="C17" s="395">
        <f>SUM('- 32 -'!E17,'- 32 -'!C17,'- 31 -'!G17,'- 31 -'!E17,'- 31 -'!C17)</f>
        <v>8206448</v>
      </c>
      <c r="D17" s="347">
        <f>C17/'- 3 -'!E17</f>
        <v>0.10564467015617408</v>
      </c>
      <c r="E17" s="395">
        <f>C17/'- 7 -'!G17</f>
        <v>640.9134431401951</v>
      </c>
      <c r="F17" s="395">
        <f>SUM('- 33 -'!C17,'- 33 -'!E17,'- 33 -'!G17)</f>
        <v>1295791</v>
      </c>
      <c r="G17" s="347">
        <f>F17/'- 3 -'!E17</f>
        <v>0.016681201512071846</v>
      </c>
      <c r="H17" s="395">
        <f>F17/'- 7 -'!G17</f>
        <v>101.19967510914303</v>
      </c>
    </row>
    <row r="18" spans="1:8" ht="12.75">
      <c r="A18" s="14">
        <v>10</v>
      </c>
      <c r="B18" s="15" t="s">
        <v>124</v>
      </c>
      <c r="C18" s="396">
        <f>SUM('- 32 -'!E18,'- 32 -'!C18,'- 31 -'!G18,'- 31 -'!E18,'- 31 -'!C18)</f>
        <v>7242014</v>
      </c>
      <c r="D18" s="348">
        <f>C18/'- 3 -'!E18</f>
        <v>0.12748531633231966</v>
      </c>
      <c r="E18" s="396">
        <f>C18/'- 7 -'!G18</f>
        <v>845.7332710498657</v>
      </c>
      <c r="F18" s="396">
        <f>SUM('- 33 -'!C18,'- 33 -'!E18,'- 33 -'!G18)</f>
        <v>1027152</v>
      </c>
      <c r="G18" s="348">
        <f>F18/'- 3 -'!E18</f>
        <v>0.0180815443937798</v>
      </c>
      <c r="H18" s="396">
        <f>F18/'- 7 -'!G18</f>
        <v>119.95235314726148</v>
      </c>
    </row>
    <row r="19" spans="1:8" ht="12.75">
      <c r="A19" s="12">
        <v>11</v>
      </c>
      <c r="B19" s="13" t="s">
        <v>125</v>
      </c>
      <c r="C19" s="395">
        <f>SUM('- 32 -'!E19,'- 32 -'!C19,'- 31 -'!G19,'- 31 -'!E19,'- 31 -'!C19)</f>
        <v>3341947</v>
      </c>
      <c r="D19" s="347">
        <f>C19/'- 3 -'!E19</f>
        <v>0.10795606499652562</v>
      </c>
      <c r="E19" s="395">
        <f>C19/'- 7 -'!G19</f>
        <v>709.1965706767396</v>
      </c>
      <c r="F19" s="395">
        <f>SUM('- 33 -'!C19,'- 33 -'!E19,'- 33 -'!G19)</f>
        <v>587788</v>
      </c>
      <c r="G19" s="347">
        <f>F19/'- 3 -'!E19</f>
        <v>0.018987518213836964</v>
      </c>
      <c r="H19" s="395">
        <f>F19/'- 7 -'!G19</f>
        <v>124.73484285805233</v>
      </c>
    </row>
    <row r="20" spans="1:8" ht="12.75">
      <c r="A20" s="14">
        <v>12</v>
      </c>
      <c r="B20" s="15" t="s">
        <v>126</v>
      </c>
      <c r="C20" s="396">
        <f>SUM('- 32 -'!E20,'- 32 -'!C20,'- 31 -'!G20,'- 31 -'!E20,'- 31 -'!C20)</f>
        <v>4880094</v>
      </c>
      <c r="D20" s="348">
        <f>C20/'- 3 -'!E20</f>
        <v>0.09808191446742476</v>
      </c>
      <c r="E20" s="396">
        <f>C20/'- 7 -'!G20</f>
        <v>605.8615980533347</v>
      </c>
      <c r="F20" s="396">
        <f>SUM('- 33 -'!C20,'- 33 -'!E20,'- 33 -'!G20)</f>
        <v>824010</v>
      </c>
      <c r="G20" s="348">
        <f>F20/'- 3 -'!E20</f>
        <v>0.016561254422620277</v>
      </c>
      <c r="H20" s="396">
        <f>F20/'- 7 -'!G20</f>
        <v>102.30049163231863</v>
      </c>
    </row>
    <row r="21" spans="1:8" ht="12.75">
      <c r="A21" s="12">
        <v>13</v>
      </c>
      <c r="B21" s="13" t="s">
        <v>127</v>
      </c>
      <c r="C21" s="395">
        <f>SUM('- 32 -'!E21,'- 32 -'!C21,'- 31 -'!G21,'- 31 -'!E21,'- 31 -'!C21)</f>
        <v>1749161</v>
      </c>
      <c r="D21" s="347">
        <f>C21/'- 3 -'!E21</f>
        <v>0.09267352115628107</v>
      </c>
      <c r="E21" s="395">
        <f>C21/'- 7 -'!G21</f>
        <v>529.2148735326153</v>
      </c>
      <c r="F21" s="395">
        <f>SUM('- 33 -'!C21,'- 33 -'!E21,'- 33 -'!G21)</f>
        <v>437947</v>
      </c>
      <c r="G21" s="347">
        <f>F21/'- 3 -'!E21</f>
        <v>0.02320317601972021</v>
      </c>
      <c r="H21" s="395">
        <f>F21/'- 7 -'!G21</f>
        <v>132.50242042841583</v>
      </c>
    </row>
    <row r="22" spans="1:8" ht="12.75">
      <c r="A22" s="14">
        <v>14</v>
      </c>
      <c r="B22" s="15" t="s">
        <v>128</v>
      </c>
      <c r="C22" s="396">
        <f>SUM('- 32 -'!E22,'- 32 -'!C22,'- 31 -'!G22,'- 31 -'!E22,'- 31 -'!C22)</f>
        <v>2585266.89</v>
      </c>
      <c r="D22" s="348">
        <f>C22/'- 3 -'!E22</f>
        <v>0.12069016170807434</v>
      </c>
      <c r="E22" s="396">
        <f>C22/'- 7 -'!G22</f>
        <v>740.2338983536149</v>
      </c>
      <c r="F22" s="396">
        <f>SUM('- 33 -'!C22,'- 33 -'!E22,'- 33 -'!G22)</f>
        <v>399015</v>
      </c>
      <c r="G22" s="348">
        <f>F22/'- 3 -'!E22</f>
        <v>0.018627548691480467</v>
      </c>
      <c r="H22" s="396">
        <f>F22/'- 7 -'!G22</f>
        <v>114.24910522548318</v>
      </c>
    </row>
    <row r="23" spans="1:8" ht="12.75">
      <c r="A23" s="12">
        <v>15</v>
      </c>
      <c r="B23" s="13" t="s">
        <v>129</v>
      </c>
      <c r="C23" s="395">
        <f>SUM('- 32 -'!E23,'- 32 -'!C23,'- 31 -'!G23,'- 31 -'!E23,'- 31 -'!C23)</f>
        <v>3318631</v>
      </c>
      <c r="D23" s="347">
        <f>C23/'- 3 -'!E23</f>
        <v>0.10966289763044636</v>
      </c>
      <c r="E23" s="395">
        <f>C23/'- 7 -'!G23</f>
        <v>563.7698122823409</v>
      </c>
      <c r="F23" s="395">
        <f>SUM('- 33 -'!C23,'- 33 -'!E23,'- 33 -'!G23)</f>
        <v>586877</v>
      </c>
      <c r="G23" s="347">
        <f>F23/'- 3 -'!E23</f>
        <v>0.0193931269769563</v>
      </c>
      <c r="H23" s="395">
        <f>F23/'- 7 -'!G23</f>
        <v>99.69880234434723</v>
      </c>
    </row>
    <row r="24" spans="1:8" ht="12.75">
      <c r="A24" s="14">
        <v>16</v>
      </c>
      <c r="B24" s="15" t="s">
        <v>130</v>
      </c>
      <c r="C24" s="396">
        <f>SUM('- 32 -'!E24,'- 32 -'!C24,'- 31 -'!G24,'- 31 -'!E24,'- 31 -'!C24)</f>
        <v>695140</v>
      </c>
      <c r="D24" s="348">
        <f>C24/'- 3 -'!E24</f>
        <v>0.12284240726161665</v>
      </c>
      <c r="E24" s="396">
        <f>C24/'- 7 -'!G24</f>
        <v>874.940213971051</v>
      </c>
      <c r="F24" s="396">
        <f>SUM('- 33 -'!C24,'- 33 -'!E24,'- 33 -'!G24)</f>
        <v>116141</v>
      </c>
      <c r="G24" s="348">
        <f>F24/'- 3 -'!E24</f>
        <v>0.020523980812169374</v>
      </c>
      <c r="H24" s="396">
        <f>F24/'- 7 -'!G24</f>
        <v>146.1812460667086</v>
      </c>
    </row>
    <row r="25" spans="1:8" ht="12.75">
      <c r="A25" s="12">
        <v>17</v>
      </c>
      <c r="B25" s="13" t="s">
        <v>131</v>
      </c>
      <c r="C25" s="395">
        <f>SUM('- 32 -'!E25,'- 32 -'!C25,'- 31 -'!G25,'- 31 -'!E25,'- 31 -'!C25)</f>
        <v>501462</v>
      </c>
      <c r="D25" s="347">
        <f>C25/'- 3 -'!E25</f>
        <v>0.12690862319472723</v>
      </c>
      <c r="E25" s="395">
        <f>C25/'- 7 -'!G25</f>
        <v>931.2200557103064</v>
      </c>
      <c r="F25" s="395">
        <f>SUM('- 33 -'!C25,'- 33 -'!E25,'- 33 -'!G25)</f>
        <v>68724.7</v>
      </c>
      <c r="G25" s="347">
        <f>F25/'- 3 -'!E25</f>
        <v>0.01739265798100488</v>
      </c>
      <c r="H25" s="395">
        <f>F25/'- 7 -'!G25</f>
        <v>127.62246982358403</v>
      </c>
    </row>
    <row r="26" spans="1:8" ht="12.75">
      <c r="A26" s="14">
        <v>18</v>
      </c>
      <c r="B26" s="15" t="s">
        <v>132</v>
      </c>
      <c r="C26" s="396">
        <f>SUM('- 32 -'!E26,'- 32 -'!C26,'- 31 -'!G26,'- 31 -'!E26,'- 31 -'!C26)</f>
        <v>1138650</v>
      </c>
      <c r="D26" s="348">
        <f>C26/'- 3 -'!E26</f>
        <v>0.12512952249018133</v>
      </c>
      <c r="E26" s="396">
        <f>C26/'- 7 -'!G26</f>
        <v>771.8091235680879</v>
      </c>
      <c r="F26" s="396">
        <f>SUM('- 33 -'!C26,'- 33 -'!E26,'- 33 -'!G26)</f>
        <v>219087</v>
      </c>
      <c r="G26" s="348">
        <f>F26/'- 3 -'!E26</f>
        <v>0.024076100376591896</v>
      </c>
      <c r="H26" s="396">
        <f>F26/'- 7 -'!G26</f>
        <v>148.5033552497797</v>
      </c>
    </row>
    <row r="27" spans="1:8" ht="12.75">
      <c r="A27" s="12">
        <v>19</v>
      </c>
      <c r="B27" s="13" t="s">
        <v>133</v>
      </c>
      <c r="C27" s="395">
        <f>SUM('- 32 -'!E27,'- 32 -'!C27,'- 31 -'!G27,'- 31 -'!E27,'- 31 -'!C27)</f>
        <v>2363314</v>
      </c>
      <c r="D27" s="347">
        <f>C27/'- 3 -'!E27</f>
        <v>0.10194620638598849</v>
      </c>
      <c r="E27" s="395">
        <f>C27/'- 7 -'!G27</f>
        <v>398.91195732901224</v>
      </c>
      <c r="F27" s="395">
        <f>SUM('- 33 -'!C27,'- 33 -'!E27,'- 33 -'!G27)</f>
        <v>310954</v>
      </c>
      <c r="G27" s="347">
        <f>F27/'- 3 -'!E27</f>
        <v>0.013413613536139787</v>
      </c>
      <c r="H27" s="395">
        <f>F27/'- 7 -'!G27</f>
        <v>52.48700290324759</v>
      </c>
    </row>
    <row r="28" spans="1:8" ht="12.75">
      <c r="A28" s="14">
        <v>20</v>
      </c>
      <c r="B28" s="15" t="s">
        <v>134</v>
      </c>
      <c r="C28" s="396">
        <f>SUM('- 32 -'!E28,'- 32 -'!C28,'- 31 -'!G28,'- 31 -'!E28,'- 31 -'!C28)</f>
        <v>693874</v>
      </c>
      <c r="D28" s="348">
        <f>C28/'- 3 -'!E28</f>
        <v>0.09562846199304956</v>
      </c>
      <c r="E28" s="396">
        <f>C28/'- 7 -'!G28</f>
        <v>691.109561752988</v>
      </c>
      <c r="F28" s="396">
        <f>SUM('- 33 -'!C28,'- 33 -'!E28,'- 33 -'!G28)</f>
        <v>159162</v>
      </c>
      <c r="G28" s="348">
        <f>F28/'- 3 -'!E28</f>
        <v>0.021935419496533597</v>
      </c>
      <c r="H28" s="396">
        <f>F28/'- 7 -'!G28</f>
        <v>158.52788844621514</v>
      </c>
    </row>
    <row r="29" spans="1:8" ht="12.75">
      <c r="A29" s="12">
        <v>21</v>
      </c>
      <c r="B29" s="13" t="s">
        <v>135</v>
      </c>
      <c r="C29" s="395">
        <f>SUM('- 32 -'!E29,'- 32 -'!C29,'- 31 -'!G29,'- 31 -'!E29,'- 31 -'!C29)</f>
        <v>2621059</v>
      </c>
      <c r="D29" s="347">
        <f>C29/'- 3 -'!E29</f>
        <v>0.1219439957007451</v>
      </c>
      <c r="E29" s="395">
        <f>C29/'- 7 -'!G29</f>
        <v>745.1058930551213</v>
      </c>
      <c r="F29" s="395">
        <f>SUM('- 33 -'!C29,'- 33 -'!E29,'- 33 -'!G29)</f>
        <v>446093</v>
      </c>
      <c r="G29" s="347">
        <f>F29/'- 3 -'!E29</f>
        <v>0.0207543450468427</v>
      </c>
      <c r="H29" s="395">
        <f>F29/'- 7 -'!G29</f>
        <v>126.81382721664725</v>
      </c>
    </row>
    <row r="30" spans="1:8" ht="12.75">
      <c r="A30" s="14">
        <v>22</v>
      </c>
      <c r="B30" s="15" t="s">
        <v>136</v>
      </c>
      <c r="C30" s="396">
        <f>SUM('- 32 -'!E30,'- 32 -'!C30,'- 31 -'!G30,'- 31 -'!E30,'- 31 -'!C30)</f>
        <v>1436884</v>
      </c>
      <c r="D30" s="348">
        <f>C30/'- 3 -'!E30</f>
        <v>0.12368867157025244</v>
      </c>
      <c r="E30" s="396">
        <f>C30/'- 7 -'!G30</f>
        <v>824.232203292606</v>
      </c>
      <c r="F30" s="396">
        <f>SUM('- 33 -'!C30,'- 33 -'!E30,'- 33 -'!G30)</f>
        <v>283123</v>
      </c>
      <c r="G30" s="348">
        <f>F30/'- 3 -'!E30</f>
        <v>0.0243715621866376</v>
      </c>
      <c r="H30" s="396">
        <f>F30/'- 7 -'!G30</f>
        <v>162.40635576206046</v>
      </c>
    </row>
    <row r="31" spans="1:8" ht="12.75">
      <c r="A31" s="12">
        <v>23</v>
      </c>
      <c r="B31" s="13" t="s">
        <v>137</v>
      </c>
      <c r="C31" s="395">
        <f>SUM('- 32 -'!E31,'- 32 -'!C31,'- 31 -'!G31,'- 31 -'!E31,'- 31 -'!C31)</f>
        <v>1105157</v>
      </c>
      <c r="D31" s="347">
        <f>C31/'- 3 -'!E31</f>
        <v>0.11325751725804482</v>
      </c>
      <c r="E31" s="395">
        <f>C31/'- 7 -'!G31</f>
        <v>766.4056865464632</v>
      </c>
      <c r="F31" s="395">
        <f>SUM('- 33 -'!C31,'- 33 -'!E31,'- 33 -'!G31)</f>
        <v>189407</v>
      </c>
      <c r="G31" s="347">
        <f>F31/'- 3 -'!E31</f>
        <v>0.01941060552599721</v>
      </c>
      <c r="H31" s="395">
        <f>F31/'- 7 -'!G31</f>
        <v>131.3502080443828</v>
      </c>
    </row>
    <row r="32" spans="1:8" ht="12.75">
      <c r="A32" s="14">
        <v>24</v>
      </c>
      <c r="B32" s="15" t="s">
        <v>138</v>
      </c>
      <c r="C32" s="396">
        <f>SUM('- 32 -'!E32,'- 32 -'!C32,'- 31 -'!G32,'- 31 -'!E32,'- 31 -'!C32)</f>
        <v>2735973</v>
      </c>
      <c r="D32" s="348">
        <f>C32/'- 3 -'!E32</f>
        <v>0.1237427839741744</v>
      </c>
      <c r="E32" s="396">
        <f>C32/'- 7 -'!G32</f>
        <v>745.8218842001962</v>
      </c>
      <c r="F32" s="396">
        <f>SUM('- 33 -'!C32,'- 33 -'!E32,'- 33 -'!G32)</f>
        <v>389648</v>
      </c>
      <c r="G32" s="348">
        <f>F32/'- 3 -'!E32</f>
        <v>0.01762302781861119</v>
      </c>
      <c r="H32" s="396">
        <f>F32/'- 7 -'!G32</f>
        <v>106.21742449024097</v>
      </c>
    </row>
    <row r="33" spans="1:8" ht="12.75">
      <c r="A33" s="12">
        <v>25</v>
      </c>
      <c r="B33" s="13" t="s">
        <v>139</v>
      </c>
      <c r="C33" s="395">
        <f>SUM('- 32 -'!E33,'- 32 -'!C33,'- 31 -'!G33,'- 31 -'!E33,'- 31 -'!C33)</f>
        <v>1121998</v>
      </c>
      <c r="D33" s="347">
        <f>C33/'- 3 -'!E33</f>
        <v>0.11325878092755069</v>
      </c>
      <c r="E33" s="395">
        <f>C33/'- 7 -'!G33</f>
        <v>696.4605834885165</v>
      </c>
      <c r="F33" s="395">
        <f>SUM('- 33 -'!C33,'- 33 -'!E33,'- 33 -'!G33)</f>
        <v>180966</v>
      </c>
      <c r="G33" s="347">
        <f>F33/'- 3 -'!E33</f>
        <v>0.018267402035774698</v>
      </c>
      <c r="H33" s="395">
        <f>F33/'- 7 -'!G33</f>
        <v>112.3314711359404</v>
      </c>
    </row>
    <row r="34" spans="1:8" ht="12.75">
      <c r="A34" s="14">
        <v>26</v>
      </c>
      <c r="B34" s="15" t="s">
        <v>140</v>
      </c>
      <c r="C34" s="396">
        <f>SUM('- 32 -'!E34,'- 32 -'!C34,'- 31 -'!G34,'- 31 -'!E34,'- 31 -'!C34)</f>
        <v>1439542</v>
      </c>
      <c r="D34" s="348">
        <f>C34/'- 3 -'!E34</f>
        <v>0.0943084496660779</v>
      </c>
      <c r="E34" s="396">
        <f>C34/'- 7 -'!G34</f>
        <v>522.1028579718555</v>
      </c>
      <c r="F34" s="396">
        <f>SUM('- 33 -'!C34,'- 33 -'!E34,'- 33 -'!G34)</f>
        <v>265631</v>
      </c>
      <c r="G34" s="348">
        <f>F34/'- 3 -'!E34</f>
        <v>0.017402234733859753</v>
      </c>
      <c r="H34" s="396">
        <f>F34/'- 7 -'!G34</f>
        <v>96.34085303931525</v>
      </c>
    </row>
    <row r="35" spans="1:8" ht="12.75">
      <c r="A35" s="12">
        <v>28</v>
      </c>
      <c r="B35" s="13" t="s">
        <v>141</v>
      </c>
      <c r="C35" s="395">
        <f>SUM('- 32 -'!E35,'- 32 -'!C35,'- 31 -'!G35,'- 31 -'!E35,'- 31 -'!C35)</f>
        <v>598831</v>
      </c>
      <c r="D35" s="347">
        <f>C35/'- 3 -'!E35</f>
        <v>0.09913114099532579</v>
      </c>
      <c r="E35" s="395">
        <f>C35/'- 7 -'!G35</f>
        <v>678.8697426595623</v>
      </c>
      <c r="F35" s="395">
        <f>SUM('- 33 -'!C35,'- 33 -'!E35,'- 33 -'!G35)</f>
        <v>101696</v>
      </c>
      <c r="G35" s="347">
        <f>F35/'- 3 -'!E35</f>
        <v>0.016834867457864826</v>
      </c>
      <c r="H35" s="395">
        <f>F35/'- 7 -'!G35</f>
        <v>115.28851604126515</v>
      </c>
    </row>
    <row r="36" spans="1:8" ht="12.75">
      <c r="A36" s="14">
        <v>30</v>
      </c>
      <c r="B36" s="15" t="s">
        <v>142</v>
      </c>
      <c r="C36" s="396">
        <f>SUM('- 32 -'!E36,'- 32 -'!C36,'- 31 -'!G36,'- 31 -'!E36,'- 31 -'!C36)</f>
        <v>929074</v>
      </c>
      <c r="D36" s="348">
        <f>C36/'- 3 -'!E36</f>
        <v>0.10519662786175162</v>
      </c>
      <c r="E36" s="396">
        <f>C36/'- 7 -'!G36</f>
        <v>683.7459523108625</v>
      </c>
      <c r="F36" s="396">
        <f>SUM('- 33 -'!C36,'- 33 -'!E36,'- 33 -'!G36)</f>
        <v>151526</v>
      </c>
      <c r="G36" s="348">
        <f>F36/'- 3 -'!E36</f>
        <v>0.017156894104645888</v>
      </c>
      <c r="H36" s="396">
        <f>F36/'- 7 -'!G36</f>
        <v>111.51457168089492</v>
      </c>
    </row>
    <row r="37" spans="1:8" ht="12.75">
      <c r="A37" s="12">
        <v>31</v>
      </c>
      <c r="B37" s="13" t="s">
        <v>143</v>
      </c>
      <c r="C37" s="395">
        <f>SUM('- 32 -'!E37,'- 32 -'!C37,'- 31 -'!G37,'- 31 -'!E37,'- 31 -'!C37)</f>
        <v>1294106</v>
      </c>
      <c r="D37" s="347">
        <f>C37/'- 3 -'!E37</f>
        <v>0.1240410490482738</v>
      </c>
      <c r="E37" s="395">
        <f>C37/'- 7 -'!G37</f>
        <v>763.0341981132076</v>
      </c>
      <c r="F37" s="395">
        <f>SUM('- 33 -'!C37,'- 33 -'!E37,'- 33 -'!G37)</f>
        <v>174271</v>
      </c>
      <c r="G37" s="347">
        <f>F37/'- 3 -'!E37</f>
        <v>0.016704008526883984</v>
      </c>
      <c r="H37" s="395">
        <f>F37/'- 7 -'!G37</f>
        <v>102.75412735849056</v>
      </c>
    </row>
    <row r="38" spans="1:8" ht="12.75">
      <c r="A38" s="14">
        <v>32</v>
      </c>
      <c r="B38" s="15" t="s">
        <v>144</v>
      </c>
      <c r="C38" s="396">
        <f>SUM('- 32 -'!E38,'- 32 -'!C38,'- 31 -'!G38,'- 31 -'!E38,'- 31 -'!C38)</f>
        <v>714869.0700000001</v>
      </c>
      <c r="D38" s="348">
        <f>C38/'- 3 -'!E38</f>
        <v>0.11579880813815975</v>
      </c>
      <c r="E38" s="396">
        <f>C38/'- 7 -'!G38</f>
        <v>844.4997873597166</v>
      </c>
      <c r="F38" s="396">
        <f>SUM('- 33 -'!C38,'- 33 -'!E38,'- 33 -'!G38)</f>
        <v>94652</v>
      </c>
      <c r="G38" s="348">
        <f>F38/'- 3 -'!E38</f>
        <v>0.015332302442310304</v>
      </c>
      <c r="H38" s="396">
        <f>F38/'- 7 -'!G38</f>
        <v>111.81571175428233</v>
      </c>
    </row>
    <row r="39" spans="1:8" ht="12.75">
      <c r="A39" s="12">
        <v>33</v>
      </c>
      <c r="B39" s="13" t="s">
        <v>145</v>
      </c>
      <c r="C39" s="395">
        <f>SUM('- 32 -'!E39,'- 32 -'!C39,'- 31 -'!G39,'- 31 -'!E39,'- 31 -'!C39)</f>
        <v>1425747</v>
      </c>
      <c r="D39" s="347">
        <f>C39/'- 3 -'!E39</f>
        <v>0.11487944783620085</v>
      </c>
      <c r="E39" s="395">
        <f>C39/'- 7 -'!G39</f>
        <v>748.8167016806723</v>
      </c>
      <c r="F39" s="395">
        <f>SUM('- 33 -'!C39,'- 33 -'!E39,'- 33 -'!G39)</f>
        <v>232804</v>
      </c>
      <c r="G39" s="347">
        <f>F39/'- 3 -'!E39</f>
        <v>0.018758163246395683</v>
      </c>
      <c r="H39" s="395">
        <f>F39/'- 7 -'!G39</f>
        <v>122.27100840336135</v>
      </c>
    </row>
    <row r="40" spans="1:8" ht="12.75">
      <c r="A40" s="14">
        <v>34</v>
      </c>
      <c r="B40" s="15" t="s">
        <v>146</v>
      </c>
      <c r="C40" s="396">
        <f>SUM('- 32 -'!E40,'- 32 -'!C40,'- 31 -'!G40,'- 31 -'!E40,'- 31 -'!C40)</f>
        <v>760196.9099999999</v>
      </c>
      <c r="D40" s="348">
        <f>C40/'- 3 -'!E40</f>
        <v>0.1377971821320604</v>
      </c>
      <c r="E40" s="396">
        <f>C40/'- 7 -'!G40</f>
        <v>1034.9855820285907</v>
      </c>
      <c r="F40" s="396">
        <f>SUM('- 33 -'!C40,'- 33 -'!E40,'- 33 -'!G40)</f>
        <v>76909.94</v>
      </c>
      <c r="G40" s="348">
        <f>F40/'- 3 -'!E40</f>
        <v>0.013941089302699005</v>
      </c>
      <c r="H40" s="396">
        <f>F40/'- 7 -'!G40</f>
        <v>104.71060585432267</v>
      </c>
    </row>
    <row r="41" spans="1:8" ht="12.75">
      <c r="A41" s="12">
        <v>35</v>
      </c>
      <c r="B41" s="13" t="s">
        <v>147</v>
      </c>
      <c r="C41" s="395">
        <f>SUM('- 32 -'!E41,'- 32 -'!C41,'- 31 -'!G41,'- 31 -'!E41,'- 31 -'!C41)</f>
        <v>1628594</v>
      </c>
      <c r="D41" s="347">
        <f>C41/'- 3 -'!E41</f>
        <v>0.11945465645791353</v>
      </c>
      <c r="E41" s="395">
        <f>C41/'- 7 -'!G41</f>
        <v>818.4300718629078</v>
      </c>
      <c r="F41" s="395">
        <f>SUM('- 33 -'!C41,'- 33 -'!E41,'- 33 -'!G41)</f>
        <v>213663</v>
      </c>
      <c r="G41" s="347">
        <f>F41/'- 3 -'!E41</f>
        <v>0.01567182506061497</v>
      </c>
      <c r="H41" s="395">
        <f>F41/'- 7 -'!G41</f>
        <v>107.37373737373738</v>
      </c>
    </row>
    <row r="42" spans="1:8" ht="12.75">
      <c r="A42" s="14">
        <v>36</v>
      </c>
      <c r="B42" s="15" t="s">
        <v>148</v>
      </c>
      <c r="C42" s="396">
        <f>SUM('- 32 -'!E42,'- 32 -'!C42,'- 31 -'!G42,'- 31 -'!E42,'- 31 -'!C42)</f>
        <v>930046</v>
      </c>
      <c r="D42" s="348">
        <f>C42/'- 3 -'!E42</f>
        <v>0.13053521554905964</v>
      </c>
      <c r="E42" s="396">
        <f>C42/'- 7 -'!G42</f>
        <v>842.051607062019</v>
      </c>
      <c r="F42" s="396">
        <f>SUM('- 33 -'!C42,'- 33 -'!E42,'- 33 -'!G42)</f>
        <v>116617</v>
      </c>
      <c r="G42" s="348">
        <f>F42/'- 3 -'!E42</f>
        <v>0.01636760464717303</v>
      </c>
      <c r="H42" s="396">
        <f>F42/'- 7 -'!G42</f>
        <v>105.58352195563603</v>
      </c>
    </row>
    <row r="43" spans="1:8" ht="12.75">
      <c r="A43" s="12">
        <v>37</v>
      </c>
      <c r="B43" s="13" t="s">
        <v>149</v>
      </c>
      <c r="C43" s="395">
        <f>SUM('- 32 -'!E43,'- 32 -'!C43,'- 31 -'!G43,'- 31 -'!E43,'- 31 -'!C43)</f>
        <v>776925</v>
      </c>
      <c r="D43" s="347">
        <f>C43/'- 3 -'!E43</f>
        <v>0.11233014059436595</v>
      </c>
      <c r="E43" s="395">
        <f>C43/'- 7 -'!G43</f>
        <v>774.6011964107677</v>
      </c>
      <c r="F43" s="395">
        <f>SUM('- 33 -'!C43,'- 33 -'!E43,'- 33 -'!G43)</f>
        <v>95692</v>
      </c>
      <c r="G43" s="347">
        <f>F43/'- 3 -'!E43</f>
        <v>0.013835435613162233</v>
      </c>
      <c r="H43" s="395">
        <f>F43/'- 7 -'!G43</f>
        <v>95.40578265204387</v>
      </c>
    </row>
    <row r="44" spans="1:8" ht="12.75">
      <c r="A44" s="14">
        <v>38</v>
      </c>
      <c r="B44" s="15" t="s">
        <v>150</v>
      </c>
      <c r="C44" s="396">
        <f>SUM('- 32 -'!E44,'- 32 -'!C44,'- 31 -'!G44,'- 31 -'!E44,'- 31 -'!C44)</f>
        <v>1076758</v>
      </c>
      <c r="D44" s="348">
        <f>C44/'- 3 -'!E44</f>
        <v>0.1212758291381275</v>
      </c>
      <c r="E44" s="396">
        <f>C44/'- 7 -'!G44</f>
        <v>865.213338690237</v>
      </c>
      <c r="F44" s="396">
        <f>SUM('- 33 -'!C44,'- 33 -'!E44,'- 33 -'!G44)</f>
        <v>204443</v>
      </c>
      <c r="G44" s="348">
        <f>F44/'- 3 -'!E44</f>
        <v>0.02302652437825974</v>
      </c>
      <c r="H44" s="396">
        <f>F44/'- 7 -'!G44</f>
        <v>164.2772197669747</v>
      </c>
    </row>
    <row r="45" spans="1:8" ht="12.75">
      <c r="A45" s="12">
        <v>39</v>
      </c>
      <c r="B45" s="13" t="s">
        <v>151</v>
      </c>
      <c r="C45" s="395">
        <f>SUM('- 32 -'!E45,'- 32 -'!C45,'- 31 -'!G45,'- 31 -'!E45,'- 31 -'!C45)</f>
        <v>1658327</v>
      </c>
      <c r="D45" s="347">
        <f>C45/'- 3 -'!E45</f>
        <v>0.11120786418523979</v>
      </c>
      <c r="E45" s="395">
        <f>C45/'- 7 -'!G45</f>
        <v>732.5736625877988</v>
      </c>
      <c r="F45" s="395">
        <f>SUM('- 33 -'!C45,'- 33 -'!E45,'- 33 -'!G45)</f>
        <v>314792</v>
      </c>
      <c r="G45" s="347">
        <f>F45/'- 3 -'!E45</f>
        <v>0.021110037997692857</v>
      </c>
      <c r="H45" s="395">
        <f>F45/'- 7 -'!G45</f>
        <v>139.0608296152317</v>
      </c>
    </row>
    <row r="46" spans="1:8" ht="12.75">
      <c r="A46" s="14">
        <v>40</v>
      </c>
      <c r="B46" s="15" t="s">
        <v>152</v>
      </c>
      <c r="C46" s="396">
        <f>SUM('- 32 -'!E46,'- 32 -'!C46,'- 31 -'!G46,'- 31 -'!E46,'- 31 -'!C46)</f>
        <v>4542988.48</v>
      </c>
      <c r="D46" s="348">
        <f>C46/'- 3 -'!E46</f>
        <v>0.10492728102015411</v>
      </c>
      <c r="E46" s="396">
        <f>C46/'- 7 -'!G46</f>
        <v>595.1383349708523</v>
      </c>
      <c r="F46" s="396">
        <f>SUM('- 33 -'!C46,'- 33 -'!E46,'- 33 -'!G46)</f>
        <v>867569</v>
      </c>
      <c r="G46" s="348">
        <f>F46/'- 3 -'!E46</f>
        <v>0.02003783559393355</v>
      </c>
      <c r="H46" s="396">
        <f>F46/'- 7 -'!G46</f>
        <v>113.6528460077291</v>
      </c>
    </row>
    <row r="47" spans="1:8" ht="12.75">
      <c r="A47" s="12">
        <v>41</v>
      </c>
      <c r="B47" s="13" t="s">
        <v>153</v>
      </c>
      <c r="C47" s="395">
        <f>SUM('- 32 -'!E47,'- 32 -'!C47,'- 31 -'!G47,'- 31 -'!E47,'- 31 -'!C47)</f>
        <v>1291308</v>
      </c>
      <c r="D47" s="347">
        <f>C47/'- 3 -'!E47</f>
        <v>0.10963683104097453</v>
      </c>
      <c r="E47" s="395">
        <f>C47/'- 7 -'!G47</f>
        <v>782.9905408682997</v>
      </c>
      <c r="F47" s="395">
        <f>SUM('- 33 -'!C47,'- 33 -'!E47,'- 33 -'!G47)</f>
        <v>281280.29000000004</v>
      </c>
      <c r="G47" s="347">
        <f>F47/'- 3 -'!E47</f>
        <v>0.023881738229675896</v>
      </c>
      <c r="H47" s="395">
        <f>F47/'- 7 -'!G47</f>
        <v>170.55559665292265</v>
      </c>
    </row>
    <row r="48" spans="1:8" ht="12.75">
      <c r="A48" s="14">
        <v>42</v>
      </c>
      <c r="B48" s="15" t="s">
        <v>154</v>
      </c>
      <c r="C48" s="396">
        <f>SUM('- 32 -'!E48,'- 32 -'!C48,'- 31 -'!G48,'- 31 -'!E48,'- 31 -'!C48)</f>
        <v>815087</v>
      </c>
      <c r="D48" s="348">
        <f>C48/'- 3 -'!E48</f>
        <v>0.10434699006428241</v>
      </c>
      <c r="E48" s="396">
        <f>C48/'- 7 -'!G48</f>
        <v>744.3037165555658</v>
      </c>
      <c r="F48" s="396">
        <f>SUM('- 33 -'!C48,'- 33 -'!E48,'- 33 -'!G48)</f>
        <v>187249</v>
      </c>
      <c r="G48" s="348">
        <f>F48/'- 3 -'!E48</f>
        <v>0.023971514135971764</v>
      </c>
      <c r="H48" s="396">
        <f>F48/'- 7 -'!G48</f>
        <v>170.98803762213498</v>
      </c>
    </row>
    <row r="49" spans="1:8" ht="12.75">
      <c r="A49" s="12">
        <v>43</v>
      </c>
      <c r="B49" s="13" t="s">
        <v>155</v>
      </c>
      <c r="C49" s="395">
        <f>SUM('- 32 -'!E49,'- 32 -'!C49,'- 31 -'!G49,'- 31 -'!E49,'- 31 -'!C49)</f>
        <v>677557</v>
      </c>
      <c r="D49" s="347">
        <f>C49/'- 3 -'!E49</f>
        <v>0.11181729320615674</v>
      </c>
      <c r="E49" s="395">
        <f>C49/'- 7 -'!G49</f>
        <v>820.7837674136887</v>
      </c>
      <c r="F49" s="395">
        <f>SUM('- 33 -'!C49,'- 33 -'!E49,'- 33 -'!G49)</f>
        <v>116424</v>
      </c>
      <c r="G49" s="347">
        <f>F49/'- 3 -'!E49</f>
        <v>0.019213463286828405</v>
      </c>
      <c r="H49" s="395">
        <f>F49/'- 7 -'!G49</f>
        <v>141.03452453058753</v>
      </c>
    </row>
    <row r="50" spans="1:8" ht="12.75">
      <c r="A50" s="14">
        <v>44</v>
      </c>
      <c r="B50" s="15" t="s">
        <v>156</v>
      </c>
      <c r="C50" s="396">
        <f>SUM('- 32 -'!E50,'- 32 -'!C50,'- 31 -'!G50,'- 31 -'!E50,'- 31 -'!C50)</f>
        <v>863046</v>
      </c>
      <c r="D50" s="348">
        <f>C50/'- 3 -'!E50</f>
        <v>0.09535922546360014</v>
      </c>
      <c r="E50" s="396">
        <f>C50/'- 7 -'!G50</f>
        <v>618.9371772805507</v>
      </c>
      <c r="F50" s="396">
        <f>SUM('- 33 -'!C50,'- 33 -'!E50,'- 33 -'!G50)</f>
        <v>182955</v>
      </c>
      <c r="G50" s="348">
        <f>F50/'- 3 -'!E50</f>
        <v>0.02021496779394489</v>
      </c>
      <c r="H50" s="396">
        <f>F50/'- 7 -'!G50</f>
        <v>131.20697074010326</v>
      </c>
    </row>
    <row r="51" spans="1:8" ht="12.75">
      <c r="A51" s="12">
        <v>45</v>
      </c>
      <c r="B51" s="13" t="s">
        <v>157</v>
      </c>
      <c r="C51" s="395">
        <f>SUM('- 32 -'!E51,'- 32 -'!C51,'- 31 -'!G51,'- 31 -'!E51,'- 31 -'!C51)</f>
        <v>1574774.29</v>
      </c>
      <c r="D51" s="347">
        <f>C51/'- 3 -'!E51</f>
        <v>0.13395545076116058</v>
      </c>
      <c r="E51" s="395">
        <f>C51/'- 7 -'!G51</f>
        <v>858.234394244918</v>
      </c>
      <c r="F51" s="395">
        <f>SUM('- 33 -'!C51,'- 33 -'!E51,'- 33 -'!G51)</f>
        <v>213535</v>
      </c>
      <c r="G51" s="347">
        <f>F51/'- 3 -'!E51</f>
        <v>0.01816398537868206</v>
      </c>
      <c r="H51" s="395">
        <f>F51/'- 7 -'!G51</f>
        <v>116.37418932911875</v>
      </c>
    </row>
    <row r="52" spans="1:8" ht="12.75">
      <c r="A52" s="14">
        <v>46</v>
      </c>
      <c r="B52" s="15" t="s">
        <v>158</v>
      </c>
      <c r="C52" s="396">
        <f>SUM('- 32 -'!E52,'- 32 -'!C52,'- 31 -'!G52,'- 31 -'!E52,'- 31 -'!C52)</f>
        <v>1583992</v>
      </c>
      <c r="D52" s="348">
        <f>C52/'- 3 -'!E52</f>
        <v>0.14038814193693938</v>
      </c>
      <c r="E52" s="396">
        <f>C52/'- 7 -'!G52</f>
        <v>1063.2959656306639</v>
      </c>
      <c r="F52" s="396">
        <f>SUM('- 33 -'!C52,'- 33 -'!E52,'- 33 -'!G52)</f>
        <v>210131</v>
      </c>
      <c r="G52" s="348">
        <f>F52/'- 3 -'!E52</f>
        <v>0.018623768714331267</v>
      </c>
      <c r="H52" s="396">
        <f>F52/'- 7 -'!G52</f>
        <v>141.05591729878498</v>
      </c>
    </row>
    <row r="53" spans="1:8" ht="12.75">
      <c r="A53" s="12">
        <v>47</v>
      </c>
      <c r="B53" s="13" t="s">
        <v>159</v>
      </c>
      <c r="C53" s="395">
        <f>SUM('- 32 -'!E53,'- 32 -'!C53,'- 31 -'!G53,'- 31 -'!E53,'- 31 -'!C53)</f>
        <v>953046</v>
      </c>
      <c r="D53" s="347">
        <f>C53/'- 3 -'!E53</f>
        <v>0.10658579772556839</v>
      </c>
      <c r="E53" s="395">
        <f>C53/'- 7 -'!G53</f>
        <v>628.2439024390244</v>
      </c>
      <c r="F53" s="395">
        <f>SUM('- 33 -'!C53,'- 33 -'!E53,'- 33 -'!G53)</f>
        <v>169996</v>
      </c>
      <c r="G53" s="347">
        <f>F53/'- 3 -'!E53</f>
        <v>0.019011841264908225</v>
      </c>
      <c r="H53" s="395">
        <f>F53/'- 7 -'!G53</f>
        <v>112.06064601186553</v>
      </c>
    </row>
    <row r="54" spans="1:8" ht="12.75">
      <c r="A54" s="14">
        <v>48</v>
      </c>
      <c r="B54" s="15" t="s">
        <v>160</v>
      </c>
      <c r="C54" s="396">
        <f>SUM('- 32 -'!E54,'- 32 -'!C54,'- 31 -'!G54,'- 31 -'!E54,'- 31 -'!C54)</f>
        <v>10501651</v>
      </c>
      <c r="D54" s="348">
        <f>C54/'- 3 -'!E54</f>
        <v>0.1848740177779299</v>
      </c>
      <c r="E54" s="396">
        <f>C54/'- 7 -'!G54</f>
        <v>2040.8595526361817</v>
      </c>
      <c r="F54" s="396">
        <f>SUM('- 33 -'!C54,'- 33 -'!E54,'- 33 -'!G54)</f>
        <v>896250</v>
      </c>
      <c r="G54" s="348">
        <f>F54/'- 3 -'!E54</f>
        <v>0.015777837068997023</v>
      </c>
      <c r="H54" s="396">
        <f>F54/'- 7 -'!G54</f>
        <v>174.17455351069825</v>
      </c>
    </row>
    <row r="55" spans="1:8" ht="12.75">
      <c r="A55" s="12">
        <v>49</v>
      </c>
      <c r="B55" s="13" t="s">
        <v>161</v>
      </c>
      <c r="C55" s="395">
        <f>SUM('- 32 -'!E55,'- 32 -'!C55,'- 31 -'!G55,'- 31 -'!E55,'- 31 -'!C55)</f>
        <v>3747160</v>
      </c>
      <c r="D55" s="347">
        <f>C55/'- 3 -'!E55</f>
        <v>0.1109926456812538</v>
      </c>
      <c r="E55" s="395">
        <f>C55/'- 7 -'!G55</f>
        <v>871.594715295869</v>
      </c>
      <c r="F55" s="395">
        <f>SUM('- 33 -'!C55,'- 33 -'!E55,'- 33 -'!G55)</f>
        <v>635762</v>
      </c>
      <c r="G55" s="347">
        <f>F55/'- 3 -'!E55</f>
        <v>0.01883157015008841</v>
      </c>
      <c r="H55" s="395">
        <f>F55/'- 7 -'!G55</f>
        <v>147.87914030517305</v>
      </c>
    </row>
    <row r="56" spans="1:8" ht="12.75">
      <c r="A56" s="14">
        <v>50</v>
      </c>
      <c r="B56" s="15" t="s">
        <v>358</v>
      </c>
      <c r="C56" s="396">
        <f>SUM('- 32 -'!E56,'- 32 -'!C56,'- 31 -'!G56,'- 31 -'!E56,'- 31 -'!C56)</f>
        <v>1748489</v>
      </c>
      <c r="D56" s="348">
        <f>C56/'- 3 -'!E56</f>
        <v>0.12398341469419406</v>
      </c>
      <c r="E56" s="396">
        <f>C56/'- 7 -'!G56</f>
        <v>946.3056773285706</v>
      </c>
      <c r="F56" s="396">
        <f>SUM('- 33 -'!C56,'- 33 -'!E56,'- 33 -'!G56)</f>
        <v>243563</v>
      </c>
      <c r="G56" s="348">
        <f>F56/'- 3 -'!E56</f>
        <v>0.017270782048478425</v>
      </c>
      <c r="H56" s="396">
        <f>F56/'- 7 -'!G56</f>
        <v>131.81955945229203</v>
      </c>
    </row>
    <row r="57" spans="1:8" ht="12.75">
      <c r="A57" s="12">
        <v>2264</v>
      </c>
      <c r="B57" s="13" t="s">
        <v>162</v>
      </c>
      <c r="C57" s="395">
        <f>SUM('- 32 -'!E57,'- 32 -'!C57,'- 31 -'!G57,'- 31 -'!E57,'- 31 -'!C57)</f>
        <v>256801</v>
      </c>
      <c r="D57" s="347">
        <f>C57/'- 3 -'!E57</f>
        <v>0.14741251290859025</v>
      </c>
      <c r="E57" s="395">
        <f>C57/'- 7 -'!G57</f>
        <v>1340.9973890339425</v>
      </c>
      <c r="F57" s="395">
        <f>SUM('- 33 -'!C57,'- 33 -'!E57,'- 33 -'!G57)</f>
        <v>12473</v>
      </c>
      <c r="G57" s="347">
        <f>F57/'- 3 -'!E57</f>
        <v>0.007159926454760091</v>
      </c>
      <c r="H57" s="395">
        <f>F57/'- 7 -'!G57</f>
        <v>65.1331592689295</v>
      </c>
    </row>
    <row r="58" spans="1:8" ht="12.75">
      <c r="A58" s="14">
        <v>2309</v>
      </c>
      <c r="B58" s="15" t="s">
        <v>163</v>
      </c>
      <c r="C58" s="396">
        <f>SUM('- 32 -'!E58,'- 32 -'!C58,'- 31 -'!G58,'- 31 -'!E58,'- 31 -'!C58)</f>
        <v>317524</v>
      </c>
      <c r="D58" s="348">
        <f>C58/'- 3 -'!E58</f>
        <v>0.15875152239952164</v>
      </c>
      <c r="E58" s="396">
        <f>C58/'- 7 -'!G58</f>
        <v>1260.015873015873</v>
      </c>
      <c r="F58" s="396">
        <f>SUM('- 33 -'!C58,'- 33 -'!E58,'- 33 -'!G58)</f>
        <v>20750</v>
      </c>
      <c r="G58" s="348">
        <f>F58/'- 3 -'!E58</f>
        <v>0.010374315295190518</v>
      </c>
      <c r="H58" s="396">
        <f>F58/'- 7 -'!G58</f>
        <v>82.34126984126983</v>
      </c>
    </row>
    <row r="59" spans="1:8" ht="12.75">
      <c r="A59" s="12">
        <v>2312</v>
      </c>
      <c r="B59" s="13" t="s">
        <v>164</v>
      </c>
      <c r="C59" s="395">
        <f>SUM('- 32 -'!E59,'- 32 -'!C59,'- 31 -'!G59,'- 31 -'!E59,'- 31 -'!C59)</f>
        <v>257457</v>
      </c>
      <c r="D59" s="347">
        <f>C59/'- 3 -'!E59</f>
        <v>0.14434391321996193</v>
      </c>
      <c r="E59" s="395">
        <f>C59/'- 7 -'!G59</f>
        <v>1395.4308943089432</v>
      </c>
      <c r="F59" s="395">
        <f>SUM('- 33 -'!C59,'- 33 -'!E59,'- 33 -'!G59)</f>
        <v>11977</v>
      </c>
      <c r="G59" s="347">
        <f>F59/'- 3 -'!E59</f>
        <v>0.006714935110078514</v>
      </c>
      <c r="H59" s="395">
        <f>F59/'- 7 -'!G59</f>
        <v>64.9159891598916</v>
      </c>
    </row>
    <row r="60" spans="1:8" ht="12.75">
      <c r="A60" s="14">
        <v>2355</v>
      </c>
      <c r="B60" s="15" t="s">
        <v>165</v>
      </c>
      <c r="C60" s="396">
        <f>SUM('- 32 -'!E60,'- 32 -'!C60,'- 31 -'!G60,'- 31 -'!E60,'- 31 -'!C60)</f>
        <v>3061203</v>
      </c>
      <c r="D60" s="348">
        <f>C60/'- 3 -'!E60</f>
        <v>0.12839004195530143</v>
      </c>
      <c r="E60" s="396">
        <f>C60/'- 7 -'!G60</f>
        <v>868.3032194015034</v>
      </c>
      <c r="F60" s="396">
        <f>SUM('- 33 -'!C60,'- 33 -'!E60,'- 33 -'!G60)</f>
        <v>480268</v>
      </c>
      <c r="G60" s="348">
        <f>F60/'- 3 -'!E60</f>
        <v>0.02014294010223716</v>
      </c>
      <c r="H60" s="396">
        <f>F60/'- 7 -'!G60</f>
        <v>136.2269181676358</v>
      </c>
    </row>
    <row r="61" spans="1:8" ht="12.75">
      <c r="A61" s="12">
        <v>2439</v>
      </c>
      <c r="B61" s="13" t="s">
        <v>166</v>
      </c>
      <c r="C61" s="395">
        <f>SUM('- 32 -'!E61,'- 32 -'!C61,'- 31 -'!G61,'- 31 -'!E61,'- 31 -'!C61)</f>
        <v>145885.36</v>
      </c>
      <c r="D61" s="347">
        <f>C61/'- 3 -'!E61</f>
        <v>0.119458356015844</v>
      </c>
      <c r="E61" s="395">
        <f>C61/'- 7 -'!G61</f>
        <v>953.4990849673202</v>
      </c>
      <c r="F61" s="395">
        <f>SUM('- 33 -'!C61,'- 33 -'!E61,'- 33 -'!G61)</f>
        <v>526.94</v>
      </c>
      <c r="G61" s="347">
        <f>F61/'- 3 -'!E61</f>
        <v>0.00043148528487703527</v>
      </c>
      <c r="H61" s="395">
        <f>F61/'- 7 -'!G61</f>
        <v>3.4440522875817</v>
      </c>
    </row>
    <row r="62" spans="1:8" ht="12.75">
      <c r="A62" s="14">
        <v>2460</v>
      </c>
      <c r="B62" s="15" t="s">
        <v>167</v>
      </c>
      <c r="C62" s="396">
        <f>SUM('- 32 -'!E62,'- 32 -'!C62,'- 31 -'!G62,'- 31 -'!E62,'- 31 -'!C62)</f>
        <v>545836</v>
      </c>
      <c r="D62" s="348">
        <f>C62/'- 3 -'!E62</f>
        <v>0.1947336894534295</v>
      </c>
      <c r="E62" s="396">
        <f>C62/'- 7 -'!G62</f>
        <v>1761.8979987088444</v>
      </c>
      <c r="F62" s="396">
        <f>SUM('- 33 -'!C62,'- 33 -'!E62,'- 33 -'!G62)</f>
        <v>42359</v>
      </c>
      <c r="G62" s="348">
        <f>F62/'- 3 -'!E62</f>
        <v>0.01511209292087334</v>
      </c>
      <c r="H62" s="396">
        <f>F62/'- 7 -'!G62</f>
        <v>136.7301484828922</v>
      </c>
    </row>
    <row r="63" spans="1:8" ht="12.75">
      <c r="A63" s="12">
        <v>3000</v>
      </c>
      <c r="B63" s="13" t="s">
        <v>400</v>
      </c>
      <c r="C63" s="395">
        <f>SUM('- 32 -'!E63,'- 32 -'!C63,'- 31 -'!G63,'- 31 -'!E63,'- 31 -'!C63)</f>
        <v>583537</v>
      </c>
      <c r="D63" s="347">
        <f>C63/'- 3 -'!E63</f>
        <v>0.10906318329545801</v>
      </c>
      <c r="E63" s="395">
        <f>C63/'- 7 -'!G63</f>
        <v>872.774454083159</v>
      </c>
      <c r="F63" s="395">
        <f>SUM('- 33 -'!C63,'- 33 -'!E63,'- 33 -'!G63)</f>
        <v>84083</v>
      </c>
      <c r="G63" s="347">
        <f>F63/'- 3 -'!E63</f>
        <v>0.015715129702198825</v>
      </c>
      <c r="H63" s="395">
        <f>F63/'- 7 -'!G63</f>
        <v>125.75979658988933</v>
      </c>
    </row>
    <row r="64" spans="1:8" ht="4.5" customHeight="1">
      <c r="A64" s="16"/>
      <c r="B64" s="16"/>
      <c r="C64" s="397"/>
      <c r="D64" s="193"/>
      <c r="E64" s="397"/>
      <c r="F64" s="397"/>
      <c r="G64" s="193"/>
      <c r="H64" s="397"/>
    </row>
    <row r="65" spans="1:8" ht="12.75">
      <c r="A65" s="18"/>
      <c r="B65" s="19" t="s">
        <v>168</v>
      </c>
      <c r="C65" s="398">
        <f>SUM(C11:C63)</f>
        <v>151451900</v>
      </c>
      <c r="D65" s="101">
        <f>C65/'- 3 -'!E65</f>
        <v>0.12108788595718299</v>
      </c>
      <c r="E65" s="398">
        <f>C65/'- 7 -'!G65</f>
        <v>805.8362778311978</v>
      </c>
      <c r="F65" s="398">
        <f>SUM(F11:F63)</f>
        <v>22779180.87</v>
      </c>
      <c r="G65" s="101">
        <f>F65/'- 3 -'!E65</f>
        <v>0.01821226973966391</v>
      </c>
      <c r="H65" s="398">
        <f>F65/'- 7 -'!G65</f>
        <v>121.20211317470712</v>
      </c>
    </row>
    <row r="66" spans="1:8" ht="4.5" customHeight="1">
      <c r="A66" s="16"/>
      <c r="B66" s="16"/>
      <c r="C66" s="397"/>
      <c r="D66" s="193"/>
      <c r="E66" s="397"/>
      <c r="F66" s="397"/>
      <c r="G66" s="193"/>
      <c r="H66" s="397"/>
    </row>
    <row r="67" spans="1:8" ht="12.75">
      <c r="A67" s="14">
        <v>2155</v>
      </c>
      <c r="B67" s="15" t="s">
        <v>169</v>
      </c>
      <c r="C67" s="396">
        <f>SUM('- 32 -'!E67,'- 32 -'!C67,'- 31 -'!G67,'- 31 -'!E67,'- 31 -'!C67)</f>
        <v>141007.64</v>
      </c>
      <c r="D67" s="348">
        <f>C67/'- 3 -'!E67</f>
        <v>0.11761306622045074</v>
      </c>
      <c r="E67" s="396">
        <f>C67/'- 7 -'!G67</f>
        <v>965.8057534246576</v>
      </c>
      <c r="F67" s="396">
        <f>SUM('- 33 -'!C67,'- 33 -'!E67,'- 33 -'!G67)</f>
        <v>0</v>
      </c>
      <c r="G67" s="348">
        <f>F67/'- 3 -'!E67</f>
        <v>0</v>
      </c>
      <c r="H67" s="396">
        <f>F67/'- 7 -'!G67</f>
        <v>0</v>
      </c>
    </row>
    <row r="68" spans="1:8" ht="12.75">
      <c r="A68" s="12">
        <v>2408</v>
      </c>
      <c r="B68" s="13" t="s">
        <v>171</v>
      </c>
      <c r="C68" s="395">
        <f>SUM('- 32 -'!E68,'- 32 -'!C68,'- 31 -'!G68,'- 31 -'!E68,'- 31 -'!C68)</f>
        <v>334085</v>
      </c>
      <c r="D68" s="347">
        <f>C68/'- 3 -'!E68</f>
        <v>0.14787311642532006</v>
      </c>
      <c r="E68" s="395">
        <f>C68/'- 7 -'!G68</f>
        <v>1199.5870736086176</v>
      </c>
      <c r="F68" s="395">
        <f>SUM('- 33 -'!C68,'- 33 -'!E68,'- 33 -'!G68)</f>
        <v>26483</v>
      </c>
      <c r="G68" s="347">
        <f>F68/'- 3 -'!E68</f>
        <v>0.01172193825610773</v>
      </c>
      <c r="H68" s="395">
        <f>F68/'- 7 -'!G68</f>
        <v>95.0915619389587</v>
      </c>
    </row>
    <row r="69" ht="6.75" customHeight="1"/>
    <row r="70" spans="1:11" ht="12" customHeight="1">
      <c r="A70" s="380" t="s">
        <v>372</v>
      </c>
      <c r="B70" s="266" t="str">
        <f>'- 4 -'!B74</f>
        <v>NEW FOR 2000/01, INTERFUND TRANSFERS (TRANSFERS TO/(FROM) CAPITAL) ARE NO LONGER INCLUDED IN OPERATING EXPENDITURES.</v>
      </c>
      <c r="C70" s="16"/>
      <c r="D70" s="16"/>
      <c r="E70" s="16"/>
      <c r="F70" s="16"/>
      <c r="G70" s="16"/>
      <c r="H70" s="16"/>
      <c r="I70" s="16"/>
      <c r="J70" s="16"/>
      <c r="K70" s="16"/>
    </row>
    <row r="71" spans="1:11" ht="12" customHeight="1">
      <c r="A71" s="5"/>
      <c r="B71" s="5"/>
      <c r="C71" s="149"/>
      <c r="D71" s="149"/>
      <c r="F71" s="149"/>
      <c r="G71" s="149"/>
      <c r="I71" s="149"/>
      <c r="J71" s="16"/>
      <c r="K71" s="16"/>
    </row>
    <row r="72" spans="1:11" ht="12" customHeight="1">
      <c r="A72" s="5"/>
      <c r="B72" s="5"/>
      <c r="C72" s="16"/>
      <c r="D72" s="16"/>
      <c r="E72" s="16"/>
      <c r="F72" s="16"/>
      <c r="G72" s="16"/>
      <c r="H72" s="16"/>
      <c r="I72" s="16"/>
      <c r="J72" s="16"/>
      <c r="K72" s="16"/>
    </row>
    <row r="73" spans="1:11" ht="12" customHeight="1">
      <c r="A73" s="5"/>
      <c r="B73" s="5"/>
      <c r="C73" s="16"/>
      <c r="D73" s="16"/>
      <c r="E73" s="16"/>
      <c r="F73" s="16"/>
      <c r="G73" s="16"/>
      <c r="H73" s="16"/>
      <c r="I73" s="16"/>
      <c r="J73" s="16"/>
      <c r="K73" s="16"/>
    </row>
    <row r="74" spans="1:11" ht="12" customHeight="1">
      <c r="A74" s="5"/>
      <c r="B74" s="5"/>
      <c r="C74" s="16"/>
      <c r="D74" s="16"/>
      <c r="E74" s="16"/>
      <c r="F74" s="16"/>
      <c r="G74" s="16"/>
      <c r="H74" s="16"/>
      <c r="I74" s="16"/>
      <c r="J74" s="16"/>
      <c r="K74" s="16"/>
    </row>
    <row r="75" spans="3:11" ht="12" customHeight="1">
      <c r="C75" s="16"/>
      <c r="D75" s="16"/>
      <c r="E75" s="16"/>
      <c r="F75" s="16"/>
      <c r="G75" s="16"/>
      <c r="H75" s="16"/>
      <c r="I75" s="16"/>
      <c r="J75" s="16"/>
      <c r="K75" s="16"/>
    </row>
  </sheetData>
  <mergeCells count="1">
    <mergeCell ref="F6:H7"/>
  </mergeCells>
  <printOptions horizontalCentered="1"/>
  <pageMargins left="0.4724409448818898" right="0.4724409448818898" top="0.5905511811023623" bottom="0" header="0.31496062992125984" footer="0"/>
  <pageSetup fitToHeight="1" fitToWidth="1" horizontalDpi="300" verticalDpi="300" orientation="portrait" scale="83" r:id="rId1"/>
  <headerFooter alignWithMargins="0">
    <oddHeader>&amp;C&amp;"Times New Roman,Bold"&amp;12&amp;A</oddHeader>
  </headerFooter>
</worksheet>
</file>

<file path=xl/worksheets/sheet14.xml><?xml version="1.0" encoding="utf-8"?>
<worksheet xmlns="http://schemas.openxmlformats.org/spreadsheetml/2006/main" xmlns:r="http://schemas.openxmlformats.org/officeDocument/2006/relationships">
  <sheetPr codeName="Sheet13">
    <pageSetUpPr fitToPage="1"/>
  </sheetPr>
  <dimension ref="A1:H74"/>
  <sheetViews>
    <sheetView showGridLines="0" showZeros="0" workbookViewId="0" topLeftCell="A1">
      <selection activeCell="A1" sqref="A1"/>
    </sheetView>
  </sheetViews>
  <sheetFormatPr defaultColWidth="15.83203125" defaultRowHeight="12"/>
  <cols>
    <col min="1" max="1" width="6.83203125" style="80" customWidth="1"/>
    <col min="2" max="2" width="32.83203125" style="80" customWidth="1"/>
    <col min="3" max="3" width="20.83203125" style="80" customWidth="1"/>
    <col min="4" max="4" width="12.83203125" style="80" customWidth="1"/>
    <col min="5" max="5" width="15.33203125" style="80" customWidth="1"/>
    <col min="6" max="6" width="20.83203125" style="80" customWidth="1"/>
    <col min="7" max="7" width="12.83203125" style="80" customWidth="1"/>
    <col min="8" max="8" width="15.33203125" style="80" customWidth="1"/>
    <col min="9" max="16384" width="15.83203125" style="80" customWidth="1"/>
  </cols>
  <sheetData>
    <row r="1" spans="1:8" ht="6.75" customHeight="1">
      <c r="A1" s="16"/>
      <c r="B1" s="20"/>
      <c r="C1" s="21"/>
      <c r="D1" s="21"/>
      <c r="E1" s="21"/>
      <c r="F1" s="21"/>
      <c r="G1" s="21"/>
      <c r="H1" s="21"/>
    </row>
    <row r="2" spans="1:8" ht="12.75">
      <c r="A2" s="7"/>
      <c r="B2" s="22"/>
      <c r="C2" s="23" t="s">
        <v>0</v>
      </c>
      <c r="D2" s="24"/>
      <c r="E2" s="23"/>
      <c r="F2" s="23"/>
      <c r="G2" s="23"/>
      <c r="H2" s="25" t="s">
        <v>378</v>
      </c>
    </row>
    <row r="3" spans="1:8" ht="12.75">
      <c r="A3" s="8"/>
      <c r="B3" s="26"/>
      <c r="C3" s="6" t="str">
        <f>YEAR</f>
        <v>OPERATING FUND ACTUAL 2000/01</v>
      </c>
      <c r="D3" s="27"/>
      <c r="E3" s="6"/>
      <c r="F3" s="27"/>
      <c r="G3" s="27"/>
      <c r="H3" s="28"/>
    </row>
    <row r="4" spans="1:8" ht="12.75">
      <c r="A4" s="9"/>
      <c r="B4" s="16"/>
      <c r="C4" s="21"/>
      <c r="D4" s="21"/>
      <c r="E4" s="21"/>
      <c r="F4" s="21"/>
      <c r="G4" s="21"/>
      <c r="H4" s="21"/>
    </row>
    <row r="5" spans="1:8" ht="16.5">
      <c r="A5" s="9"/>
      <c r="B5" s="16"/>
      <c r="C5" s="319" t="s">
        <v>13</v>
      </c>
      <c r="D5" s="29"/>
      <c r="E5" s="30"/>
      <c r="F5" s="30"/>
      <c r="G5" s="30"/>
      <c r="H5" s="31"/>
    </row>
    <row r="6" spans="1:8" ht="12.75">
      <c r="A6" s="9"/>
      <c r="B6" s="16"/>
      <c r="C6" s="32"/>
      <c r="D6" s="33"/>
      <c r="E6" s="34"/>
      <c r="F6" s="372" t="s">
        <v>370</v>
      </c>
      <c r="G6" s="373"/>
      <c r="H6" s="374"/>
    </row>
    <row r="7" spans="1:8" ht="16.5">
      <c r="A7" s="16"/>
      <c r="B7" s="16"/>
      <c r="C7" s="37" t="s">
        <v>36</v>
      </c>
      <c r="D7" s="38"/>
      <c r="E7" s="39"/>
      <c r="F7" s="37" t="s">
        <v>478</v>
      </c>
      <c r="G7" s="38"/>
      <c r="H7" s="39"/>
    </row>
    <row r="8" spans="1:8" ht="12.75">
      <c r="A8" s="43"/>
      <c r="B8" s="44"/>
      <c r="C8" s="45"/>
      <c r="D8" s="46"/>
      <c r="E8" s="47" t="s">
        <v>75</v>
      </c>
      <c r="F8" s="93"/>
      <c r="G8" s="46"/>
      <c r="H8" s="47" t="s">
        <v>75</v>
      </c>
    </row>
    <row r="9" spans="1:8" ht="12.75">
      <c r="A9" s="50" t="s">
        <v>101</v>
      </c>
      <c r="B9" s="51" t="s">
        <v>102</v>
      </c>
      <c r="C9" s="52" t="s">
        <v>103</v>
      </c>
      <c r="D9" s="52" t="s">
        <v>104</v>
      </c>
      <c r="E9" s="52" t="s">
        <v>105</v>
      </c>
      <c r="F9" s="94" t="s">
        <v>103</v>
      </c>
      <c r="G9" s="52" t="s">
        <v>104</v>
      </c>
      <c r="H9" s="52" t="s">
        <v>105</v>
      </c>
    </row>
    <row r="10" spans="1:8" ht="4.5" customHeight="1">
      <c r="A10" s="75"/>
      <c r="B10" s="75"/>
      <c r="C10" s="88"/>
      <c r="D10" s="88"/>
      <c r="E10" s="88"/>
      <c r="F10" s="88"/>
      <c r="G10" s="88"/>
      <c r="H10" s="88"/>
    </row>
    <row r="11" spans="1:8" ht="12.75">
      <c r="A11" s="12">
        <v>1</v>
      </c>
      <c r="B11" s="13" t="s">
        <v>117</v>
      </c>
      <c r="C11" s="395">
        <v>17065607</v>
      </c>
      <c r="D11" s="347">
        <f>C11/'- 3 -'!E11</f>
        <v>0.07435878763487802</v>
      </c>
      <c r="E11" s="395">
        <f>C11/'- 7 -'!D11</f>
        <v>574.5860198581178</v>
      </c>
      <c r="F11" s="395">
        <v>3576490</v>
      </c>
      <c r="G11" s="347">
        <f>F11/'- 3 -'!E11</f>
        <v>0.015583592214930586</v>
      </c>
      <c r="H11" s="395">
        <f>IF('- 7 -'!C11=0,"",F11/'- 7 -'!C11)</f>
        <v>5980.752508361204</v>
      </c>
    </row>
    <row r="12" spans="1:8" ht="12.75">
      <c r="A12" s="14">
        <v>2</v>
      </c>
      <c r="B12" s="15" t="s">
        <v>118</v>
      </c>
      <c r="C12" s="396">
        <v>2711173</v>
      </c>
      <c r="D12" s="348">
        <f>C12/'- 3 -'!E12</f>
        <v>0.04588850194857126</v>
      </c>
      <c r="E12" s="396">
        <f>C12/'- 7 -'!D12</f>
        <v>294.58192897019165</v>
      </c>
      <c r="F12" s="396">
        <v>2734803</v>
      </c>
      <c r="G12" s="348">
        <f>F12/'- 3 -'!E12</f>
        <v>0.04628845624918016</v>
      </c>
      <c r="H12" s="396">
        <f>IF('- 7 -'!C12=0,"",F12/'- 7 -'!C12)</f>
        <v>3875.4152023580095</v>
      </c>
    </row>
    <row r="13" spans="1:8" ht="12.75">
      <c r="A13" s="12">
        <v>3</v>
      </c>
      <c r="B13" s="13" t="s">
        <v>119</v>
      </c>
      <c r="C13" s="395">
        <v>2856691</v>
      </c>
      <c r="D13" s="347">
        <f>C13/'- 3 -'!E13</f>
        <v>0.0702715414365898</v>
      </c>
      <c r="E13" s="395">
        <f>C13/'- 7 -'!D13</f>
        <v>482.8754225828262</v>
      </c>
      <c r="F13" s="395">
        <v>0</v>
      </c>
      <c r="G13" s="347">
        <f>F13/'- 3 -'!E13</f>
        <v>0</v>
      </c>
      <c r="H13" s="395">
        <f>IF('- 7 -'!C13=0,"",F13/'- 7 -'!C13)</f>
      </c>
    </row>
    <row r="14" spans="1:8" ht="12.75">
      <c r="A14" s="14">
        <v>4</v>
      </c>
      <c r="B14" s="15" t="s">
        <v>120</v>
      </c>
      <c r="C14" s="396">
        <v>2933477</v>
      </c>
      <c r="D14" s="348">
        <f>C14/'- 3 -'!E14</f>
        <v>0.07511278464441441</v>
      </c>
      <c r="E14" s="396">
        <f>C14/'- 7 -'!D14</f>
        <v>507.7679498719103</v>
      </c>
      <c r="F14" s="396">
        <v>673030</v>
      </c>
      <c r="G14" s="348">
        <f>F14/'- 3 -'!E14</f>
        <v>0.017233186914105764</v>
      </c>
      <c r="H14" s="396">
        <f>IF('- 7 -'!C14=0,"",F14/'- 7 -'!C14)</f>
        <v>4259.683544303797</v>
      </c>
    </row>
    <row r="15" spans="1:8" ht="12.75">
      <c r="A15" s="12">
        <v>5</v>
      </c>
      <c r="B15" s="13" t="s">
        <v>121</v>
      </c>
      <c r="C15" s="395">
        <v>3209650</v>
      </c>
      <c r="D15" s="347">
        <f>C15/'- 3 -'!E15</f>
        <v>0.06835719014497031</v>
      </c>
      <c r="E15" s="395">
        <f>C15/'- 7 -'!D15</f>
        <v>456.93521062596983</v>
      </c>
      <c r="F15" s="395">
        <v>0</v>
      </c>
      <c r="G15" s="347">
        <f>F15/'- 3 -'!E15</f>
        <v>0</v>
      </c>
      <c r="H15" s="395">
        <f>IF('- 7 -'!C15=0,"",F15/'- 7 -'!C15)</f>
      </c>
    </row>
    <row r="16" spans="1:8" ht="12.75">
      <c r="A16" s="14">
        <v>6</v>
      </c>
      <c r="B16" s="15" t="s">
        <v>122</v>
      </c>
      <c r="C16" s="396">
        <v>3827683</v>
      </c>
      <c r="D16" s="348">
        <f>C16/'- 3 -'!E16</f>
        <v>0.06810558207409419</v>
      </c>
      <c r="E16" s="396">
        <f>C16/'- 7 -'!D16</f>
        <v>438.72806464553844</v>
      </c>
      <c r="F16" s="396">
        <v>0</v>
      </c>
      <c r="G16" s="348">
        <f>F16/'- 3 -'!E16</f>
        <v>0</v>
      </c>
      <c r="H16" s="396">
        <f>IF('- 7 -'!C16=0,"",F16/'- 7 -'!C16)</f>
      </c>
    </row>
    <row r="17" spans="1:8" ht="12.75">
      <c r="A17" s="12">
        <v>9</v>
      </c>
      <c r="B17" s="13" t="s">
        <v>123</v>
      </c>
      <c r="C17" s="395">
        <v>5376440</v>
      </c>
      <c r="D17" s="347">
        <f>C17/'- 3 -'!E17</f>
        <v>0.06921292018355085</v>
      </c>
      <c r="E17" s="395">
        <f>C17/'- 7 -'!D17</f>
        <v>425.2402458218978</v>
      </c>
      <c r="F17" s="395">
        <v>1476404</v>
      </c>
      <c r="G17" s="347">
        <f>F17/'- 3 -'!E17</f>
        <v>0.019006300118791473</v>
      </c>
      <c r="H17" s="395">
        <f>IF('- 7 -'!C17=0,"",F17/'- 7 -'!C17)</f>
        <v>5056.178082191781</v>
      </c>
    </row>
    <row r="18" spans="1:8" ht="12.75">
      <c r="A18" s="14">
        <v>10</v>
      </c>
      <c r="B18" s="15" t="s">
        <v>124</v>
      </c>
      <c r="C18" s="396">
        <v>4311324</v>
      </c>
      <c r="D18" s="348">
        <f>C18/'- 3 -'!E18</f>
        <v>0.07589470331749176</v>
      </c>
      <c r="E18" s="396">
        <f>C18/'- 7 -'!D18</f>
        <v>505.7864852182074</v>
      </c>
      <c r="F18" s="396">
        <v>377277</v>
      </c>
      <c r="G18" s="348">
        <f>F18/'- 3 -'!E18</f>
        <v>0.006641422909415609</v>
      </c>
      <c r="H18" s="396">
        <f>IF('- 7 -'!C18=0,"",F18/'- 7 -'!C18)</f>
        <v>4013.5851063829787</v>
      </c>
    </row>
    <row r="19" spans="1:8" ht="12.75">
      <c r="A19" s="12">
        <v>11</v>
      </c>
      <c r="B19" s="13" t="s">
        <v>125</v>
      </c>
      <c r="C19" s="395">
        <v>2141140</v>
      </c>
      <c r="D19" s="347">
        <f>C19/'- 3 -'!E19</f>
        <v>0.06916598288562352</v>
      </c>
      <c r="E19" s="395">
        <f>C19/'- 7 -'!D19</f>
        <v>455.338876719903</v>
      </c>
      <c r="F19" s="395">
        <v>1192877</v>
      </c>
      <c r="G19" s="347">
        <f>F19/'- 3 -'!E19</f>
        <v>0.03853391658959896</v>
      </c>
      <c r="H19" s="395">
        <f>IF('- 7 -'!C19=0,"",F19/'- 7 -'!C19)</f>
        <v>5254.964757709251</v>
      </c>
    </row>
    <row r="20" spans="1:8" ht="12.75">
      <c r="A20" s="14">
        <v>12</v>
      </c>
      <c r="B20" s="15" t="s">
        <v>126</v>
      </c>
      <c r="C20" s="396">
        <v>3668324</v>
      </c>
      <c r="D20" s="348">
        <f>C20/'- 3 -'!E20</f>
        <v>0.07372731771289681</v>
      </c>
      <c r="E20" s="396">
        <f>C20/'- 7 -'!D20</f>
        <v>457.06646066435746</v>
      </c>
      <c r="F20" s="396">
        <v>674295</v>
      </c>
      <c r="G20" s="348">
        <f>F20/'- 3 -'!E20</f>
        <v>0.013552227583282653</v>
      </c>
      <c r="H20" s="396">
        <f>IF('- 7 -'!C20=0,"",F20/'- 7 -'!C20)</f>
        <v>7584.870641169853</v>
      </c>
    </row>
    <row r="21" spans="1:8" ht="12.75">
      <c r="A21" s="12">
        <v>13</v>
      </c>
      <c r="B21" s="13" t="s">
        <v>127</v>
      </c>
      <c r="C21" s="395">
        <v>1232842</v>
      </c>
      <c r="D21" s="347">
        <f>C21/'- 3 -'!E21</f>
        <v>0.06531806344261727</v>
      </c>
      <c r="E21" s="395">
        <f>C21/'- 7 -'!D21</f>
        <v>375.1573245694115</v>
      </c>
      <c r="F21" s="395">
        <v>0</v>
      </c>
      <c r="G21" s="347">
        <f>F21/'- 3 -'!E21</f>
        <v>0</v>
      </c>
      <c r="H21" s="395">
        <f>IF('- 7 -'!C21=0,"",F21/'- 7 -'!C21)</f>
      </c>
    </row>
    <row r="22" spans="1:8" ht="12.75">
      <c r="A22" s="14">
        <v>14</v>
      </c>
      <c r="B22" s="15" t="s">
        <v>128</v>
      </c>
      <c r="C22" s="396">
        <v>1871451</v>
      </c>
      <c r="D22" s="348">
        <f>C22/'- 3 -'!E22</f>
        <v>0.08736650157567964</v>
      </c>
      <c r="E22" s="396">
        <f>C22/'- 7 -'!D22</f>
        <v>535.8485325697924</v>
      </c>
      <c r="F22" s="396">
        <v>0</v>
      </c>
      <c r="G22" s="348">
        <f>F22/'- 3 -'!E22</f>
        <v>0</v>
      </c>
      <c r="H22" s="396">
        <f>IF('- 7 -'!C22=0,"",F22/'- 7 -'!C22)</f>
      </c>
    </row>
    <row r="23" spans="1:8" ht="12.75">
      <c r="A23" s="12">
        <v>15</v>
      </c>
      <c r="B23" s="13" t="s">
        <v>129</v>
      </c>
      <c r="C23" s="395">
        <v>1898288</v>
      </c>
      <c r="D23" s="347">
        <f>C23/'- 3 -'!E23</f>
        <v>0.06272820407484435</v>
      </c>
      <c r="E23" s="395">
        <f>C23/'- 7 -'!D23</f>
        <v>322.86554979164896</v>
      </c>
      <c r="F23" s="395">
        <v>1134084</v>
      </c>
      <c r="G23" s="347">
        <f>F23/'- 3 -'!E23</f>
        <v>0.037475373910605646</v>
      </c>
      <c r="H23" s="395">
        <f>IF('- 7 -'!C23=0,"",F23/'- 7 -'!C23)</f>
        <v>4937.239878101872</v>
      </c>
    </row>
    <row r="24" spans="1:8" ht="12.75">
      <c r="A24" s="14">
        <v>16</v>
      </c>
      <c r="B24" s="15" t="s">
        <v>130</v>
      </c>
      <c r="C24" s="396">
        <v>287000</v>
      </c>
      <c r="D24" s="348">
        <f>C24/'- 3 -'!E24</f>
        <v>0.05071751141364902</v>
      </c>
      <c r="E24" s="396">
        <f>C24/'- 7 -'!D24</f>
        <v>361.23348017621146</v>
      </c>
      <c r="F24" s="396">
        <v>151876</v>
      </c>
      <c r="G24" s="348">
        <f>F24/'- 3 -'!E24</f>
        <v>0.02683892948940543</v>
      </c>
      <c r="H24" s="396">
        <f>IF('- 7 -'!C24=0,"",F24/'- 7 -'!C24)</f>
        <v>4339.314285714286</v>
      </c>
    </row>
    <row r="25" spans="1:8" ht="12.75">
      <c r="A25" s="12">
        <v>17</v>
      </c>
      <c r="B25" s="13" t="s">
        <v>131</v>
      </c>
      <c r="C25" s="395">
        <v>284170</v>
      </c>
      <c r="D25" s="347">
        <f>C25/'- 3 -'!E25</f>
        <v>0.07191696171044991</v>
      </c>
      <c r="E25" s="395">
        <f>C25/'- 7 -'!D25</f>
        <v>533.6525821596244</v>
      </c>
      <c r="F25" s="395">
        <v>102814</v>
      </c>
      <c r="G25" s="347">
        <f>F25/'- 3 -'!E25</f>
        <v>0.026019884228800357</v>
      </c>
      <c r="H25" s="395">
        <f>IF('- 7 -'!C25=0,"",F25/'- 7 -'!C25)</f>
        <v>6854.266666666666</v>
      </c>
    </row>
    <row r="26" spans="1:8" ht="12.75">
      <c r="A26" s="14">
        <v>18</v>
      </c>
      <c r="B26" s="15" t="s">
        <v>132</v>
      </c>
      <c r="C26" s="396">
        <v>551794</v>
      </c>
      <c r="D26" s="348">
        <f>C26/'- 3 -'!E26</f>
        <v>0.060638229247747005</v>
      </c>
      <c r="E26" s="396">
        <f>C26/'- 7 -'!D26</f>
        <v>374.02155493797875</v>
      </c>
      <c r="F26" s="396">
        <v>456047</v>
      </c>
      <c r="G26" s="348">
        <f>F26/'- 3 -'!E26</f>
        <v>0.05011631611388902</v>
      </c>
      <c r="H26" s="396">
        <f>IF('- 7 -'!C26=0,"",F26/'- 7 -'!C26)</f>
        <v>5182.352272727273</v>
      </c>
    </row>
    <row r="27" spans="1:8" ht="12.75">
      <c r="A27" s="12">
        <v>19</v>
      </c>
      <c r="B27" s="13" t="s">
        <v>133</v>
      </c>
      <c r="C27" s="395">
        <v>1642473</v>
      </c>
      <c r="D27" s="347">
        <f>C27/'- 3 -'!E27</f>
        <v>0.07085130940764268</v>
      </c>
      <c r="E27" s="395">
        <f>C27/'- 7 -'!D27</f>
        <v>277.2387077172372</v>
      </c>
      <c r="F27" s="395">
        <v>151599</v>
      </c>
      <c r="G27" s="347">
        <f>F27/'- 3 -'!E27</f>
        <v>0.006539521596330183</v>
      </c>
      <c r="H27" s="395">
        <f>IF('- 7 -'!C27=0,"",F27/'- 7 -'!C27)</f>
        <v>3724.7911547911544</v>
      </c>
    </row>
    <row r="28" spans="1:8" ht="12.75">
      <c r="A28" s="14">
        <v>20</v>
      </c>
      <c r="B28" s="15" t="s">
        <v>134</v>
      </c>
      <c r="C28" s="396">
        <v>475571</v>
      </c>
      <c r="D28" s="348">
        <f>C28/'- 3 -'!E28</f>
        <v>0.06554233664685025</v>
      </c>
      <c r="E28" s="396">
        <f>C28/'- 7 -'!D28</f>
        <v>476.52404809619236</v>
      </c>
      <c r="F28" s="396">
        <v>0</v>
      </c>
      <c r="G28" s="348">
        <f>F28/'- 3 -'!E28</f>
        <v>0</v>
      </c>
      <c r="H28" s="396">
        <f>IF('- 7 -'!C28=0,"",F28/'- 7 -'!C28)</f>
      </c>
    </row>
    <row r="29" spans="1:8" ht="12.75">
      <c r="A29" s="12">
        <v>21</v>
      </c>
      <c r="B29" s="13" t="s">
        <v>135</v>
      </c>
      <c r="C29" s="395">
        <v>1494055</v>
      </c>
      <c r="D29" s="347">
        <f>C29/'- 3 -'!E29</f>
        <v>0.06951046752349975</v>
      </c>
      <c r="E29" s="395">
        <f>C29/'- 7 -'!D29</f>
        <v>426.7265508968354</v>
      </c>
      <c r="F29" s="395">
        <v>0</v>
      </c>
      <c r="G29" s="347">
        <f>F29/'- 3 -'!E29</f>
        <v>0</v>
      </c>
      <c r="H29" s="395">
        <f>IF('- 7 -'!C29=0,"",F29/'- 7 -'!C29)</f>
      </c>
    </row>
    <row r="30" spans="1:8" ht="12.75">
      <c r="A30" s="14">
        <v>22</v>
      </c>
      <c r="B30" s="15" t="s">
        <v>136</v>
      </c>
      <c r="C30" s="396">
        <v>738829</v>
      </c>
      <c r="D30" s="348">
        <f>C30/'- 3 -'!E30</f>
        <v>0.06359927282061603</v>
      </c>
      <c r="E30" s="396">
        <f>C30/'- 7 -'!D30</f>
        <v>423.81058911260254</v>
      </c>
      <c r="F30" s="396">
        <v>78967</v>
      </c>
      <c r="G30" s="348">
        <f>F30/'- 3 -'!E30</f>
        <v>0.006797572613995371</v>
      </c>
      <c r="H30" s="396">
        <f>IF('- 7 -'!C30=0,"",F30/'- 7 -'!C30)</f>
        <v>5600.49645390071</v>
      </c>
    </row>
    <row r="31" spans="1:8" ht="12.75">
      <c r="A31" s="12">
        <v>23</v>
      </c>
      <c r="B31" s="13" t="s">
        <v>137</v>
      </c>
      <c r="C31" s="395">
        <v>581643</v>
      </c>
      <c r="D31" s="347">
        <f>C31/'- 3 -'!E31</f>
        <v>0.059607315621690825</v>
      </c>
      <c r="E31" s="395">
        <f>C31/'- 7 -'!D31</f>
        <v>403.35852981969487</v>
      </c>
      <c r="F31" s="395">
        <v>163203</v>
      </c>
      <c r="G31" s="347">
        <f>F31/'- 3 -'!E31</f>
        <v>0.016725195233857897</v>
      </c>
      <c r="H31" s="395">
        <f>IF('- 7 -'!C31=0,"",F31/'- 7 -'!C31)</f>
        <v>3760.4377880184334</v>
      </c>
    </row>
    <row r="32" spans="1:8" ht="12.75">
      <c r="A32" s="14">
        <v>24</v>
      </c>
      <c r="B32" s="15" t="s">
        <v>138</v>
      </c>
      <c r="C32" s="396">
        <v>1593876</v>
      </c>
      <c r="D32" s="348">
        <f>C32/'- 3 -'!E32</f>
        <v>0.07208793856869977</v>
      </c>
      <c r="E32" s="396">
        <f>C32/'- 7 -'!D32</f>
        <v>445.41582830315224</v>
      </c>
      <c r="F32" s="396">
        <v>258490</v>
      </c>
      <c r="G32" s="348">
        <f>F32/'- 3 -'!E32</f>
        <v>0.011691004344518145</v>
      </c>
      <c r="H32" s="396">
        <f>IF('- 7 -'!C32=0,"",F32/'- 7 -'!C32)</f>
        <v>6820.316622691294</v>
      </c>
    </row>
    <row r="33" spans="1:8" ht="12.75">
      <c r="A33" s="12">
        <v>25</v>
      </c>
      <c r="B33" s="13" t="s">
        <v>139</v>
      </c>
      <c r="C33" s="395">
        <v>577620</v>
      </c>
      <c r="D33" s="347">
        <f>C33/'- 3 -'!E33</f>
        <v>0.058307177944498856</v>
      </c>
      <c r="E33" s="395">
        <f>C33/'- 7 -'!D33</f>
        <v>358.54748603351953</v>
      </c>
      <c r="F33" s="395">
        <v>0</v>
      </c>
      <c r="G33" s="347">
        <f>F33/'- 3 -'!E33</f>
        <v>0</v>
      </c>
      <c r="H33" s="395">
        <f>IF('- 7 -'!C33=0,"",F33/'- 7 -'!C33)</f>
      </c>
    </row>
    <row r="34" spans="1:8" ht="12.75">
      <c r="A34" s="14">
        <v>26</v>
      </c>
      <c r="B34" s="15" t="s">
        <v>140</v>
      </c>
      <c r="C34" s="396">
        <v>825955</v>
      </c>
      <c r="D34" s="348">
        <f>C34/'- 3 -'!E34</f>
        <v>0.05411063764999241</v>
      </c>
      <c r="E34" s="396">
        <f>C34/'- 7 -'!D34</f>
        <v>305.54712932820365</v>
      </c>
      <c r="F34" s="396">
        <v>345599</v>
      </c>
      <c r="G34" s="348">
        <f>F34/'- 3 -'!E34</f>
        <v>0.022641163575739268</v>
      </c>
      <c r="H34" s="396">
        <f>IF('- 7 -'!C34=0,"",F34/'- 7 -'!C34)</f>
        <v>7908.443935926773</v>
      </c>
    </row>
    <row r="35" spans="1:8" ht="12.75">
      <c r="A35" s="12">
        <v>28</v>
      </c>
      <c r="B35" s="13" t="s">
        <v>141</v>
      </c>
      <c r="C35" s="395">
        <v>309381</v>
      </c>
      <c r="D35" s="347">
        <f>C35/'- 3 -'!E35</f>
        <v>0.051215270305436565</v>
      </c>
      <c r="E35" s="395">
        <f>C35/'- 7 -'!D35</f>
        <v>350.7323432717379</v>
      </c>
      <c r="F35" s="395">
        <v>0</v>
      </c>
      <c r="G35" s="347">
        <f>F35/'- 3 -'!E35</f>
        <v>0</v>
      </c>
      <c r="H35" s="395">
        <f>IF('- 7 -'!C35=0,"",F35/'- 7 -'!C35)</f>
      </c>
    </row>
    <row r="36" spans="1:8" ht="12.75">
      <c r="A36" s="14">
        <v>30</v>
      </c>
      <c r="B36" s="15" t="s">
        <v>142</v>
      </c>
      <c r="C36" s="396">
        <v>446441</v>
      </c>
      <c r="D36" s="348">
        <f>C36/'- 3 -'!E36</f>
        <v>0.050549351008884386</v>
      </c>
      <c r="E36" s="396">
        <f>C36/'- 7 -'!D36</f>
        <v>328.55534294966145</v>
      </c>
      <c r="F36" s="396">
        <v>0</v>
      </c>
      <c r="G36" s="348">
        <f>F36/'- 3 -'!E36</f>
        <v>0</v>
      </c>
      <c r="H36" s="396">
        <f>IF('- 7 -'!C36=0,"",F36/'- 7 -'!C36)</f>
      </c>
    </row>
    <row r="37" spans="1:8" ht="12.75">
      <c r="A37" s="12">
        <v>31</v>
      </c>
      <c r="B37" s="13" t="s">
        <v>143</v>
      </c>
      <c r="C37" s="395">
        <v>572393</v>
      </c>
      <c r="D37" s="347">
        <f>C37/'- 3 -'!E37</f>
        <v>0.0548643064693994</v>
      </c>
      <c r="E37" s="395">
        <f>C37/'- 7 -'!D37</f>
        <v>346.48486682808715</v>
      </c>
      <c r="F37" s="395">
        <v>0</v>
      </c>
      <c r="G37" s="347">
        <f>F37/'- 3 -'!E37</f>
        <v>0</v>
      </c>
      <c r="H37" s="395">
        <f>IF('- 7 -'!C37=0,"",F37/'- 7 -'!C37)</f>
      </c>
    </row>
    <row r="38" spans="1:8" ht="12.75">
      <c r="A38" s="14">
        <v>32</v>
      </c>
      <c r="B38" s="15" t="s">
        <v>144</v>
      </c>
      <c r="C38" s="396">
        <v>245307</v>
      </c>
      <c r="D38" s="348">
        <f>C38/'- 3 -'!E38</f>
        <v>0.03973630895507558</v>
      </c>
      <c r="E38" s="396">
        <f>C38/'- 7 -'!D38</f>
        <v>289.7897223862965</v>
      </c>
      <c r="F38" s="396">
        <v>0</v>
      </c>
      <c r="G38" s="348">
        <f>F38/'- 3 -'!E38</f>
        <v>0</v>
      </c>
      <c r="H38" s="396">
        <f>IF('- 7 -'!C38=0,"",F38/'- 7 -'!C38)</f>
      </c>
    </row>
    <row r="39" spans="1:8" ht="12.75">
      <c r="A39" s="12">
        <v>33</v>
      </c>
      <c r="B39" s="13" t="s">
        <v>145</v>
      </c>
      <c r="C39" s="395">
        <v>849463</v>
      </c>
      <c r="D39" s="347">
        <f>C39/'- 3 -'!E39</f>
        <v>0.06844541170157306</v>
      </c>
      <c r="E39" s="395">
        <f>C39/'- 7 -'!D39</f>
        <v>448.26543535620056</v>
      </c>
      <c r="F39" s="395">
        <v>690286</v>
      </c>
      <c r="G39" s="347">
        <f>F39/'- 3 -'!E39</f>
        <v>0.055619737954251174</v>
      </c>
      <c r="H39" s="395">
        <f>IF('- 7 -'!C39=0,"",F39/'- 7 -'!C39)</f>
        <v>4727.986301369863</v>
      </c>
    </row>
    <row r="40" spans="1:8" ht="12.75">
      <c r="A40" s="14">
        <v>34</v>
      </c>
      <c r="B40" s="15" t="s">
        <v>146</v>
      </c>
      <c r="C40" s="396">
        <v>280882.88</v>
      </c>
      <c r="D40" s="348">
        <f>C40/'- 3 -'!E40</f>
        <v>0.05091426821655677</v>
      </c>
      <c r="E40" s="396">
        <f>C40/'- 7 -'!D40</f>
        <v>382.4137236215112</v>
      </c>
      <c r="F40" s="396">
        <v>0</v>
      </c>
      <c r="G40" s="348">
        <f>F40/'- 3 -'!E40</f>
        <v>0</v>
      </c>
      <c r="H40" s="396">
        <f>IF('- 7 -'!C40=0,"",F40/'- 7 -'!C40)</f>
      </c>
    </row>
    <row r="41" spans="1:8" ht="12.75">
      <c r="A41" s="12">
        <v>35</v>
      </c>
      <c r="B41" s="13" t="s">
        <v>147</v>
      </c>
      <c r="C41" s="395">
        <v>819165</v>
      </c>
      <c r="D41" s="347">
        <f>C41/'- 3 -'!E41</f>
        <v>0.06008438791825755</v>
      </c>
      <c r="E41" s="395">
        <f>C41/'- 7 -'!D41</f>
        <v>411.661390019599</v>
      </c>
      <c r="F41" s="395">
        <v>600788</v>
      </c>
      <c r="G41" s="347">
        <f>F41/'- 3 -'!E41</f>
        <v>0.044066798811758456</v>
      </c>
      <c r="H41" s="395">
        <f>IF('- 7 -'!C41=0,"",F41/'- 7 -'!C41)</f>
        <v>4242.853107344633</v>
      </c>
    </row>
    <row r="42" spans="1:8" ht="12.75">
      <c r="A42" s="14">
        <v>36</v>
      </c>
      <c r="B42" s="15" t="s">
        <v>148</v>
      </c>
      <c r="C42" s="396">
        <v>412428</v>
      </c>
      <c r="D42" s="348">
        <f>C42/'- 3 -'!E42</f>
        <v>0.057885715199535906</v>
      </c>
      <c r="E42" s="396">
        <f>C42/'- 7 -'!D42</f>
        <v>373.40697148030785</v>
      </c>
      <c r="F42" s="396">
        <v>0</v>
      </c>
      <c r="G42" s="348">
        <f>F42/'- 3 -'!E42</f>
        <v>0</v>
      </c>
      <c r="H42" s="396">
        <f>IF('- 7 -'!C42=0,"",F42/'- 7 -'!C42)</f>
      </c>
    </row>
    <row r="43" spans="1:8" ht="12.75">
      <c r="A43" s="12">
        <v>37</v>
      </c>
      <c r="B43" s="13" t="s">
        <v>149</v>
      </c>
      <c r="C43" s="395">
        <v>377137.87</v>
      </c>
      <c r="D43" s="347">
        <f>C43/'- 3 -'!E43</f>
        <v>0.054527721415271374</v>
      </c>
      <c r="E43" s="395">
        <f>C43/'- 7 -'!D43</f>
        <v>376.0098404785643</v>
      </c>
      <c r="F43" s="395">
        <v>328549</v>
      </c>
      <c r="G43" s="347">
        <f>F43/'- 3 -'!E43</f>
        <v>0.04750259724186806</v>
      </c>
      <c r="H43" s="395">
        <f>IF('- 7 -'!C43=0,"",F43/'- 7 -'!C43)</f>
        <v>6916.821052631579</v>
      </c>
    </row>
    <row r="44" spans="1:8" ht="12.75">
      <c r="A44" s="14">
        <v>38</v>
      </c>
      <c r="B44" s="15" t="s">
        <v>150</v>
      </c>
      <c r="C44" s="396">
        <v>503071</v>
      </c>
      <c r="D44" s="348">
        <f>C44/'- 3 -'!E44</f>
        <v>0.05666115565461036</v>
      </c>
      <c r="E44" s="396">
        <f>C44/'- 7 -'!D44</f>
        <v>404.2354359180394</v>
      </c>
      <c r="F44" s="396">
        <v>0</v>
      </c>
      <c r="G44" s="348">
        <f>F44/'- 3 -'!E44</f>
        <v>0</v>
      </c>
      <c r="H44" s="396">
        <f>IF('- 7 -'!C44=0,"",F44/'- 7 -'!C44)</f>
      </c>
    </row>
    <row r="45" spans="1:8" ht="12.75">
      <c r="A45" s="12">
        <v>39</v>
      </c>
      <c r="B45" s="13" t="s">
        <v>151</v>
      </c>
      <c r="C45" s="395">
        <v>869793</v>
      </c>
      <c r="D45" s="347">
        <f>C45/'- 3 -'!E45</f>
        <v>0.058328557524102466</v>
      </c>
      <c r="E45" s="395">
        <f>C45/'- 7 -'!D45</f>
        <v>384.23510182444676</v>
      </c>
      <c r="F45" s="395">
        <v>72805</v>
      </c>
      <c r="G45" s="347">
        <f>F45/'- 3 -'!E45</f>
        <v>0.004882323300535047</v>
      </c>
      <c r="H45" s="395">
        <f>IF('- 7 -'!C45=0,"",F45/'- 7 -'!C45)</f>
        <v>4282.64705882353</v>
      </c>
    </row>
    <row r="46" spans="1:8" ht="12.75">
      <c r="A46" s="14">
        <v>40</v>
      </c>
      <c r="B46" s="15" t="s">
        <v>152</v>
      </c>
      <c r="C46" s="396">
        <v>2679722</v>
      </c>
      <c r="D46" s="348">
        <f>C46/'- 3 -'!E46</f>
        <v>0.06189228623135082</v>
      </c>
      <c r="E46" s="396">
        <f>C46/'- 7 -'!D46</f>
        <v>360.1050863401196</v>
      </c>
      <c r="F46" s="396">
        <v>1733588</v>
      </c>
      <c r="G46" s="348">
        <f>F46/'- 3 -'!E46</f>
        <v>0.04003987156251096</v>
      </c>
      <c r="H46" s="396">
        <f>IF('- 7 -'!C46=0,"",F46/'- 7 -'!C46)</f>
        <v>5659.771465883121</v>
      </c>
    </row>
    <row r="47" spans="1:8" ht="12.75">
      <c r="A47" s="12">
        <v>41</v>
      </c>
      <c r="B47" s="13" t="s">
        <v>153</v>
      </c>
      <c r="C47" s="395">
        <v>719525</v>
      </c>
      <c r="D47" s="347">
        <f>C47/'- 3 -'!E47</f>
        <v>0.06109033697209125</v>
      </c>
      <c r="E47" s="395">
        <f>C47/'- 7 -'!D47</f>
        <v>436.2872908076643</v>
      </c>
      <c r="F47" s="395">
        <v>128010</v>
      </c>
      <c r="G47" s="347">
        <f>F47/'- 3 -'!E47</f>
        <v>0.010868523033664432</v>
      </c>
      <c r="H47" s="395">
        <f>IF('- 7 -'!C47=0,"",F47/'- 7 -'!C47)</f>
        <v>4741.111111111111</v>
      </c>
    </row>
    <row r="48" spans="1:8" ht="12.75">
      <c r="A48" s="14">
        <v>42</v>
      </c>
      <c r="B48" s="15" t="s">
        <v>154</v>
      </c>
      <c r="C48" s="396">
        <v>338528</v>
      </c>
      <c r="D48" s="348">
        <f>C48/'- 3 -'!E48</f>
        <v>0.043338168627988664</v>
      </c>
      <c r="E48" s="396">
        <f>C48/'- 7 -'!D48</f>
        <v>309.12975983928413</v>
      </c>
      <c r="F48" s="396">
        <v>0</v>
      </c>
      <c r="G48" s="348">
        <f>F48/'- 3 -'!E48</f>
        <v>0</v>
      </c>
      <c r="H48" s="396">
        <f>IF('- 7 -'!C48=0,"",F48/'- 7 -'!C48)</f>
      </c>
    </row>
    <row r="49" spans="1:8" ht="12.75">
      <c r="A49" s="12">
        <v>43</v>
      </c>
      <c r="B49" s="13" t="s">
        <v>155</v>
      </c>
      <c r="C49" s="395">
        <v>278121</v>
      </c>
      <c r="D49" s="347">
        <f>C49/'- 3 -'!E49</f>
        <v>0.04589833387270668</v>
      </c>
      <c r="E49" s="395">
        <f>C49/'- 7 -'!D49</f>
        <v>336.9121744397335</v>
      </c>
      <c r="F49" s="395">
        <v>0</v>
      </c>
      <c r="G49" s="347">
        <f>F49/'- 3 -'!E49</f>
        <v>0</v>
      </c>
      <c r="H49" s="395">
        <f>IF('- 7 -'!C49=0,"",F49/'- 7 -'!C49)</f>
      </c>
    </row>
    <row r="50" spans="1:8" ht="12.75">
      <c r="A50" s="14">
        <v>44</v>
      </c>
      <c r="B50" s="15" t="s">
        <v>156</v>
      </c>
      <c r="C50" s="396">
        <v>481516</v>
      </c>
      <c r="D50" s="348">
        <f>C50/'- 3 -'!E50</f>
        <v>0.05320341303746368</v>
      </c>
      <c r="E50" s="396">
        <f>C50/'- 7 -'!D50</f>
        <v>345.3212851405622</v>
      </c>
      <c r="F50" s="396">
        <v>0</v>
      </c>
      <c r="G50" s="348">
        <f>F50/'- 3 -'!E50</f>
        <v>0</v>
      </c>
      <c r="H50" s="396">
        <f>IF('- 7 -'!C50=0,"",F50/'- 7 -'!C50)</f>
      </c>
    </row>
    <row r="51" spans="1:8" ht="12.75">
      <c r="A51" s="12">
        <v>45</v>
      </c>
      <c r="B51" s="13" t="s">
        <v>157</v>
      </c>
      <c r="C51" s="395">
        <v>883262</v>
      </c>
      <c r="D51" s="347">
        <f>C51/'- 3 -'!E51</f>
        <v>0.07513315406629112</v>
      </c>
      <c r="E51" s="395">
        <f>C51/'- 7 -'!D51</f>
        <v>490.72837379854434</v>
      </c>
      <c r="F51" s="395">
        <v>0</v>
      </c>
      <c r="G51" s="347">
        <f>F51/'- 3 -'!E51</f>
        <v>0</v>
      </c>
      <c r="H51" s="395">
        <f>IF('- 7 -'!C51=0,"",F51/'- 7 -'!C51)</f>
      </c>
    </row>
    <row r="52" spans="1:8" ht="12.75">
      <c r="A52" s="14">
        <v>46</v>
      </c>
      <c r="B52" s="15" t="s">
        <v>158</v>
      </c>
      <c r="C52" s="396">
        <v>883970</v>
      </c>
      <c r="D52" s="348">
        <f>C52/'- 3 -'!E52</f>
        <v>0.07834566451598007</v>
      </c>
      <c r="E52" s="396">
        <f>C52/'- 7 -'!D52</f>
        <v>598.8145237772659</v>
      </c>
      <c r="F52" s="396">
        <v>0</v>
      </c>
      <c r="G52" s="348">
        <f>F52/'- 3 -'!E52</f>
        <v>0</v>
      </c>
      <c r="H52" s="396">
        <f>IF('- 7 -'!C52=0,"",F52/'- 7 -'!C52)</f>
      </c>
    </row>
    <row r="53" spans="1:8" ht="12.75">
      <c r="A53" s="12">
        <v>47</v>
      </c>
      <c r="B53" s="13" t="s">
        <v>159</v>
      </c>
      <c r="C53" s="395">
        <v>577942</v>
      </c>
      <c r="D53" s="347">
        <f>C53/'- 3 -'!E53</f>
        <v>0.06463529473825025</v>
      </c>
      <c r="E53" s="395">
        <f>C53/'- 7 -'!D53</f>
        <v>383.02206905692884</v>
      </c>
      <c r="F53" s="395">
        <v>0</v>
      </c>
      <c r="G53" s="347">
        <f>F53/'- 3 -'!E53</f>
        <v>0</v>
      </c>
      <c r="H53" s="395">
        <f>IF('- 7 -'!C53=0,"",F53/'- 7 -'!C53)</f>
      </c>
    </row>
    <row r="54" spans="1:8" ht="12.75">
      <c r="A54" s="14">
        <v>48</v>
      </c>
      <c r="B54" s="15" t="s">
        <v>160</v>
      </c>
      <c r="C54" s="396">
        <v>2604340</v>
      </c>
      <c r="D54" s="348">
        <f>C54/'- 3 -'!E54</f>
        <v>0.04584753382680246</v>
      </c>
      <c r="E54" s="396">
        <f>C54/'- 7 -'!D54</f>
        <v>506.11967273645956</v>
      </c>
      <c r="F54" s="396">
        <v>234151</v>
      </c>
      <c r="G54" s="348">
        <f>F54/'- 3 -'!E54</f>
        <v>0.004122060058625073</v>
      </c>
      <c r="H54" s="396">
        <f>IF('- 7 -'!C54=0,"",F54/'- 7 -'!C54)</f>
        <v>7095.484848484848</v>
      </c>
    </row>
    <row r="55" spans="1:8" ht="12.75">
      <c r="A55" s="12">
        <v>49</v>
      </c>
      <c r="B55" s="13" t="s">
        <v>161</v>
      </c>
      <c r="C55" s="395">
        <v>2340511</v>
      </c>
      <c r="D55" s="347">
        <f>C55/'- 3 -'!E55</f>
        <v>0.06932703918062667</v>
      </c>
      <c r="E55" s="395">
        <f>C55/'- 7 -'!D55</f>
        <v>552.7634500023618</v>
      </c>
      <c r="F55" s="395">
        <v>0</v>
      </c>
      <c r="G55" s="347">
        <f>F55/'- 3 -'!E55</f>
        <v>0</v>
      </c>
      <c r="H55" s="395">
        <f>IF('- 7 -'!C55=0,"",F55/'- 7 -'!C55)</f>
      </c>
    </row>
    <row r="56" spans="1:8" ht="12.75">
      <c r="A56" s="14">
        <v>50</v>
      </c>
      <c r="B56" s="15" t="s">
        <v>358</v>
      </c>
      <c r="C56" s="396">
        <v>828250</v>
      </c>
      <c r="D56" s="348">
        <f>C56/'- 3 -'!E56</f>
        <v>0.05873028839212957</v>
      </c>
      <c r="E56" s="396">
        <f>C56/'- 7 -'!D56</f>
        <v>448.25999891757317</v>
      </c>
      <c r="F56" s="396">
        <v>0</v>
      </c>
      <c r="G56" s="348">
        <f>F56/'- 3 -'!E56</f>
        <v>0</v>
      </c>
      <c r="H56" s="396">
        <f>IF('- 7 -'!C56=0,"",F56/'- 7 -'!C56)</f>
      </c>
    </row>
    <row r="57" spans="1:8" ht="12.75">
      <c r="A57" s="12">
        <v>2264</v>
      </c>
      <c r="B57" s="13" t="s">
        <v>162</v>
      </c>
      <c r="C57" s="395">
        <v>78807</v>
      </c>
      <c r="D57" s="347">
        <f>C57/'- 3 -'!E57</f>
        <v>0.04523789979317554</v>
      </c>
      <c r="E57" s="395">
        <f>C57/'- 7 -'!D57</f>
        <v>411.5248041775457</v>
      </c>
      <c r="F57" s="395">
        <v>0</v>
      </c>
      <c r="G57" s="347">
        <f>F57/'- 3 -'!E57</f>
        <v>0</v>
      </c>
      <c r="H57" s="395">
        <f>IF('- 7 -'!C57=0,"",F57/'- 7 -'!C57)</f>
      </c>
    </row>
    <row r="58" spans="1:8" ht="12.75">
      <c r="A58" s="14">
        <v>2309</v>
      </c>
      <c r="B58" s="15" t="s">
        <v>163</v>
      </c>
      <c r="C58" s="396">
        <v>156684</v>
      </c>
      <c r="D58" s="348">
        <f>C58/'- 3 -'!E58</f>
        <v>0.07833682976923523</v>
      </c>
      <c r="E58" s="396">
        <f>C58/'- 7 -'!D58</f>
        <v>621.7619047619048</v>
      </c>
      <c r="F58" s="396">
        <v>0</v>
      </c>
      <c r="G58" s="348">
        <f>F58/'- 3 -'!E58</f>
        <v>0</v>
      </c>
      <c r="H58" s="396">
        <f>IF('- 7 -'!C58=0,"",F58/'- 7 -'!C58)</f>
      </c>
    </row>
    <row r="59" spans="1:8" ht="12.75">
      <c r="A59" s="12">
        <v>2312</v>
      </c>
      <c r="B59" s="13" t="s">
        <v>164</v>
      </c>
      <c r="C59" s="395">
        <v>143151</v>
      </c>
      <c r="D59" s="347">
        <f>C59/'- 3 -'!E59</f>
        <v>0.080257967432817</v>
      </c>
      <c r="E59" s="395">
        <f>C59/'- 7 -'!D59</f>
        <v>775.8861788617886</v>
      </c>
      <c r="F59" s="395">
        <v>0</v>
      </c>
      <c r="G59" s="347">
        <f>F59/'- 3 -'!E59</f>
        <v>0</v>
      </c>
      <c r="H59" s="395">
        <f>IF('- 7 -'!C59=0,"",F59/'- 7 -'!C59)</f>
      </c>
    </row>
    <row r="60" spans="1:8" ht="12.75">
      <c r="A60" s="14">
        <v>2355</v>
      </c>
      <c r="B60" s="15" t="s">
        <v>165</v>
      </c>
      <c r="C60" s="396">
        <v>1558810</v>
      </c>
      <c r="D60" s="348">
        <f>C60/'- 3 -'!E60</f>
        <v>0.06537811484581173</v>
      </c>
      <c r="E60" s="396">
        <f>C60/'- 7 -'!D60</f>
        <v>452.0779559757548</v>
      </c>
      <c r="F60" s="396">
        <v>774195</v>
      </c>
      <c r="G60" s="348">
        <f>F60/'- 3 -'!E60</f>
        <v>0.03247054459687403</v>
      </c>
      <c r="H60" s="396">
        <f>IF('- 7 -'!C60=0,"",F60/'- 7 -'!C60)</f>
        <v>5909.885496183206</v>
      </c>
    </row>
    <row r="61" spans="1:8" ht="12.75">
      <c r="A61" s="12">
        <v>2439</v>
      </c>
      <c r="B61" s="13" t="s">
        <v>166</v>
      </c>
      <c r="C61" s="395">
        <v>46105.72</v>
      </c>
      <c r="D61" s="347">
        <f>C61/'- 3 -'!E61</f>
        <v>0.037753709584887885</v>
      </c>
      <c r="E61" s="395">
        <f>C61/'- 7 -'!D61</f>
        <v>315.792602739726</v>
      </c>
      <c r="F61" s="395">
        <v>0</v>
      </c>
      <c r="G61" s="347">
        <f>F61/'- 3 -'!E61</f>
        <v>0</v>
      </c>
      <c r="H61" s="395">
        <f>IF('- 7 -'!C61=0,"",F61/'- 7 -'!C61)</f>
      </c>
    </row>
    <row r="62" spans="1:8" ht="12.75">
      <c r="A62" s="14">
        <v>2460</v>
      </c>
      <c r="B62" s="15" t="s">
        <v>167</v>
      </c>
      <c r="C62" s="396">
        <v>158102</v>
      </c>
      <c r="D62" s="348">
        <f>C62/'- 3 -'!E62</f>
        <v>0.056404828135128704</v>
      </c>
      <c r="E62" s="396">
        <f>C62/'- 7 -'!D62</f>
        <v>510.3357004519044</v>
      </c>
      <c r="F62" s="396">
        <v>0</v>
      </c>
      <c r="G62" s="348">
        <f>F62/'- 3 -'!E62</f>
        <v>0</v>
      </c>
      <c r="H62" s="396">
        <f>IF('- 7 -'!C62=0,"",F62/'- 7 -'!C62)</f>
      </c>
    </row>
    <row r="63" spans="1:8" ht="12.75">
      <c r="A63" s="12">
        <v>3000</v>
      </c>
      <c r="B63" s="13" t="s">
        <v>400</v>
      </c>
      <c r="C63" s="395">
        <v>0</v>
      </c>
      <c r="D63" s="347">
        <f>C63/'- 3 -'!E63</f>
        <v>0</v>
      </c>
      <c r="E63" s="395">
        <f>C63/'- 7 -'!D63</f>
        <v>0</v>
      </c>
      <c r="F63" s="395">
        <v>2678294</v>
      </c>
      <c r="G63" s="347">
        <f>F63/'- 3 -'!E63</f>
        <v>0.5005736901706754</v>
      </c>
      <c r="H63" s="395">
        <f>IF('- 7 -'!C63=0,"",F63/'- 7 -'!C63)</f>
        <v>4225.771536762386</v>
      </c>
    </row>
    <row r="64" spans="1:8" ht="4.5" customHeight="1">
      <c r="A64" s="16"/>
      <c r="B64" s="16"/>
      <c r="C64" s="397"/>
      <c r="D64" s="193"/>
      <c r="E64" s="397"/>
      <c r="F64" s="397"/>
      <c r="G64" s="193"/>
      <c r="H64" s="397"/>
    </row>
    <row r="65" spans="1:8" ht="12.75">
      <c r="A65" s="18"/>
      <c r="B65" s="19" t="s">
        <v>168</v>
      </c>
      <c r="C65" s="398">
        <f>SUM(C11:C63)</f>
        <v>82599885.47</v>
      </c>
      <c r="D65" s="101">
        <f>C65/'- 3 -'!E65</f>
        <v>0.06603974933208323</v>
      </c>
      <c r="E65" s="398">
        <f>C65/'- 7 -'!D65</f>
        <v>444.57094414835626</v>
      </c>
      <c r="F65" s="398">
        <f>SUM(F11:F63)</f>
        <v>20788521</v>
      </c>
      <c r="G65" s="101">
        <f>F65/'- 3 -'!E65</f>
        <v>0.016620709677901063</v>
      </c>
      <c r="H65" s="398">
        <f>F65/'- 7 -'!C65</f>
        <v>4956.397999179836</v>
      </c>
    </row>
    <row r="66" spans="1:8" ht="4.5" customHeight="1">
      <c r="A66" s="16"/>
      <c r="B66" s="16"/>
      <c r="C66" s="397"/>
      <c r="D66" s="193"/>
      <c r="E66" s="397"/>
      <c r="F66" s="397"/>
      <c r="G66" s="193"/>
      <c r="H66" s="397"/>
    </row>
    <row r="67" spans="1:8" ht="12.75">
      <c r="A67" s="14">
        <v>2155</v>
      </c>
      <c r="B67" s="15" t="s">
        <v>169</v>
      </c>
      <c r="C67" s="396">
        <v>40079.03</v>
      </c>
      <c r="D67" s="348">
        <f>C67/'- 3 -'!E67</f>
        <v>0.03342951920506883</v>
      </c>
      <c r="E67" s="396">
        <f>C67/'- 7 -'!D67</f>
        <v>274.513904109589</v>
      </c>
      <c r="F67" s="396">
        <v>0</v>
      </c>
      <c r="G67" s="348">
        <f>F67/'- 3 -'!E67</f>
        <v>0</v>
      </c>
      <c r="H67" s="396">
        <f>IF('- 7 -'!C67=0,"",F67/'- 7 -'!C67)</f>
      </c>
    </row>
    <row r="68" spans="1:8" ht="12.75">
      <c r="A68" s="12">
        <v>2408</v>
      </c>
      <c r="B68" s="13" t="s">
        <v>171</v>
      </c>
      <c r="C68" s="395">
        <v>171261</v>
      </c>
      <c r="D68" s="347">
        <f>C68/'- 3 -'!E68</f>
        <v>0.07580375590678043</v>
      </c>
      <c r="E68" s="395">
        <f>C68/'- 7 -'!D68</f>
        <v>614.9407540394973</v>
      </c>
      <c r="F68" s="395">
        <v>0</v>
      </c>
      <c r="G68" s="347">
        <f>F68/'- 3 -'!E68</f>
        <v>0</v>
      </c>
      <c r="H68" s="395">
        <f>IF('- 7 -'!C68=0,"",F68/'- 7 -'!C68)</f>
      </c>
    </row>
    <row r="69" spans="3:8" ht="6.75" customHeight="1">
      <c r="C69" s="88"/>
      <c r="D69" s="88"/>
      <c r="E69" s="88"/>
      <c r="F69" s="88"/>
      <c r="G69" s="88"/>
      <c r="H69" s="88"/>
    </row>
    <row r="70" spans="1:8" ht="12" customHeight="1">
      <c r="A70" s="380" t="s">
        <v>372</v>
      </c>
      <c r="B70" s="54" t="s">
        <v>402</v>
      </c>
      <c r="D70" s="88"/>
      <c r="E70" s="88"/>
      <c r="F70" s="88"/>
      <c r="G70" s="88"/>
      <c r="H70" s="88"/>
    </row>
    <row r="71" spans="1:2" ht="12" customHeight="1">
      <c r="A71" s="5"/>
      <c r="B71" s="5"/>
    </row>
    <row r="72" spans="1:2" ht="12" customHeight="1">
      <c r="A72" s="5"/>
      <c r="B72" s="5"/>
    </row>
    <row r="73" spans="1:2" ht="12" customHeight="1">
      <c r="A73" s="5"/>
      <c r="B73" s="5"/>
    </row>
    <row r="74" spans="1:2" ht="12" customHeight="1">
      <c r="A74" s="5"/>
      <c r="B74" s="5"/>
    </row>
    <row r="75" ht="12" customHeight="1"/>
  </sheetData>
  <printOptions horizontalCentered="1"/>
  <pageMargins left="0.4724409448818898" right="0.4724409448818898" top="0.5905511811023623" bottom="0" header="0.31496062992125984" footer="0"/>
  <pageSetup fitToHeight="1" fitToWidth="1" horizontalDpi="300" verticalDpi="300" orientation="portrait" scale="83" r:id="rId1"/>
  <headerFooter alignWithMargins="0">
    <oddHeader>&amp;C&amp;"Times New Roman,Bold"&amp;12&amp;A</oddHeader>
  </headerFooter>
</worksheet>
</file>

<file path=xl/worksheets/sheet15.xml><?xml version="1.0" encoding="utf-8"?>
<worksheet xmlns="http://schemas.openxmlformats.org/spreadsheetml/2006/main" xmlns:r="http://schemas.openxmlformats.org/officeDocument/2006/relationships">
  <sheetPr codeName="Sheet14">
    <pageSetUpPr fitToPage="1"/>
  </sheetPr>
  <dimension ref="A1:K74"/>
  <sheetViews>
    <sheetView showGridLines="0" showZeros="0" workbookViewId="0" topLeftCell="A1">
      <selection activeCell="A1" sqref="A1"/>
    </sheetView>
  </sheetViews>
  <sheetFormatPr defaultColWidth="15.83203125" defaultRowHeight="12"/>
  <cols>
    <col min="1" max="1" width="6.83203125" style="80" customWidth="1"/>
    <col min="2" max="2" width="33.83203125" style="80" customWidth="1"/>
    <col min="3" max="3" width="15.83203125" style="80" customWidth="1"/>
    <col min="4" max="4" width="7.83203125" style="80" customWidth="1"/>
    <col min="5" max="5" width="9.83203125" style="80" customWidth="1"/>
    <col min="6" max="6" width="15.83203125" style="80" customWidth="1"/>
    <col min="7" max="7" width="7.83203125" style="80" customWidth="1"/>
    <col min="8" max="8" width="9.83203125" style="80" customWidth="1"/>
    <col min="9" max="9" width="15.83203125" style="80" customWidth="1"/>
    <col min="10" max="10" width="7.83203125" style="80" customWidth="1"/>
    <col min="11" max="11" width="9.83203125" style="80" customWidth="1"/>
    <col min="12" max="16384" width="15.83203125" style="80" customWidth="1"/>
  </cols>
  <sheetData>
    <row r="1" spans="1:11" ht="6.75" customHeight="1">
      <c r="A1" s="16"/>
      <c r="B1" s="78"/>
      <c r="C1" s="78"/>
      <c r="D1" s="78"/>
      <c r="E1" s="78"/>
      <c r="F1" s="78"/>
      <c r="G1" s="78"/>
      <c r="H1" s="78"/>
      <c r="I1" s="79"/>
      <c r="J1" s="79"/>
      <c r="K1" s="79"/>
    </row>
    <row r="2" spans="1:11" ht="12.75">
      <c r="A2" s="7"/>
      <c r="B2" s="81"/>
      <c r="C2" s="82" t="s">
        <v>0</v>
      </c>
      <c r="D2" s="82"/>
      <c r="E2" s="82"/>
      <c r="F2" s="194"/>
      <c r="G2" s="194"/>
      <c r="H2" s="194"/>
      <c r="I2" s="194"/>
      <c r="J2" s="81"/>
      <c r="K2" s="83" t="s">
        <v>379</v>
      </c>
    </row>
    <row r="3" spans="1:11" ht="12.75">
      <c r="A3" s="8"/>
      <c r="B3" s="84"/>
      <c r="C3" s="85" t="str">
        <f>YEAR</f>
        <v>OPERATING FUND ACTUAL 2000/01</v>
      </c>
      <c r="D3" s="85"/>
      <c r="E3" s="85"/>
      <c r="F3" s="197"/>
      <c r="G3" s="197"/>
      <c r="H3" s="197"/>
      <c r="I3" s="197"/>
      <c r="J3" s="84"/>
      <c r="K3" s="86"/>
    </row>
    <row r="4" spans="1:11" ht="12.75">
      <c r="A4" s="9"/>
      <c r="I4" s="79"/>
      <c r="J4" s="79"/>
      <c r="K4" s="79"/>
    </row>
    <row r="5" spans="1:11" ht="16.5">
      <c r="A5" s="9"/>
      <c r="C5" s="319" t="s">
        <v>343</v>
      </c>
      <c r="D5" s="172"/>
      <c r="E5" s="172"/>
      <c r="F5" s="172"/>
      <c r="G5" s="172"/>
      <c r="H5" s="172"/>
      <c r="I5" s="172"/>
      <c r="J5" s="320"/>
      <c r="K5" s="321"/>
    </row>
    <row r="6" spans="1:11" ht="16.5">
      <c r="A6" s="9"/>
      <c r="C6" s="378" t="s">
        <v>477</v>
      </c>
      <c r="D6" s="35"/>
      <c r="E6" s="35"/>
      <c r="F6" s="35"/>
      <c r="G6" s="35"/>
      <c r="H6" s="36"/>
      <c r="I6" s="89"/>
      <c r="J6" s="90"/>
      <c r="K6" s="91"/>
    </row>
    <row r="7" spans="3:11" ht="12.75">
      <c r="C7" s="40" t="s">
        <v>37</v>
      </c>
      <c r="D7" s="41"/>
      <c r="E7" s="42"/>
      <c r="F7" s="40" t="s">
        <v>38</v>
      </c>
      <c r="G7" s="41"/>
      <c r="H7" s="42"/>
      <c r="I7" s="40" t="s">
        <v>39</v>
      </c>
      <c r="J7" s="41"/>
      <c r="K7" s="42"/>
    </row>
    <row r="8" spans="1:11" ht="12.75">
      <c r="A8" s="92"/>
      <c r="B8" s="44"/>
      <c r="C8" s="48"/>
      <c r="D8" s="49"/>
      <c r="E8" s="47" t="s">
        <v>75</v>
      </c>
      <c r="F8" s="48"/>
      <c r="G8" s="49"/>
      <c r="H8" s="47" t="s">
        <v>75</v>
      </c>
      <c r="I8" s="93"/>
      <c r="J8" s="46"/>
      <c r="K8" s="47" t="s">
        <v>75</v>
      </c>
    </row>
    <row r="9" spans="1:11" ht="12.75">
      <c r="A9" s="50" t="s">
        <v>101</v>
      </c>
      <c r="B9" s="51" t="s">
        <v>102</v>
      </c>
      <c r="C9" s="52" t="s">
        <v>103</v>
      </c>
      <c r="D9" s="52" t="s">
        <v>104</v>
      </c>
      <c r="E9" s="52" t="s">
        <v>105</v>
      </c>
      <c r="F9" s="52" t="s">
        <v>103</v>
      </c>
      <c r="G9" s="52" t="s">
        <v>104</v>
      </c>
      <c r="H9" s="52" t="s">
        <v>105</v>
      </c>
      <c r="I9" s="94" t="s">
        <v>103</v>
      </c>
      <c r="J9" s="52" t="s">
        <v>104</v>
      </c>
      <c r="K9" s="52" t="s">
        <v>105</v>
      </c>
    </row>
    <row r="10" spans="1:11" ht="4.5" customHeight="1">
      <c r="A10" s="75"/>
      <c r="B10" s="75"/>
      <c r="C10" s="88"/>
      <c r="D10" s="88"/>
      <c r="E10" s="88"/>
      <c r="F10" s="88"/>
      <c r="G10" s="88"/>
      <c r="H10" s="88"/>
      <c r="I10" s="88"/>
      <c r="J10" s="88"/>
      <c r="K10" s="88"/>
    </row>
    <row r="11" spans="1:11" ht="12.75">
      <c r="A11" s="12">
        <v>1</v>
      </c>
      <c r="B11" s="13" t="s">
        <v>117</v>
      </c>
      <c r="C11" s="395">
        <v>80745532</v>
      </c>
      <c r="D11" s="347">
        <f>C11/'- 3 -'!E11</f>
        <v>0.35182691517818543</v>
      </c>
      <c r="E11" s="395">
        <f>C11/'- 6 -'!C11</f>
        <v>3525.8979856510937</v>
      </c>
      <c r="F11" s="395">
        <v>0</v>
      </c>
      <c r="G11" s="347">
        <f>F11/'- 3 -'!E11</f>
        <v>0</v>
      </c>
      <c r="H11" s="395">
        <f>IF('- 6 -'!D11=0,"",F11/'- 6 -'!D11)</f>
      </c>
      <c r="I11" s="395">
        <v>2792433</v>
      </c>
      <c r="J11" s="347">
        <f>I11/'- 3 -'!E11</f>
        <v>0.012167274942615597</v>
      </c>
      <c r="K11" s="395">
        <f>IF('- 6 -'!E11=0,"",I11/'- 6 -'!E11)</f>
        <v>3698.5867549668874</v>
      </c>
    </row>
    <row r="12" spans="1:11" ht="12.75">
      <c r="A12" s="14">
        <v>2</v>
      </c>
      <c r="B12" s="15" t="s">
        <v>118</v>
      </c>
      <c r="C12" s="396">
        <v>25682261</v>
      </c>
      <c r="D12" s="348">
        <f>C12/'- 3 -'!E12</f>
        <v>0.4346902554511334</v>
      </c>
      <c r="E12" s="396">
        <f>C12/'- 6 -'!C12</f>
        <v>4015.921696421172</v>
      </c>
      <c r="F12" s="396">
        <v>0</v>
      </c>
      <c r="G12" s="348">
        <f>F12/'- 3 -'!E12</f>
        <v>0</v>
      </c>
      <c r="H12" s="396">
        <f>IF('- 6 -'!D12=0,"",F12/'- 6 -'!D12)</f>
      </c>
      <c r="I12" s="396">
        <v>2405305</v>
      </c>
      <c r="J12" s="348">
        <f>I12/'- 3 -'!E12</f>
        <v>0.04071147181659311</v>
      </c>
      <c r="K12" s="396">
        <f>IF('- 6 -'!E12=0,"",I12/'- 6 -'!E12)</f>
        <v>3568.70178041543</v>
      </c>
    </row>
    <row r="13" spans="1:11" ht="12.75">
      <c r="A13" s="12">
        <v>3</v>
      </c>
      <c r="B13" s="13" t="s">
        <v>119</v>
      </c>
      <c r="C13" s="395">
        <v>12028932</v>
      </c>
      <c r="D13" s="347">
        <f>C13/'- 3 -'!E13</f>
        <v>0.2958988541203515</v>
      </c>
      <c r="E13" s="395">
        <f>C13/'- 6 -'!C13</f>
        <v>3653.989064398542</v>
      </c>
      <c r="F13" s="395">
        <v>0</v>
      </c>
      <c r="G13" s="347">
        <f>F13/'- 3 -'!E13</f>
        <v>0</v>
      </c>
      <c r="H13" s="395">
        <f>IF('- 6 -'!D13=0,"",F13/'- 6 -'!D13)</f>
      </c>
      <c r="I13" s="395">
        <v>581096</v>
      </c>
      <c r="J13" s="347">
        <f>I13/'- 3 -'!E13</f>
        <v>0.014294339724750275</v>
      </c>
      <c r="K13" s="395">
        <f>IF('- 6 -'!E13=0,"",I13/'- 6 -'!E13)</f>
        <v>3301.681818181818</v>
      </c>
    </row>
    <row r="14" spans="1:11" ht="12.75">
      <c r="A14" s="14">
        <v>4</v>
      </c>
      <c r="B14" s="15" t="s">
        <v>120</v>
      </c>
      <c r="C14" s="396">
        <v>13391306</v>
      </c>
      <c r="D14" s="348">
        <f>C14/'- 3 -'!E14</f>
        <v>0.34288943928500365</v>
      </c>
      <c r="E14" s="396">
        <f>C14/'- 6 -'!C14</f>
        <v>3572.7298436582896</v>
      </c>
      <c r="F14" s="396">
        <v>1320078</v>
      </c>
      <c r="G14" s="348">
        <f>F14/'- 3 -'!E14</f>
        <v>0.03380109492177007</v>
      </c>
      <c r="H14" s="396">
        <f>IF('- 6 -'!D14=0,"",F14/'- 6 -'!D14)</f>
        <v>2901.27032967033</v>
      </c>
      <c r="I14" s="396">
        <v>4957117</v>
      </c>
      <c r="J14" s="348">
        <f>I14/'- 3 -'!E14</f>
        <v>0.12692884985229666</v>
      </c>
      <c r="K14" s="396">
        <f>IF('- 6 -'!E14=0,"",I14/'- 6 -'!E14)</f>
        <v>3500.7888418079096</v>
      </c>
    </row>
    <row r="15" spans="1:11" ht="12.75">
      <c r="A15" s="12">
        <v>5</v>
      </c>
      <c r="B15" s="13" t="s">
        <v>121</v>
      </c>
      <c r="C15" s="395">
        <v>19664274</v>
      </c>
      <c r="D15" s="347">
        <f>C15/'- 3 -'!E15</f>
        <v>0.41879784926107083</v>
      </c>
      <c r="E15" s="395">
        <f>C15/'- 6 -'!C15</f>
        <v>3710.0303756391145</v>
      </c>
      <c r="F15" s="395">
        <v>0</v>
      </c>
      <c r="G15" s="347">
        <f>F15/'- 3 -'!E15</f>
        <v>0</v>
      </c>
      <c r="H15" s="395">
        <f>IF('- 6 -'!D15=0,"",F15/'- 6 -'!D15)</f>
      </c>
      <c r="I15" s="395">
        <v>2850150</v>
      </c>
      <c r="J15" s="347">
        <f>I15/'- 3 -'!E15</f>
        <v>0.06070077593871206</v>
      </c>
      <c r="K15" s="395">
        <f>IF('- 6 -'!E15=0,"",I15/'- 6 -'!E15)</f>
        <v>3869.857433808554</v>
      </c>
    </row>
    <row r="16" spans="1:11" ht="12.75">
      <c r="A16" s="14">
        <v>6</v>
      </c>
      <c r="B16" s="15" t="s">
        <v>122</v>
      </c>
      <c r="C16" s="396">
        <v>24581498</v>
      </c>
      <c r="D16" s="348">
        <f>C16/'- 3 -'!E16</f>
        <v>0.4373761436208751</v>
      </c>
      <c r="E16" s="396">
        <f>C16/'- 6 -'!C16</f>
        <v>3571.853821563499</v>
      </c>
      <c r="F16" s="396">
        <v>0</v>
      </c>
      <c r="G16" s="348">
        <f>F16/'- 3 -'!E16</f>
        <v>0</v>
      </c>
      <c r="H16" s="396">
        <f>IF('- 6 -'!D16=0,"",F16/'- 6 -'!D16)</f>
      </c>
      <c r="I16" s="396">
        <v>6027544</v>
      </c>
      <c r="J16" s="348">
        <f>I16/'- 3 -'!E16</f>
        <v>0.10724748956410811</v>
      </c>
      <c r="K16" s="396">
        <f>IF('- 6 -'!E16=0,"",I16/'- 6 -'!E16)</f>
        <v>3271.394301221167</v>
      </c>
    </row>
    <row r="17" spans="1:11" ht="12.75">
      <c r="A17" s="12">
        <v>9</v>
      </c>
      <c r="B17" s="13" t="s">
        <v>123</v>
      </c>
      <c r="C17" s="395">
        <v>25160765</v>
      </c>
      <c r="D17" s="347">
        <f>C17/'- 3 -'!E17</f>
        <v>0.323903925218561</v>
      </c>
      <c r="E17" s="395">
        <f>C17/'- 6 -'!C17</f>
        <v>3306.1462754424924</v>
      </c>
      <c r="F17" s="395">
        <v>0</v>
      </c>
      <c r="G17" s="347">
        <f>F17/'- 3 -'!E17</f>
        <v>0</v>
      </c>
      <c r="H17" s="395">
        <f>IF('- 6 -'!D17=0,"",F17/'- 6 -'!D17)</f>
      </c>
      <c r="I17" s="395">
        <v>0</v>
      </c>
      <c r="J17" s="347">
        <f>I17/'- 3 -'!E17</f>
        <v>0</v>
      </c>
      <c r="K17" s="395">
        <f>IF('- 6 -'!E17=0,"",I17/'- 6 -'!E17)</f>
      </c>
    </row>
    <row r="18" spans="1:11" ht="12.75">
      <c r="A18" s="14">
        <v>10</v>
      </c>
      <c r="B18" s="15" t="s">
        <v>124</v>
      </c>
      <c r="C18" s="396">
        <v>16265050</v>
      </c>
      <c r="D18" s="348">
        <f>C18/'- 3 -'!E18</f>
        <v>0.28632298203386464</v>
      </c>
      <c r="E18" s="396">
        <f>C18/'- 6 -'!C18</f>
        <v>3518.6695511087073</v>
      </c>
      <c r="F18" s="396">
        <v>0</v>
      </c>
      <c r="G18" s="348">
        <f>F18/'- 3 -'!E18</f>
        <v>0</v>
      </c>
      <c r="H18" s="396">
        <f>IF('- 6 -'!D18=0,"",F18/'- 6 -'!D18)</f>
      </c>
      <c r="I18" s="396">
        <v>677098</v>
      </c>
      <c r="J18" s="348">
        <f>I18/'- 3 -'!E18</f>
        <v>0.011919343530402039</v>
      </c>
      <c r="K18" s="396">
        <f>IF('- 6 -'!E18=0,"",I18/'- 6 -'!E18)</f>
        <v>3582.5291005291006</v>
      </c>
    </row>
    <row r="19" spans="1:11" ht="12.75">
      <c r="A19" s="12">
        <v>11</v>
      </c>
      <c r="B19" s="13" t="s">
        <v>125</v>
      </c>
      <c r="C19" s="395">
        <v>11888558</v>
      </c>
      <c r="D19" s="347">
        <f>C19/'- 3 -'!E19</f>
        <v>0.3840401838099062</v>
      </c>
      <c r="E19" s="395">
        <f>C19/'- 6 -'!C19</f>
        <v>3683.747404951507</v>
      </c>
      <c r="F19" s="395">
        <v>0</v>
      </c>
      <c r="G19" s="347">
        <f>F19/'- 3 -'!E19</f>
        <v>0</v>
      </c>
      <c r="H19" s="395">
        <f>IF('- 6 -'!D19=0,"",F19/'- 6 -'!D19)</f>
      </c>
      <c r="I19" s="395">
        <v>521918</v>
      </c>
      <c r="J19" s="347">
        <f>I19/'- 3 -'!E19</f>
        <v>0.016859696916455186</v>
      </c>
      <c r="K19" s="395">
        <f>IF('- 6 -'!E19=0,"",I19/'- 6 -'!E19)</f>
        <v>3016.8670520231212</v>
      </c>
    </row>
    <row r="20" spans="1:11" ht="12.75">
      <c r="A20" s="14">
        <v>12</v>
      </c>
      <c r="B20" s="15" t="s">
        <v>126</v>
      </c>
      <c r="C20" s="396">
        <v>18660050</v>
      </c>
      <c r="D20" s="348">
        <f>C20/'- 3 -'!E20</f>
        <v>0.375036511193815</v>
      </c>
      <c r="E20" s="396">
        <f>C20/'- 6 -'!C20</f>
        <v>3395.267381138667</v>
      </c>
      <c r="F20" s="396">
        <v>0</v>
      </c>
      <c r="G20" s="348">
        <f>F20/'- 3 -'!E20</f>
        <v>0</v>
      </c>
      <c r="H20" s="396">
        <f>IF('- 6 -'!D20=0,"",F20/'- 6 -'!D20)</f>
      </c>
      <c r="I20" s="396">
        <v>3300419</v>
      </c>
      <c r="J20" s="348">
        <f>I20/'- 3 -'!E20</f>
        <v>0.06633302843442433</v>
      </c>
      <c r="K20" s="396">
        <f>IF('- 6 -'!E20=0,"",I20/'- 6 -'!E20)</f>
        <v>3128.3592417061614</v>
      </c>
    </row>
    <row r="21" spans="1:11" ht="12.75">
      <c r="A21" s="12">
        <v>13</v>
      </c>
      <c r="B21" s="13" t="s">
        <v>127</v>
      </c>
      <c r="C21" s="395">
        <v>7766018</v>
      </c>
      <c r="D21" s="347">
        <f>C21/'- 3 -'!E21</f>
        <v>0.4114568261143826</v>
      </c>
      <c r="E21" s="395">
        <f>C21/'- 6 -'!C21</f>
        <v>3257.9678650836936</v>
      </c>
      <c r="F21" s="395">
        <v>0</v>
      </c>
      <c r="G21" s="347">
        <f>F21/'- 3 -'!E21</f>
        <v>0</v>
      </c>
      <c r="H21" s="395">
        <f>IF('- 6 -'!D21=0,"",F21/'- 6 -'!D21)</f>
      </c>
      <c r="I21" s="395">
        <v>0</v>
      </c>
      <c r="J21" s="347">
        <f>I21/'- 3 -'!E21</f>
        <v>0</v>
      </c>
      <c r="K21" s="395">
        <f>IF('- 6 -'!E21=0,"",I21/'- 6 -'!E21)</f>
      </c>
    </row>
    <row r="22" spans="1:11" ht="12.75">
      <c r="A22" s="14">
        <v>14</v>
      </c>
      <c r="B22" s="15" t="s">
        <v>128</v>
      </c>
      <c r="C22" s="396">
        <v>5102072</v>
      </c>
      <c r="D22" s="348">
        <f>C22/'- 3 -'!E22</f>
        <v>0.23818426527182973</v>
      </c>
      <c r="E22" s="396">
        <f>C22/'- 6 -'!C22</f>
        <v>3296.977059773829</v>
      </c>
      <c r="F22" s="396">
        <v>0</v>
      </c>
      <c r="G22" s="348">
        <f>F22/'- 3 -'!E22</f>
        <v>0</v>
      </c>
      <c r="H22" s="396">
        <f>IF('- 6 -'!D22=0,"",F22/'- 6 -'!D22)</f>
      </c>
      <c r="I22" s="396">
        <v>2116606</v>
      </c>
      <c r="J22" s="348">
        <f>I22/'- 3 -'!E22</f>
        <v>0.09881127608155009</v>
      </c>
      <c r="K22" s="396">
        <f>IF('- 6 -'!E22=0,"",I22/'- 6 -'!E22)</f>
        <v>3286.6552795031057</v>
      </c>
    </row>
    <row r="23" spans="1:11" ht="12.75">
      <c r="A23" s="12">
        <v>15</v>
      </c>
      <c r="B23" s="13" t="s">
        <v>129</v>
      </c>
      <c r="C23" s="395">
        <v>16906856</v>
      </c>
      <c r="D23" s="347">
        <f>C23/'- 3 -'!E23</f>
        <v>0.5586806182370676</v>
      </c>
      <c r="E23" s="395">
        <f>C23/'- 6 -'!C23</f>
        <v>2992.4698219405996</v>
      </c>
      <c r="F23" s="395">
        <v>0</v>
      </c>
      <c r="G23" s="347">
        <f>F23/'- 3 -'!E23</f>
        <v>0</v>
      </c>
      <c r="H23" s="395">
        <f>IF('- 6 -'!D23=0,"",F23/'- 6 -'!D23)</f>
      </c>
      <c r="I23" s="395">
        <v>0</v>
      </c>
      <c r="J23" s="347">
        <f>I23/'- 3 -'!E23</f>
        <v>0</v>
      </c>
      <c r="K23" s="395">
        <f>IF('- 6 -'!E23=0,"",I23/'- 6 -'!E23)</f>
      </c>
    </row>
    <row r="24" spans="1:11" ht="12.75">
      <c r="A24" s="14">
        <v>16</v>
      </c>
      <c r="B24" s="15" t="s">
        <v>130</v>
      </c>
      <c r="C24" s="396">
        <v>2944684</v>
      </c>
      <c r="D24" s="348">
        <f>C24/'- 3 -'!E24</f>
        <v>0.5203729769323681</v>
      </c>
      <c r="E24" s="396">
        <f>C24/'- 6 -'!C24</f>
        <v>3877.13495720869</v>
      </c>
      <c r="F24" s="396">
        <v>0</v>
      </c>
      <c r="G24" s="348">
        <f>F24/'- 3 -'!E24</f>
        <v>0</v>
      </c>
      <c r="H24" s="396">
        <f>IF('- 6 -'!D24=0,"",F24/'- 6 -'!D24)</f>
      </c>
      <c r="I24" s="396">
        <v>0</v>
      </c>
      <c r="J24" s="348">
        <f>I24/'- 3 -'!E24</f>
        <v>0</v>
      </c>
      <c r="K24" s="396">
        <f>IF('- 6 -'!E24=0,"",I24/'- 6 -'!E24)</f>
      </c>
    </row>
    <row r="25" spans="1:11" ht="12.75">
      <c r="A25" s="12">
        <v>17</v>
      </c>
      <c r="B25" s="13" t="s">
        <v>131</v>
      </c>
      <c r="C25" s="395">
        <v>118657</v>
      </c>
      <c r="D25" s="347">
        <f>C25/'- 3 -'!E25</f>
        <v>0.030029387077020287</v>
      </c>
      <c r="E25" s="395">
        <f>C25/'- 6 -'!C25</f>
        <v>4022.271186440678</v>
      </c>
      <c r="F25" s="395">
        <v>613417</v>
      </c>
      <c r="G25" s="347">
        <f>F25/'- 3 -'!E25</f>
        <v>0.15524188655220134</v>
      </c>
      <c r="H25" s="395">
        <f>IF('- 6 -'!D25=0,"",F25/'- 6 -'!D25)</f>
        <v>3475.4504249291786</v>
      </c>
      <c r="I25" s="395">
        <v>1089140</v>
      </c>
      <c r="J25" s="347">
        <f>I25/'- 3 -'!E25</f>
        <v>0.2756365544474062</v>
      </c>
      <c r="K25" s="395">
        <f>IF('- 6 -'!E25=0,"",I25/'- 6 -'!E25)</f>
        <v>3496.4365971107545</v>
      </c>
    </row>
    <row r="26" spans="1:11" ht="12.75">
      <c r="A26" s="14">
        <v>18</v>
      </c>
      <c r="B26" s="15" t="s">
        <v>132</v>
      </c>
      <c r="C26" s="396">
        <v>4456055</v>
      </c>
      <c r="D26" s="348">
        <f>C26/'- 3 -'!E26</f>
        <v>0.48968869656170466</v>
      </c>
      <c r="E26" s="396">
        <f>C26/'- 6 -'!C26</f>
        <v>3212.0341670871476</v>
      </c>
      <c r="F26" s="396">
        <v>0</v>
      </c>
      <c r="G26" s="348">
        <f>F26/'- 3 -'!E26</f>
        <v>0</v>
      </c>
      <c r="H26" s="396">
        <f>IF('- 6 -'!D26=0,"",F26/'- 6 -'!D26)</f>
      </c>
      <c r="I26" s="396">
        <v>0</v>
      </c>
      <c r="J26" s="348">
        <f>I26/'- 3 -'!E26</f>
        <v>0</v>
      </c>
      <c r="K26" s="396">
        <f>IF('- 6 -'!E26=0,"",I26/'- 6 -'!E26)</f>
      </c>
    </row>
    <row r="27" spans="1:11" ht="12.75">
      <c r="A27" s="12">
        <v>19</v>
      </c>
      <c r="B27" s="13" t="s">
        <v>133</v>
      </c>
      <c r="C27" s="395">
        <v>14474732</v>
      </c>
      <c r="D27" s="347">
        <f>C27/'- 3 -'!E27</f>
        <v>0.6243960878046133</v>
      </c>
      <c r="E27" s="395">
        <f>C27/'- 6 -'!C27</f>
        <v>2460.141067695498</v>
      </c>
      <c r="F27" s="395">
        <v>0</v>
      </c>
      <c r="G27" s="347">
        <f>F27/'- 3 -'!E27</f>
        <v>0</v>
      </c>
      <c r="H27" s="395">
        <f>IF('- 6 -'!D27=0,"",F27/'- 6 -'!D27)</f>
      </c>
      <c r="I27" s="395">
        <v>0</v>
      </c>
      <c r="J27" s="347">
        <f>I27/'- 3 -'!E27</f>
        <v>0</v>
      </c>
      <c r="K27" s="395">
        <f>IF('- 6 -'!E27=0,"",I27/'- 6 -'!E27)</f>
      </c>
    </row>
    <row r="28" spans="1:11" ht="12.75">
      <c r="A28" s="14">
        <v>20</v>
      </c>
      <c r="B28" s="15" t="s">
        <v>134</v>
      </c>
      <c r="C28" s="396">
        <v>1878730</v>
      </c>
      <c r="D28" s="348">
        <f>C28/'- 3 -'!E28</f>
        <v>0.2589231768306666</v>
      </c>
      <c r="E28" s="396">
        <f>C28/'- 6 -'!C28</f>
        <v>4022.9764453961457</v>
      </c>
      <c r="F28" s="396">
        <v>0</v>
      </c>
      <c r="G28" s="348">
        <f>F28/'- 3 -'!E28</f>
        <v>0</v>
      </c>
      <c r="H28" s="396">
        <f>IF('- 6 -'!D28=0,"",F28/'- 6 -'!D28)</f>
      </c>
      <c r="I28" s="396">
        <v>428917</v>
      </c>
      <c r="J28" s="348">
        <f>I28/'- 3 -'!E28</f>
        <v>0.05911256659375166</v>
      </c>
      <c r="K28" s="396">
        <f>IF('- 6 -'!E28=0,"",I28/'- 6 -'!E28)</f>
        <v>3762.4298245614036</v>
      </c>
    </row>
    <row r="29" spans="1:11" ht="12.75">
      <c r="A29" s="12">
        <v>21</v>
      </c>
      <c r="B29" s="13" t="s">
        <v>135</v>
      </c>
      <c r="C29" s="395">
        <v>11297118</v>
      </c>
      <c r="D29" s="347">
        <f>C29/'- 3 -'!E29</f>
        <v>0.5255950777234736</v>
      </c>
      <c r="E29" s="395">
        <f>C29/'- 6 -'!C29</f>
        <v>3226.641722837884</v>
      </c>
      <c r="F29" s="395">
        <v>0</v>
      </c>
      <c r="G29" s="347">
        <f>F29/'- 3 -'!E29</f>
        <v>0</v>
      </c>
      <c r="H29" s="395">
        <f>IF('- 6 -'!D29=0,"",F29/'- 6 -'!D29)</f>
      </c>
      <c r="I29" s="395">
        <v>0</v>
      </c>
      <c r="J29" s="347">
        <f>I29/'- 3 -'!E29</f>
        <v>0</v>
      </c>
      <c r="K29" s="395">
        <f>IF('- 6 -'!E29=0,"",I29/'- 6 -'!E29)</f>
      </c>
    </row>
    <row r="30" spans="1:11" ht="12.75">
      <c r="A30" s="14">
        <v>22</v>
      </c>
      <c r="B30" s="15" t="s">
        <v>136</v>
      </c>
      <c r="C30" s="396">
        <v>5750699</v>
      </c>
      <c r="D30" s="348">
        <f>C30/'- 3 -'!E30</f>
        <v>0.4950269610562712</v>
      </c>
      <c r="E30" s="396">
        <f>C30/'- 6 -'!C30</f>
        <v>3325.6413370344667</v>
      </c>
      <c r="F30" s="396">
        <v>0</v>
      </c>
      <c r="G30" s="348">
        <f>F30/'- 3 -'!E30</f>
        <v>0</v>
      </c>
      <c r="H30" s="396">
        <f>IF('- 6 -'!D30=0,"",F30/'- 6 -'!D30)</f>
      </c>
      <c r="I30" s="396">
        <v>0</v>
      </c>
      <c r="J30" s="348">
        <f>I30/'- 3 -'!E30</f>
        <v>0</v>
      </c>
      <c r="K30" s="396">
        <f>IF('- 6 -'!E30=0,"",I30/'- 6 -'!E30)</f>
      </c>
    </row>
    <row r="31" spans="1:11" ht="12.75">
      <c r="A31" s="12">
        <v>23</v>
      </c>
      <c r="B31" s="13" t="s">
        <v>137</v>
      </c>
      <c r="C31" s="395">
        <v>4691084</v>
      </c>
      <c r="D31" s="347">
        <f>C31/'- 3 -'!E31</f>
        <v>0.48074665146122947</v>
      </c>
      <c r="E31" s="395">
        <f>C31/'- 6 -'!C31</f>
        <v>3354.1284141284145</v>
      </c>
      <c r="F31" s="395">
        <v>0</v>
      </c>
      <c r="G31" s="347">
        <f>F31/'- 3 -'!E31</f>
        <v>0</v>
      </c>
      <c r="H31" s="395">
        <f>IF('- 6 -'!D31=0,"",F31/'- 6 -'!D31)</f>
      </c>
      <c r="I31" s="395">
        <v>0</v>
      </c>
      <c r="J31" s="347">
        <f>I31/'- 3 -'!E31</f>
        <v>0</v>
      </c>
      <c r="K31" s="395">
        <f>IF('- 6 -'!E31=0,"",I31/'- 6 -'!E31)</f>
      </c>
    </row>
    <row r="32" spans="1:11" ht="12.75">
      <c r="A32" s="14">
        <v>24</v>
      </c>
      <c r="B32" s="15" t="s">
        <v>138</v>
      </c>
      <c r="C32" s="396">
        <v>10119249</v>
      </c>
      <c r="D32" s="348">
        <f>C32/'- 3 -'!E32</f>
        <v>0.4576741228761689</v>
      </c>
      <c r="E32" s="396">
        <f>C32/'- 6 -'!C32</f>
        <v>3312.898674087412</v>
      </c>
      <c r="F32" s="396">
        <v>0</v>
      </c>
      <c r="G32" s="348">
        <f>F32/'- 3 -'!E32</f>
        <v>0</v>
      </c>
      <c r="H32" s="396">
        <f>IF('- 6 -'!D32=0,"",F32/'- 6 -'!D32)</f>
      </c>
      <c r="I32" s="396">
        <v>0</v>
      </c>
      <c r="J32" s="348">
        <f>I32/'- 3 -'!E32</f>
        <v>0</v>
      </c>
      <c r="K32" s="396">
        <f>IF('- 6 -'!E32=0,"",I32/'- 6 -'!E32)</f>
      </c>
    </row>
    <row r="33" spans="1:11" ht="12.75">
      <c r="A33" s="12">
        <v>25</v>
      </c>
      <c r="B33" s="13" t="s">
        <v>139</v>
      </c>
      <c r="C33" s="395">
        <v>5512462</v>
      </c>
      <c r="D33" s="347">
        <f>C33/'- 3 -'!E33</f>
        <v>0.556449054302635</v>
      </c>
      <c r="E33" s="395">
        <f>C33/'- 6 -'!C33</f>
        <v>3421.764121663563</v>
      </c>
      <c r="F33" s="395">
        <v>0</v>
      </c>
      <c r="G33" s="347">
        <f>F33/'- 3 -'!E33</f>
        <v>0</v>
      </c>
      <c r="H33" s="395">
        <f>IF('- 6 -'!D33=0,"",F33/'- 6 -'!D33)</f>
      </c>
      <c r="I33" s="395">
        <v>0</v>
      </c>
      <c r="J33" s="347">
        <f>I33/'- 3 -'!E33</f>
        <v>0</v>
      </c>
      <c r="K33" s="395">
        <f>IF('- 6 -'!E33=0,"",I33/'- 6 -'!E33)</f>
      </c>
    </row>
    <row r="34" spans="1:11" ht="12.75">
      <c r="A34" s="14">
        <v>26</v>
      </c>
      <c r="B34" s="15" t="s">
        <v>140</v>
      </c>
      <c r="C34" s="396">
        <v>8753736</v>
      </c>
      <c r="D34" s="348">
        <f>C34/'- 3 -'!E34</f>
        <v>0.5734818928146134</v>
      </c>
      <c r="E34" s="396">
        <f>C34/'- 6 -'!C34</f>
        <v>3291.4968979131418</v>
      </c>
      <c r="F34" s="396">
        <v>0</v>
      </c>
      <c r="G34" s="348">
        <f>F34/'- 3 -'!E34</f>
        <v>0</v>
      </c>
      <c r="H34" s="396">
        <f>IF('- 6 -'!D34=0,"",F34/'- 6 -'!D34)</f>
      </c>
      <c r="I34" s="396">
        <v>0</v>
      </c>
      <c r="J34" s="348">
        <f>I34/'- 3 -'!E34</f>
        <v>0</v>
      </c>
      <c r="K34" s="396">
        <f>IF('- 6 -'!E34=0,"",I34/'- 6 -'!E34)</f>
      </c>
    </row>
    <row r="35" spans="1:11" ht="12.75">
      <c r="A35" s="12">
        <v>28</v>
      </c>
      <c r="B35" s="13" t="s">
        <v>141</v>
      </c>
      <c r="C35" s="395">
        <v>1801370</v>
      </c>
      <c r="D35" s="347">
        <f>C35/'- 3 -'!E35</f>
        <v>0.29820076691879677</v>
      </c>
      <c r="E35" s="395">
        <f>C35/'- 6 -'!C35</f>
        <v>4474.341778440139</v>
      </c>
      <c r="F35" s="395">
        <v>0</v>
      </c>
      <c r="G35" s="347">
        <f>F35/'- 3 -'!E35</f>
        <v>0</v>
      </c>
      <c r="H35" s="395">
        <f>IF('- 6 -'!D35=0,"",F35/'- 6 -'!D35)</f>
      </c>
      <c r="I35" s="395">
        <v>267074</v>
      </c>
      <c r="J35" s="347">
        <f>I35/'- 3 -'!E35</f>
        <v>0.04421172309079797</v>
      </c>
      <c r="K35" s="395">
        <f>IF('- 6 -'!E35=0,"",I35/'- 6 -'!E35)</f>
        <v>4077.4656488549617</v>
      </c>
    </row>
    <row r="36" spans="1:11" ht="12.75">
      <c r="A36" s="14">
        <v>30</v>
      </c>
      <c r="B36" s="15" t="s">
        <v>142</v>
      </c>
      <c r="C36" s="396">
        <v>4657262</v>
      </c>
      <c r="D36" s="348">
        <f>C36/'- 3 -'!E36</f>
        <v>0.5273296394783161</v>
      </c>
      <c r="E36" s="396">
        <f>C36/'- 6 -'!C36</f>
        <v>3427.4816014130115</v>
      </c>
      <c r="F36" s="396">
        <v>0</v>
      </c>
      <c r="G36" s="348">
        <f>F36/'- 3 -'!E36</f>
        <v>0</v>
      </c>
      <c r="H36" s="396">
        <f>IF('- 6 -'!D36=0,"",F36/'- 6 -'!D36)</f>
      </c>
      <c r="I36" s="396">
        <v>0</v>
      </c>
      <c r="J36" s="348">
        <f>I36/'- 3 -'!E36</f>
        <v>0</v>
      </c>
      <c r="K36" s="396">
        <f>IF('- 6 -'!E36=0,"",I36/'- 6 -'!E36)</f>
      </c>
    </row>
    <row r="37" spans="1:11" ht="12.75">
      <c r="A37" s="12">
        <v>31</v>
      </c>
      <c r="B37" s="13" t="s">
        <v>143</v>
      </c>
      <c r="C37" s="395">
        <v>5734131</v>
      </c>
      <c r="D37" s="347">
        <f>C37/'- 3 -'!E37</f>
        <v>0.5496208383395389</v>
      </c>
      <c r="E37" s="395">
        <f>C37/'- 6 -'!C37</f>
        <v>3471.023607748184</v>
      </c>
      <c r="F37" s="395">
        <v>0</v>
      </c>
      <c r="G37" s="347">
        <f>F37/'- 3 -'!E37</f>
        <v>0</v>
      </c>
      <c r="H37" s="395">
        <f>IF('- 6 -'!D37=0,"",F37/'- 6 -'!D37)</f>
      </c>
      <c r="I37" s="395">
        <v>0</v>
      </c>
      <c r="J37" s="347">
        <f>I37/'- 3 -'!E37</f>
        <v>0</v>
      </c>
      <c r="K37" s="395">
        <f>IF('- 6 -'!E37=0,"",I37/'- 6 -'!E37)</f>
      </c>
    </row>
    <row r="38" spans="1:11" ht="12.75">
      <c r="A38" s="14">
        <v>32</v>
      </c>
      <c r="B38" s="15" t="s">
        <v>144</v>
      </c>
      <c r="C38" s="396">
        <v>2941420</v>
      </c>
      <c r="D38" s="348">
        <f>C38/'- 3 -'!E38</f>
        <v>0.476468971071508</v>
      </c>
      <c r="E38" s="396">
        <f>C38/'- 6 -'!C38</f>
        <v>3656.2088253573647</v>
      </c>
      <c r="F38" s="396">
        <v>200545</v>
      </c>
      <c r="G38" s="348">
        <f>F38/'- 3 -'!E38</f>
        <v>0.03248548993463551</v>
      </c>
      <c r="H38" s="396">
        <f>IF('- 6 -'!D38=0,"",F38/'- 6 -'!D38)</f>
        <v>4774.880952380952</v>
      </c>
      <c r="I38" s="396">
        <v>0</v>
      </c>
      <c r="J38" s="348">
        <f>I38/'- 3 -'!E38</f>
        <v>0</v>
      </c>
      <c r="K38" s="396">
        <f>IF('- 6 -'!E38=0,"",I38/'- 6 -'!E38)</f>
      </c>
    </row>
    <row r="39" spans="1:11" ht="12.75">
      <c r="A39" s="12">
        <v>33</v>
      </c>
      <c r="B39" s="13" t="s">
        <v>145</v>
      </c>
      <c r="C39" s="395">
        <v>4024429</v>
      </c>
      <c r="D39" s="347">
        <f>C39/'- 3 -'!E39</f>
        <v>0.32426803729974113</v>
      </c>
      <c r="E39" s="395">
        <f>C39/'- 6 -'!C39</f>
        <v>3201.6141607000795</v>
      </c>
      <c r="F39" s="395">
        <v>0</v>
      </c>
      <c r="G39" s="347">
        <f>F39/'- 3 -'!E39</f>
        <v>0</v>
      </c>
      <c r="H39" s="395">
        <f>IF('- 6 -'!D39=0,"",F39/'- 6 -'!D39)</f>
      </c>
      <c r="I39" s="395">
        <v>348262</v>
      </c>
      <c r="J39" s="347">
        <f>I39/'- 3 -'!E39</f>
        <v>0.028061182146854234</v>
      </c>
      <c r="K39" s="395">
        <f>IF('- 6 -'!E39=0,"",I39/'- 6 -'!E39)</f>
        <v>3270.0657276995307</v>
      </c>
    </row>
    <row r="40" spans="1:11" ht="12.75">
      <c r="A40" s="14">
        <v>34</v>
      </c>
      <c r="B40" s="15" t="s">
        <v>146</v>
      </c>
      <c r="C40" s="396">
        <v>2991154.74</v>
      </c>
      <c r="D40" s="348">
        <f>C40/'- 3 -'!E40</f>
        <v>0.5421920150832444</v>
      </c>
      <c r="E40" s="396">
        <f>C40/'- 6 -'!C40</f>
        <v>4072.3686044928527</v>
      </c>
      <c r="F40" s="396">
        <v>0</v>
      </c>
      <c r="G40" s="348">
        <f>F40/'- 3 -'!E40</f>
        <v>0</v>
      </c>
      <c r="H40" s="396">
        <f>IF('- 6 -'!D40=0,"",F40/'- 6 -'!D40)</f>
      </c>
      <c r="I40" s="396">
        <v>0</v>
      </c>
      <c r="J40" s="348">
        <f>I40/'- 3 -'!E40</f>
        <v>0</v>
      </c>
      <c r="K40" s="396">
        <f>IF('- 6 -'!E40=0,"",I40/'- 6 -'!E40)</f>
      </c>
    </row>
    <row r="41" spans="1:11" ht="12.75">
      <c r="A41" s="12">
        <v>35</v>
      </c>
      <c r="B41" s="13" t="s">
        <v>147</v>
      </c>
      <c r="C41" s="395">
        <v>5742458</v>
      </c>
      <c r="D41" s="347">
        <f>C41/'- 3 -'!E41</f>
        <v>0.4211997266439624</v>
      </c>
      <c r="E41" s="395">
        <f>C41/'- 6 -'!C41</f>
        <v>3667.4275130923493</v>
      </c>
      <c r="F41" s="395">
        <v>0</v>
      </c>
      <c r="G41" s="347">
        <f>F41/'- 3 -'!E41</f>
        <v>0</v>
      </c>
      <c r="H41" s="395">
        <f>IF('- 6 -'!D41=0,"",F41/'- 6 -'!D41)</f>
      </c>
      <c r="I41" s="395">
        <v>0</v>
      </c>
      <c r="J41" s="347">
        <f>I41/'- 3 -'!E41</f>
        <v>0</v>
      </c>
      <c r="K41" s="395">
        <f>IF('- 6 -'!E41=0,"",I41/'- 6 -'!E41)</f>
      </c>
    </row>
    <row r="42" spans="1:11" ht="12.75">
      <c r="A42" s="14">
        <v>36</v>
      </c>
      <c r="B42" s="15" t="s">
        <v>148</v>
      </c>
      <c r="C42" s="396">
        <v>3555256</v>
      </c>
      <c r="D42" s="348">
        <f>C42/'- 3 -'!E42</f>
        <v>0.49899263938782334</v>
      </c>
      <c r="E42" s="396">
        <f>C42/'- 6 -'!C42</f>
        <v>3218.882752376641</v>
      </c>
      <c r="F42" s="396">
        <v>0</v>
      </c>
      <c r="G42" s="348">
        <f>F42/'- 3 -'!E42</f>
        <v>0</v>
      </c>
      <c r="H42" s="396">
        <f>IF('- 6 -'!D42=0,"",F42/'- 6 -'!D42)</f>
      </c>
      <c r="I42" s="396">
        <v>0</v>
      </c>
      <c r="J42" s="348">
        <f>I42/'- 3 -'!E42</f>
        <v>0</v>
      </c>
      <c r="K42" s="396">
        <f>IF('- 6 -'!E42=0,"",I42/'- 6 -'!E42)</f>
      </c>
    </row>
    <row r="43" spans="1:11" ht="12.75">
      <c r="A43" s="12">
        <v>37</v>
      </c>
      <c r="B43" s="13" t="s">
        <v>149</v>
      </c>
      <c r="C43" s="395">
        <v>3462753</v>
      </c>
      <c r="D43" s="347">
        <f>C43/'- 3 -'!E43</f>
        <v>0.5006551872234289</v>
      </c>
      <c r="E43" s="395">
        <f>C43/'- 6 -'!C43</f>
        <v>3624.021978021978</v>
      </c>
      <c r="F43" s="395">
        <v>0</v>
      </c>
      <c r="G43" s="347">
        <f>F43/'- 3 -'!E43</f>
        <v>0</v>
      </c>
      <c r="H43" s="395">
        <f>IF('- 6 -'!D43=0,"",F43/'- 6 -'!D43)</f>
      </c>
      <c r="I43" s="395">
        <v>0</v>
      </c>
      <c r="J43" s="347">
        <f>I43/'- 3 -'!E43</f>
        <v>0</v>
      </c>
      <c r="K43" s="395">
        <f>IF('- 6 -'!E43=0,"",I43/'- 6 -'!E43)</f>
      </c>
    </row>
    <row r="44" spans="1:11" ht="12.75">
      <c r="A44" s="14">
        <v>38</v>
      </c>
      <c r="B44" s="15" t="s">
        <v>150</v>
      </c>
      <c r="C44" s="396">
        <v>4498003</v>
      </c>
      <c r="D44" s="348">
        <f>C44/'- 3 -'!E44</f>
        <v>0.5066124823690977</v>
      </c>
      <c r="E44" s="396">
        <f>C44/'- 6 -'!C44</f>
        <v>3614.3053435114502</v>
      </c>
      <c r="F44" s="396">
        <v>0</v>
      </c>
      <c r="G44" s="348">
        <f>F44/'- 3 -'!E44</f>
        <v>0</v>
      </c>
      <c r="H44" s="396">
        <f>IF('- 6 -'!D44=0,"",F44/'- 6 -'!D44)</f>
      </c>
      <c r="I44" s="396">
        <v>0</v>
      </c>
      <c r="J44" s="348">
        <f>I44/'- 3 -'!E44</f>
        <v>0</v>
      </c>
      <c r="K44" s="396">
        <f>IF('- 6 -'!E44=0,"",I44/'- 6 -'!E44)</f>
      </c>
    </row>
    <row r="45" spans="1:11" ht="12.75">
      <c r="A45" s="12">
        <v>39</v>
      </c>
      <c r="B45" s="13" t="s">
        <v>151</v>
      </c>
      <c r="C45" s="395">
        <v>8677074</v>
      </c>
      <c r="D45" s="347">
        <f>C45/'- 3 -'!E45</f>
        <v>0.5818869661515946</v>
      </c>
      <c r="E45" s="395">
        <f>C45/'- 6 -'!C45</f>
        <v>3862.141807985045</v>
      </c>
      <c r="F45" s="395">
        <v>0</v>
      </c>
      <c r="G45" s="347">
        <f>F45/'- 3 -'!E45</f>
        <v>0</v>
      </c>
      <c r="H45" s="395">
        <f>IF('- 6 -'!D45=0,"",F45/'- 6 -'!D45)</f>
      </c>
      <c r="I45" s="395">
        <v>0</v>
      </c>
      <c r="J45" s="347">
        <f>I45/'- 3 -'!E45</f>
        <v>0</v>
      </c>
      <c r="K45" s="395">
        <f>IF('- 6 -'!E45=0,"",I45/'- 6 -'!E45)</f>
      </c>
    </row>
    <row r="46" spans="1:11" ht="12.75">
      <c r="A46" s="14">
        <v>40</v>
      </c>
      <c r="B46" s="15" t="s">
        <v>152</v>
      </c>
      <c r="C46" s="396">
        <v>18778340</v>
      </c>
      <c r="D46" s="348">
        <f>C46/'- 3 -'!E46</f>
        <v>0.4337145398775038</v>
      </c>
      <c r="E46" s="396">
        <f>C46/'- 6 -'!C46</f>
        <v>3162.561261094363</v>
      </c>
      <c r="F46" s="396">
        <v>0</v>
      </c>
      <c r="G46" s="348">
        <f>F46/'- 3 -'!E46</f>
        <v>0</v>
      </c>
      <c r="H46" s="396">
        <f>IF('- 6 -'!D46=0,"",F46/'- 6 -'!D46)</f>
      </c>
      <c r="I46" s="396">
        <v>0</v>
      </c>
      <c r="J46" s="348">
        <f>I46/'- 3 -'!E46</f>
        <v>0</v>
      </c>
      <c r="K46" s="396">
        <f>IF('- 6 -'!E46=0,"",I46/'- 6 -'!E46)</f>
      </c>
    </row>
    <row r="47" spans="1:11" ht="12.75">
      <c r="A47" s="12">
        <v>41</v>
      </c>
      <c r="B47" s="13" t="s">
        <v>153</v>
      </c>
      <c r="C47" s="395">
        <v>5968368</v>
      </c>
      <c r="D47" s="347">
        <f>C47/'- 3 -'!E47</f>
        <v>0.5067365446557747</v>
      </c>
      <c r="E47" s="395">
        <f>C47/'- 6 -'!C47</f>
        <v>3679.1813586487483</v>
      </c>
      <c r="F47" s="395">
        <v>0</v>
      </c>
      <c r="G47" s="347">
        <f>F47/'- 3 -'!E47</f>
        <v>0</v>
      </c>
      <c r="H47" s="395">
        <f>IF('- 6 -'!D47=0,"",F47/'- 6 -'!D47)</f>
      </c>
      <c r="I47" s="395">
        <v>0</v>
      </c>
      <c r="J47" s="347">
        <f>I47/'- 3 -'!E47</f>
        <v>0</v>
      </c>
      <c r="K47" s="395">
        <f>IF('- 6 -'!E47=0,"",I47/'- 6 -'!E47)</f>
      </c>
    </row>
    <row r="48" spans="1:11" ht="12.75">
      <c r="A48" s="14">
        <v>42</v>
      </c>
      <c r="B48" s="15" t="s">
        <v>154</v>
      </c>
      <c r="C48" s="396">
        <v>4319935</v>
      </c>
      <c r="D48" s="348">
        <f>C48/'- 3 -'!E48</f>
        <v>0.5530357060330319</v>
      </c>
      <c r="E48" s="396">
        <f>C48/'- 6 -'!C48</f>
        <v>3944.78586430463</v>
      </c>
      <c r="F48" s="396">
        <v>0</v>
      </c>
      <c r="G48" s="348">
        <f>F48/'- 3 -'!E48</f>
        <v>0</v>
      </c>
      <c r="H48" s="396">
        <f>IF('- 6 -'!D48=0,"",F48/'- 6 -'!D48)</f>
      </c>
      <c r="I48" s="396">
        <v>0</v>
      </c>
      <c r="J48" s="348">
        <f>I48/'- 3 -'!E48</f>
        <v>0</v>
      </c>
      <c r="K48" s="396">
        <f>IF('- 6 -'!E48=0,"",I48/'- 6 -'!E48)</f>
      </c>
    </row>
    <row r="49" spans="1:11" ht="12.75">
      <c r="A49" s="12">
        <v>43</v>
      </c>
      <c r="B49" s="13" t="s">
        <v>155</v>
      </c>
      <c r="C49" s="395">
        <v>3373354</v>
      </c>
      <c r="D49" s="347">
        <f>C49/'- 3 -'!E49</f>
        <v>0.5567049167910031</v>
      </c>
      <c r="E49" s="395">
        <f>C49/'- 6 -'!C49</f>
        <v>4086.4373107207753</v>
      </c>
      <c r="F49" s="395">
        <v>0</v>
      </c>
      <c r="G49" s="347">
        <f>F49/'- 3 -'!E49</f>
        <v>0</v>
      </c>
      <c r="H49" s="395">
        <f>IF('- 6 -'!D49=0,"",F49/'- 6 -'!D49)</f>
      </c>
      <c r="I49" s="395">
        <v>0</v>
      </c>
      <c r="J49" s="347">
        <f>I49/'- 3 -'!E49</f>
        <v>0</v>
      </c>
      <c r="K49" s="395">
        <f>IF('- 6 -'!E49=0,"",I49/'- 6 -'!E49)</f>
      </c>
    </row>
    <row r="50" spans="1:11" ht="12.75">
      <c r="A50" s="14">
        <v>44</v>
      </c>
      <c r="B50" s="15" t="s">
        <v>156</v>
      </c>
      <c r="C50" s="396">
        <v>4947016</v>
      </c>
      <c r="D50" s="348">
        <f>C50/'- 3 -'!E50</f>
        <v>0.5466030942916569</v>
      </c>
      <c r="E50" s="396">
        <f>C50/'- 6 -'!C50</f>
        <v>3547.7739529546757</v>
      </c>
      <c r="F50" s="396">
        <v>0</v>
      </c>
      <c r="G50" s="348">
        <f>F50/'- 3 -'!E50</f>
        <v>0</v>
      </c>
      <c r="H50" s="396">
        <f>IF('- 6 -'!D50=0,"",F50/'- 6 -'!D50)</f>
      </c>
      <c r="I50" s="396">
        <v>0</v>
      </c>
      <c r="J50" s="348">
        <f>I50/'- 3 -'!E50</f>
        <v>0</v>
      </c>
      <c r="K50" s="396">
        <f>IF('- 6 -'!E50=0,"",I50/'- 6 -'!E50)</f>
      </c>
    </row>
    <row r="51" spans="1:11" ht="12.75">
      <c r="A51" s="12">
        <v>45</v>
      </c>
      <c r="B51" s="13" t="s">
        <v>157</v>
      </c>
      <c r="C51" s="395">
        <v>4548062</v>
      </c>
      <c r="D51" s="347">
        <f>C51/'- 3 -'!E51</f>
        <v>0.38687302629236187</v>
      </c>
      <c r="E51" s="395">
        <f>C51/'- 6 -'!C51</f>
        <v>3520.444306834894</v>
      </c>
      <c r="F51" s="395">
        <v>0</v>
      </c>
      <c r="G51" s="347">
        <f>F51/'- 3 -'!E51</f>
        <v>0</v>
      </c>
      <c r="H51" s="395">
        <f>IF('- 6 -'!D51=0,"",F51/'- 6 -'!D51)</f>
      </c>
      <c r="I51" s="395">
        <v>0</v>
      </c>
      <c r="J51" s="347">
        <f>I51/'- 3 -'!E51</f>
        <v>0</v>
      </c>
      <c r="K51" s="395">
        <f>IF('- 6 -'!E51=0,"",I51/'- 6 -'!E51)</f>
      </c>
    </row>
    <row r="52" spans="1:11" ht="12.75">
      <c r="A52" s="14">
        <v>46</v>
      </c>
      <c r="B52" s="15" t="s">
        <v>158</v>
      </c>
      <c r="C52" s="396">
        <v>4377635</v>
      </c>
      <c r="D52" s="348">
        <f>C52/'- 3 -'!E52</f>
        <v>0.38798683562045366</v>
      </c>
      <c r="E52" s="396">
        <f>C52/'- 6 -'!C52</f>
        <v>4119.351651453844</v>
      </c>
      <c r="F52" s="396">
        <v>0</v>
      </c>
      <c r="G52" s="348">
        <f>F52/'- 3 -'!E52</f>
        <v>0</v>
      </c>
      <c r="H52" s="396">
        <f>IF('- 6 -'!D52=0,"",F52/'- 6 -'!D52)</f>
      </c>
      <c r="I52" s="396">
        <v>0</v>
      </c>
      <c r="J52" s="348">
        <f>I52/'- 3 -'!E52</f>
        <v>0</v>
      </c>
      <c r="K52" s="396">
        <f>IF('- 6 -'!E52=0,"",I52/'- 6 -'!E52)</f>
      </c>
    </row>
    <row r="53" spans="1:11" ht="12.75">
      <c r="A53" s="12">
        <v>47</v>
      </c>
      <c r="B53" s="13" t="s">
        <v>159</v>
      </c>
      <c r="C53" s="395">
        <v>3278543.28</v>
      </c>
      <c r="D53" s="347">
        <f>C53/'- 3 -'!E53</f>
        <v>0.3666624180539046</v>
      </c>
      <c r="E53" s="395">
        <f>C53/'- 6 -'!C53</f>
        <v>3438.7909376966645</v>
      </c>
      <c r="F53" s="395">
        <v>0</v>
      </c>
      <c r="G53" s="347">
        <f>F53/'- 3 -'!E53</f>
        <v>0</v>
      </c>
      <c r="H53" s="395">
        <f>IF('- 6 -'!D53=0,"",F53/'- 6 -'!D53)</f>
      </c>
      <c r="I53" s="395">
        <v>0</v>
      </c>
      <c r="J53" s="347">
        <f>I53/'- 3 -'!E53</f>
        <v>0</v>
      </c>
      <c r="K53" s="395">
        <f>IF('- 6 -'!E53=0,"",I53/'- 6 -'!E53)</f>
      </c>
    </row>
    <row r="54" spans="1:11" ht="12.75">
      <c r="A54" s="14">
        <v>48</v>
      </c>
      <c r="B54" s="15" t="s">
        <v>160</v>
      </c>
      <c r="C54" s="396">
        <v>23129506</v>
      </c>
      <c r="D54" s="348">
        <f>C54/'- 3 -'!E54</f>
        <v>0.407178328763614</v>
      </c>
      <c r="E54" s="396">
        <f>C54/'- 6 -'!C54</f>
        <v>4523.931777729967</v>
      </c>
      <c r="F54" s="396">
        <v>0</v>
      </c>
      <c r="G54" s="348">
        <f>F54/'- 3 -'!E54</f>
        <v>0</v>
      </c>
      <c r="H54" s="396">
        <f>IF('- 6 -'!D54=0,"",F54/'- 6 -'!D54)</f>
      </c>
      <c r="I54" s="396">
        <v>0</v>
      </c>
      <c r="J54" s="348">
        <f>I54/'- 3 -'!E54</f>
        <v>0</v>
      </c>
      <c r="K54" s="396">
        <f>IF('- 6 -'!E54=0,"",I54/'- 6 -'!E54)</f>
      </c>
    </row>
    <row r="55" spans="1:11" ht="12.75">
      <c r="A55" s="12">
        <v>49</v>
      </c>
      <c r="B55" s="13" t="s">
        <v>161</v>
      </c>
      <c r="C55" s="395"/>
      <c r="D55" s="347"/>
      <c r="E55" s="395"/>
      <c r="F55" s="395">
        <v>17405516</v>
      </c>
      <c r="G55" s="347">
        <f>F55/'- 3 -'!E55</f>
        <v>0.5155595892055301</v>
      </c>
      <c r="H55" s="395">
        <f>IF('- 6 -'!D55=0,"",F55/'- 6 -'!D55)</f>
        <v>4110.697652449105</v>
      </c>
      <c r="I55" s="395">
        <v>0</v>
      </c>
      <c r="J55" s="347">
        <f>I55/'- 3 -'!E55</f>
        <v>0</v>
      </c>
      <c r="K55" s="395">
        <f>IF('- 6 -'!E55=0,"",I55/'- 6 -'!E55)</f>
      </c>
    </row>
    <row r="56" spans="1:11" ht="12.75">
      <c r="A56" s="14">
        <v>50</v>
      </c>
      <c r="B56" s="15" t="s">
        <v>358</v>
      </c>
      <c r="C56" s="396">
        <v>7458129</v>
      </c>
      <c r="D56" s="348">
        <f>C56/'- 3 -'!E56</f>
        <v>0.5288476511146452</v>
      </c>
      <c r="E56" s="396">
        <f>C56/'- 6 -'!C56</f>
        <v>4036.43935703848</v>
      </c>
      <c r="F56" s="396">
        <v>0</v>
      </c>
      <c r="G56" s="348">
        <f>F56/'- 3 -'!E56</f>
        <v>0</v>
      </c>
      <c r="H56" s="396">
        <f>IF('- 6 -'!D56=0,"",F56/'- 6 -'!D56)</f>
      </c>
      <c r="I56" s="396">
        <v>0</v>
      </c>
      <c r="J56" s="348">
        <f>I56/'- 3 -'!E56</f>
        <v>0</v>
      </c>
      <c r="K56" s="396">
        <f>IF('- 6 -'!E56=0,"",I56/'- 6 -'!E56)</f>
      </c>
    </row>
    <row r="57" spans="1:11" ht="12.75">
      <c r="A57" s="12">
        <v>2264</v>
      </c>
      <c r="B57" s="13" t="s">
        <v>162</v>
      </c>
      <c r="C57" s="395">
        <v>920546</v>
      </c>
      <c r="D57" s="347">
        <f>C57/'- 3 -'!E57</f>
        <v>0.5284247300748482</v>
      </c>
      <c r="E57" s="395">
        <f>C57/'- 6 -'!C57</f>
        <v>4807.028720626632</v>
      </c>
      <c r="F57" s="395">
        <v>0</v>
      </c>
      <c r="G57" s="347">
        <f>F57/'- 3 -'!E57</f>
        <v>0</v>
      </c>
      <c r="H57" s="395">
        <f>IF('- 6 -'!D57=0,"",F57/'- 6 -'!D57)</f>
      </c>
      <c r="I57" s="395">
        <v>0</v>
      </c>
      <c r="J57" s="347">
        <f>I57/'- 3 -'!E57</f>
        <v>0</v>
      </c>
      <c r="K57" s="395">
        <f>IF('- 6 -'!E57=0,"",I57/'- 6 -'!E57)</f>
      </c>
    </row>
    <row r="58" spans="1:11" ht="12.75">
      <c r="A58" s="14">
        <v>2309</v>
      </c>
      <c r="B58" s="15" t="s">
        <v>163</v>
      </c>
      <c r="C58" s="396">
        <v>1107708</v>
      </c>
      <c r="D58" s="348">
        <f>C58/'- 3 -'!E58</f>
        <v>0.5538174480484288</v>
      </c>
      <c r="E58" s="396">
        <f>C58/'- 6 -'!C58</f>
        <v>4395.666666666667</v>
      </c>
      <c r="F58" s="396">
        <v>0</v>
      </c>
      <c r="G58" s="348">
        <f>F58/'- 3 -'!E58</f>
        <v>0</v>
      </c>
      <c r="H58" s="396">
        <f>IF('- 6 -'!D58=0,"",F58/'- 6 -'!D58)</f>
      </c>
      <c r="I58" s="396">
        <v>0</v>
      </c>
      <c r="J58" s="348">
        <f>I58/'- 3 -'!E58</f>
        <v>0</v>
      </c>
      <c r="K58" s="396">
        <f>IF('- 6 -'!E58=0,"",I58/'- 6 -'!E58)</f>
      </c>
    </row>
    <row r="59" spans="1:11" ht="12.75">
      <c r="A59" s="12">
        <v>2312</v>
      </c>
      <c r="B59" s="13" t="s">
        <v>164</v>
      </c>
      <c r="C59" s="395">
        <v>970107</v>
      </c>
      <c r="D59" s="347">
        <f>C59/'- 3 -'!E59</f>
        <v>0.5438929243410651</v>
      </c>
      <c r="E59" s="395">
        <f>C59/'- 6 -'!C59</f>
        <v>5258.032520325203</v>
      </c>
      <c r="F59" s="395">
        <v>0</v>
      </c>
      <c r="G59" s="347">
        <f>F59/'- 3 -'!E59</f>
        <v>0</v>
      </c>
      <c r="H59" s="395">
        <f>IF('- 6 -'!D59=0,"",F59/'- 6 -'!D59)</f>
      </c>
      <c r="I59" s="395">
        <v>0</v>
      </c>
      <c r="J59" s="347">
        <f>I59/'- 3 -'!E59</f>
        <v>0</v>
      </c>
      <c r="K59" s="395">
        <f>IF('- 6 -'!E59=0,"",I59/'- 6 -'!E59)</f>
      </c>
    </row>
    <row r="60" spans="1:11" ht="12.75">
      <c r="A60" s="14">
        <v>2355</v>
      </c>
      <c r="B60" s="15" t="s">
        <v>165</v>
      </c>
      <c r="C60" s="396">
        <v>10291717</v>
      </c>
      <c r="D60" s="348">
        <f>C60/'- 3 -'!E60</f>
        <v>0.43164532944142836</v>
      </c>
      <c r="E60" s="396">
        <f>C60/'- 6 -'!C60</f>
        <v>3593.351139974163</v>
      </c>
      <c r="F60" s="396">
        <v>0</v>
      </c>
      <c r="G60" s="348">
        <f>F60/'- 3 -'!E60</f>
        <v>0</v>
      </c>
      <c r="H60" s="396">
        <f>IF('- 6 -'!D60=0,"",F60/'- 6 -'!D60)</f>
      </c>
      <c r="I60" s="396">
        <v>0</v>
      </c>
      <c r="J60" s="348">
        <f>I60/'- 3 -'!E60</f>
        <v>0</v>
      </c>
      <c r="K60" s="396">
        <f>IF('- 6 -'!E60=0,"",I60/'- 6 -'!E60)</f>
      </c>
    </row>
    <row r="61" spans="1:11" ht="12.75">
      <c r="A61" s="12">
        <v>2439</v>
      </c>
      <c r="B61" s="13" t="s">
        <v>166</v>
      </c>
      <c r="C61" s="395">
        <v>495768.13</v>
      </c>
      <c r="D61" s="347">
        <f>C61/'- 3 -'!E61</f>
        <v>0.40596017156793</v>
      </c>
      <c r="E61" s="395">
        <f>C61/'- 6 -'!C61</f>
        <v>3395.672123287671</v>
      </c>
      <c r="F61" s="395">
        <v>0</v>
      </c>
      <c r="G61" s="347">
        <f>F61/'- 3 -'!E61</f>
        <v>0</v>
      </c>
      <c r="H61" s="395">
        <f>IF('- 6 -'!D61=0,"",F61/'- 6 -'!D61)</f>
      </c>
      <c r="I61" s="395">
        <v>0</v>
      </c>
      <c r="J61" s="347">
        <f>I61/'- 3 -'!E61</f>
        <v>0</v>
      </c>
      <c r="K61" s="395">
        <f>IF('- 6 -'!E61=0,"",I61/'- 6 -'!E61)</f>
      </c>
    </row>
    <row r="62" spans="1:11" ht="12.75">
      <c r="A62" s="14">
        <v>2460</v>
      </c>
      <c r="B62" s="15" t="s">
        <v>167</v>
      </c>
      <c r="C62" s="396">
        <v>1543106</v>
      </c>
      <c r="D62" s="348">
        <f>C62/'- 3 -'!E62</f>
        <v>0.5505219967127924</v>
      </c>
      <c r="E62" s="396">
        <f>C62/'- 6 -'!C62</f>
        <v>4980.974822466107</v>
      </c>
      <c r="F62" s="396">
        <v>0</v>
      </c>
      <c r="G62" s="348">
        <f>F62/'- 3 -'!E62</f>
        <v>0</v>
      </c>
      <c r="H62" s="396">
        <f>IF('- 6 -'!D62=0,"",F62/'- 6 -'!D62)</f>
      </c>
      <c r="I62" s="396">
        <v>0</v>
      </c>
      <c r="J62" s="348">
        <f>I62/'- 3 -'!E62</f>
        <v>0</v>
      </c>
      <c r="K62" s="396">
        <f>IF('- 6 -'!E62=0,"",I62/'- 6 -'!E62)</f>
      </c>
    </row>
    <row r="63" spans="1:11" ht="12.75">
      <c r="A63" s="12">
        <v>3000</v>
      </c>
      <c r="B63" s="13" t="s">
        <v>400</v>
      </c>
      <c r="C63" s="395">
        <v>188582</v>
      </c>
      <c r="D63" s="347">
        <f>C63/'- 3 -'!E63</f>
        <v>0.035246013932662475</v>
      </c>
      <c r="E63" s="395">
        <f>C63/'- 6 -'!C63</f>
        <v>5419.022988505748</v>
      </c>
      <c r="F63" s="395">
        <v>0</v>
      </c>
      <c r="G63" s="347">
        <f>F63/'- 3 -'!E63</f>
        <v>0</v>
      </c>
      <c r="H63" s="395">
        <f>IF('- 6 -'!D63=0,"",F63/'- 6 -'!D63)</f>
      </c>
      <c r="I63" s="395">
        <v>0</v>
      </c>
      <c r="J63" s="347">
        <f>I63/'- 3 -'!E63</f>
        <v>0</v>
      </c>
      <c r="K63" s="395">
        <f>IF('- 6 -'!E63=0,"",I63/'- 6 -'!E63)</f>
      </c>
    </row>
    <row r="64" spans="1:11" ht="4.5" customHeight="1">
      <c r="A64" s="16"/>
      <c r="B64" s="16"/>
      <c r="C64" s="397"/>
      <c r="D64" s="193"/>
      <c r="E64" s="397"/>
      <c r="F64" s="397"/>
      <c r="G64" s="193"/>
      <c r="H64" s="397"/>
      <c r="I64" s="397"/>
      <c r="J64" s="193"/>
      <c r="K64" s="397"/>
    </row>
    <row r="65" spans="1:11" ht="12.75">
      <c r="A65" s="18"/>
      <c r="B65" s="19" t="s">
        <v>168</v>
      </c>
      <c r="C65" s="398">
        <f>SUM(C11:C63)</f>
        <v>491622111.15</v>
      </c>
      <c r="D65" s="101">
        <f>C65/'- 3 -'!E65</f>
        <v>0.39305866832281894</v>
      </c>
      <c r="E65" s="398">
        <f>C65/'- 6 -'!C65</f>
        <v>3511.869715422051</v>
      </c>
      <c r="F65" s="398">
        <f>SUM(F11:F63)</f>
        <v>19539556</v>
      </c>
      <c r="G65" s="101">
        <f>F65/'- 3 -'!E65</f>
        <v>0.015622144909254957</v>
      </c>
      <c r="H65" s="398">
        <f>F65/'- 6 -'!D65</f>
        <v>3981.4079915235243</v>
      </c>
      <c r="I65" s="398">
        <f>SUM(I11:I63)</f>
        <v>28363079</v>
      </c>
      <c r="J65" s="101">
        <f>I65/'- 3 -'!E65</f>
        <v>0.02267667342137386</v>
      </c>
      <c r="K65" s="398">
        <f>I65/'- 6 -'!E65</f>
        <v>3434.410486165769</v>
      </c>
    </row>
    <row r="66" spans="1:11" ht="4.5" customHeight="1">
      <c r="A66" s="16"/>
      <c r="B66" s="16"/>
      <c r="C66" s="397"/>
      <c r="D66" s="193"/>
      <c r="E66" s="397"/>
      <c r="F66" s="397"/>
      <c r="G66" s="193"/>
      <c r="H66" s="397"/>
      <c r="I66" s="397"/>
      <c r="J66" s="193"/>
      <c r="K66" s="397"/>
    </row>
    <row r="67" spans="1:11" ht="12.75">
      <c r="A67" s="14">
        <v>2155</v>
      </c>
      <c r="B67" s="15" t="s">
        <v>169</v>
      </c>
      <c r="C67" s="396">
        <v>788722.98</v>
      </c>
      <c r="D67" s="348">
        <f>C67/'- 3 -'!E67</f>
        <v>0.6578659714915535</v>
      </c>
      <c r="E67" s="396">
        <f>C67/'- 6 -'!C67</f>
        <v>5402.212191780822</v>
      </c>
      <c r="F67" s="396">
        <v>0</v>
      </c>
      <c r="G67" s="348">
        <f>F67/'- 3 -'!E67</f>
        <v>0</v>
      </c>
      <c r="H67" s="396">
        <f>IF('- 6 -'!D67=0,"",F67/'- 6 -'!D67)</f>
      </c>
      <c r="I67" s="396">
        <v>0</v>
      </c>
      <c r="J67" s="348">
        <f>I67/'- 3 -'!E67</f>
        <v>0</v>
      </c>
      <c r="K67" s="396">
        <f>IF('- 6 -'!E67=0,"",I67/'- 6 -'!E67)</f>
      </c>
    </row>
    <row r="68" spans="1:11" ht="12.75">
      <c r="A68" s="12">
        <v>2408</v>
      </c>
      <c r="B68" s="13" t="s">
        <v>171</v>
      </c>
      <c r="C68" s="395">
        <v>1240598</v>
      </c>
      <c r="D68" s="347">
        <f>C68/'- 3 -'!E68</f>
        <v>0.5491150230959763</v>
      </c>
      <c r="E68" s="395">
        <f>C68/'- 6 -'!C68</f>
        <v>4454.57091561939</v>
      </c>
      <c r="F68" s="395">
        <v>0</v>
      </c>
      <c r="G68" s="347">
        <f>F68/'- 3 -'!E68</f>
        <v>0</v>
      </c>
      <c r="H68" s="395">
        <f>IF('- 6 -'!D68=0,"",F68/'- 6 -'!D68)</f>
      </c>
      <c r="I68" s="395">
        <v>0</v>
      </c>
      <c r="J68" s="347">
        <f>I68/'- 3 -'!E68</f>
        <v>0</v>
      </c>
      <c r="K68" s="395">
        <f>IF('- 6 -'!E68=0,"",I68/'- 6 -'!E68)</f>
      </c>
    </row>
    <row r="69" spans="9:11" ht="6.75" customHeight="1">
      <c r="I69" s="88"/>
      <c r="J69" s="88"/>
      <c r="K69" s="88"/>
    </row>
    <row r="70" spans="1:11" ht="12" customHeight="1">
      <c r="A70" s="380" t="s">
        <v>372</v>
      </c>
      <c r="B70" s="54" t="s">
        <v>357</v>
      </c>
      <c r="C70" s="54"/>
      <c r="D70" s="54"/>
      <c r="E70" s="54"/>
      <c r="F70" s="54"/>
      <c r="G70" s="54"/>
      <c r="H70" s="54"/>
      <c r="I70" s="16"/>
      <c r="J70" s="88"/>
      <c r="K70" s="88"/>
    </row>
    <row r="71" spans="1:8" ht="12" customHeight="1">
      <c r="A71" s="5"/>
      <c r="B71" s="5"/>
      <c r="C71" s="5"/>
      <c r="D71" s="5"/>
      <c r="E71" s="5"/>
      <c r="F71" s="5"/>
      <c r="G71" s="5"/>
      <c r="H71" s="5"/>
    </row>
    <row r="72" spans="1:8" ht="12" customHeight="1">
      <c r="A72" s="5"/>
      <c r="B72" s="5"/>
      <c r="C72" s="5"/>
      <c r="D72" s="5"/>
      <c r="E72" s="5"/>
      <c r="F72" s="5"/>
      <c r="G72" s="5"/>
      <c r="H72" s="5"/>
    </row>
    <row r="73" spans="1:8" ht="12" customHeight="1">
      <c r="A73" s="5"/>
      <c r="B73" s="5"/>
      <c r="C73" s="5"/>
      <c r="D73" s="5"/>
      <c r="E73" s="5"/>
      <c r="F73" s="5"/>
      <c r="G73" s="5"/>
      <c r="H73" s="5"/>
    </row>
    <row r="74" spans="1:8" ht="12" customHeight="1">
      <c r="A74" s="5"/>
      <c r="B74" s="5"/>
      <c r="C74" s="5"/>
      <c r="D74" s="5"/>
      <c r="E74" s="5"/>
      <c r="F74" s="5"/>
      <c r="G74" s="5"/>
      <c r="H74" s="5"/>
    </row>
    <row r="75" ht="12" customHeight="1"/>
  </sheetData>
  <printOptions horizontalCentered="1"/>
  <pageMargins left="0.4724409448818898" right="0.4724409448818898" top="0.5905511811023623" bottom="0" header="0.31496062992125984" footer="0"/>
  <pageSetup fitToHeight="1" fitToWidth="1" horizontalDpi="300" verticalDpi="300" orientation="portrait" scale="83" r:id="rId1"/>
  <headerFooter alignWithMargins="0">
    <oddHeader>&amp;C&amp;"Times New Roman,Bold"&amp;12&amp;A</oddHeader>
  </headerFooter>
</worksheet>
</file>

<file path=xl/worksheets/sheet16.xml><?xml version="1.0" encoding="utf-8"?>
<worksheet xmlns="http://schemas.openxmlformats.org/spreadsheetml/2006/main" xmlns:r="http://schemas.openxmlformats.org/officeDocument/2006/relationships">
  <sheetPr codeName="Sheet15">
    <pageSetUpPr fitToPage="1"/>
  </sheetPr>
  <dimension ref="A1:J74"/>
  <sheetViews>
    <sheetView showGridLines="0" showZeros="0" workbookViewId="0" topLeftCell="A1">
      <selection activeCell="A1" sqref="A1"/>
    </sheetView>
  </sheetViews>
  <sheetFormatPr defaultColWidth="15.83203125" defaultRowHeight="12"/>
  <cols>
    <col min="1" max="1" width="6.83203125" style="80" customWidth="1"/>
    <col min="2" max="2" width="33.83203125" style="80" customWidth="1"/>
    <col min="3" max="3" width="15.83203125" style="80" customWidth="1"/>
    <col min="4" max="4" width="7.83203125" style="80" customWidth="1"/>
    <col min="5" max="5" width="9.83203125" style="80" customWidth="1"/>
    <col min="6" max="6" width="10.83203125" style="80" customWidth="1"/>
    <col min="7" max="8" width="13.83203125" style="80" customWidth="1"/>
    <col min="9" max="9" width="14.83203125" style="80" customWidth="1"/>
    <col min="10" max="10" width="13.83203125" style="80" customWidth="1"/>
    <col min="11" max="16384" width="15.83203125" style="80" customWidth="1"/>
  </cols>
  <sheetData>
    <row r="1" spans="1:10" ht="6.75" customHeight="1">
      <c r="A1" s="16"/>
      <c r="B1" s="78"/>
      <c r="C1" s="79"/>
      <c r="D1" s="79"/>
      <c r="E1" s="79"/>
      <c r="F1" s="79"/>
      <c r="G1" s="79"/>
      <c r="H1" s="79"/>
      <c r="I1" s="79"/>
      <c r="J1" s="79"/>
    </row>
    <row r="2" spans="1:10" ht="12.75">
      <c r="A2" s="7"/>
      <c r="B2" s="81"/>
      <c r="C2" s="82" t="s">
        <v>0</v>
      </c>
      <c r="D2" s="82"/>
      <c r="E2" s="82"/>
      <c r="F2" s="82"/>
      <c r="G2" s="82"/>
      <c r="H2" s="82"/>
      <c r="I2" s="237"/>
      <c r="J2" s="83" t="s">
        <v>380</v>
      </c>
    </row>
    <row r="3" spans="1:10" ht="12.75">
      <c r="A3" s="8"/>
      <c r="B3" s="84"/>
      <c r="C3" s="85" t="str">
        <f>YEAR</f>
        <v>OPERATING FUND ACTUAL 2000/01</v>
      </c>
      <c r="D3" s="85"/>
      <c r="E3" s="85"/>
      <c r="F3" s="85"/>
      <c r="G3" s="85"/>
      <c r="H3" s="85"/>
      <c r="I3" s="86"/>
      <c r="J3" s="238"/>
    </row>
    <row r="4" spans="1:10" ht="12.75">
      <c r="A4" s="9"/>
      <c r="C4" s="79"/>
      <c r="D4" s="79"/>
      <c r="E4" s="79"/>
      <c r="F4" s="79"/>
      <c r="G4" s="79"/>
      <c r="H4" s="79"/>
      <c r="I4" s="79"/>
      <c r="J4" s="79"/>
    </row>
    <row r="5" spans="1:10" ht="16.5">
      <c r="A5" s="9"/>
      <c r="C5" s="319" t="s">
        <v>343</v>
      </c>
      <c r="D5" s="239"/>
      <c r="E5" s="239"/>
      <c r="F5" s="239"/>
      <c r="G5" s="239"/>
      <c r="H5" s="239"/>
      <c r="I5" s="239"/>
      <c r="J5" s="87"/>
    </row>
    <row r="6" spans="1:10" ht="16.5">
      <c r="A6" s="9"/>
      <c r="C6" s="37" t="s">
        <v>476</v>
      </c>
      <c r="D6" s="38"/>
      <c r="E6" s="38"/>
      <c r="F6" s="38"/>
      <c r="G6" s="38"/>
      <c r="H6" s="38"/>
      <c r="I6" s="38"/>
      <c r="J6" s="39"/>
    </row>
    <row r="7" spans="3:10" ht="12.75">
      <c r="C7" s="93"/>
      <c r="D7" s="49"/>
      <c r="E7" s="49"/>
      <c r="F7" s="240" t="s">
        <v>306</v>
      </c>
      <c r="G7" s="241" t="s">
        <v>307</v>
      </c>
      <c r="H7" s="241"/>
      <c r="I7" s="241"/>
      <c r="J7" s="242"/>
    </row>
    <row r="8" spans="1:10" ht="12.75">
      <c r="A8" s="92"/>
      <c r="B8" s="44"/>
      <c r="C8" s="243"/>
      <c r="D8" s="244"/>
      <c r="E8" s="47" t="s">
        <v>75</v>
      </c>
      <c r="F8" s="245" t="s">
        <v>308</v>
      </c>
      <c r="G8" s="244"/>
      <c r="H8" s="246"/>
      <c r="I8" s="247" t="s">
        <v>87</v>
      </c>
      <c r="J8" s="244"/>
    </row>
    <row r="9" spans="1:10" ht="12.75">
      <c r="A9" s="50" t="s">
        <v>101</v>
      </c>
      <c r="B9" s="51" t="s">
        <v>102</v>
      </c>
      <c r="C9" s="94" t="s">
        <v>103</v>
      </c>
      <c r="D9" s="52" t="s">
        <v>104</v>
      </c>
      <c r="E9" s="52" t="s">
        <v>105</v>
      </c>
      <c r="F9" s="248" t="s">
        <v>109</v>
      </c>
      <c r="G9" s="52" t="s">
        <v>86</v>
      </c>
      <c r="H9" s="249" t="s">
        <v>38</v>
      </c>
      <c r="I9" s="52" t="s">
        <v>107</v>
      </c>
      <c r="J9" s="52" t="s">
        <v>57</v>
      </c>
    </row>
    <row r="10" spans="1:10" ht="4.5" customHeight="1">
      <c r="A10" s="75"/>
      <c r="B10" s="75"/>
      <c r="C10" s="88"/>
      <c r="D10" s="88"/>
      <c r="E10" s="88"/>
      <c r="F10" s="88"/>
      <c r="G10" s="88"/>
      <c r="H10" s="88"/>
      <c r="I10" s="88"/>
      <c r="J10" s="88"/>
    </row>
    <row r="11" spans="1:10" ht="12.75">
      <c r="A11" s="12">
        <v>1</v>
      </c>
      <c r="B11" s="13" t="s">
        <v>117</v>
      </c>
      <c r="C11" s="395">
        <v>17529474</v>
      </c>
      <c r="D11" s="347">
        <f>C11/'- 3 -'!E11</f>
        <v>0.07637996319246751</v>
      </c>
      <c r="E11" s="349">
        <f>IF(F11=0,"",C11/F11)</f>
        <v>3218.1887277400406</v>
      </c>
      <c r="F11" s="335">
        <f>SUM('- 6 -'!F11:I11)</f>
        <v>5447</v>
      </c>
      <c r="G11" s="347">
        <f>IF(F11=0,"",'- 6 -'!F11/F11)</f>
        <v>0.6475123921424637</v>
      </c>
      <c r="H11" s="347">
        <f>IF(F11=0,"",'- 6 -'!G11/F11)</f>
        <v>0</v>
      </c>
      <c r="I11" s="347">
        <f>IF(F11=0,"",'- 6 -'!H11/F11)</f>
        <v>0.29649348265100056</v>
      </c>
      <c r="J11" s="347">
        <f>IF(F11=0,"",'- 6 -'!I11/F11)</f>
        <v>0.05599412520653571</v>
      </c>
    </row>
    <row r="12" spans="1:10" ht="12.75">
      <c r="A12" s="14">
        <v>2</v>
      </c>
      <c r="B12" s="15" t="s">
        <v>118</v>
      </c>
      <c r="C12" s="396">
        <v>5123781</v>
      </c>
      <c r="D12" s="348">
        <f>C12/'- 3 -'!E12</f>
        <v>0.08672358215523406</v>
      </c>
      <c r="E12" s="350">
        <f aca="true" t="shared" si="0" ref="E12:E63">IF(F12=0,"",C12/F12)</f>
        <v>3586.399238452547</v>
      </c>
      <c r="F12" s="336">
        <f>SUM('- 6 -'!F12:I12)</f>
        <v>1428.67</v>
      </c>
      <c r="G12" s="348">
        <f>IF(F12=0,"",'- 6 -'!F12/F12)</f>
        <v>0.7130198016336872</v>
      </c>
      <c r="H12" s="348">
        <f>IF(F12=0,"",'- 6 -'!G12/F12)</f>
        <v>0</v>
      </c>
      <c r="I12" s="348">
        <f>IF(F12=0,"",'- 6 -'!H12/F12)</f>
        <v>0.2869801983663127</v>
      </c>
      <c r="J12" s="348">
        <f>IF(F12=0,"",'- 6 -'!I12/F12)</f>
        <v>0</v>
      </c>
    </row>
    <row r="13" spans="1:10" ht="12.75">
      <c r="A13" s="12">
        <v>3</v>
      </c>
      <c r="B13" s="13" t="s">
        <v>119</v>
      </c>
      <c r="C13" s="395">
        <v>8957318</v>
      </c>
      <c r="D13" s="347">
        <f>C13/'- 3 -'!E13</f>
        <v>0.22034043688929314</v>
      </c>
      <c r="E13" s="349">
        <f t="shared" si="0"/>
        <v>3659.0351307189544</v>
      </c>
      <c r="F13" s="335">
        <f>SUM('- 6 -'!F13:I13)</f>
        <v>2448</v>
      </c>
      <c r="G13" s="347">
        <f>IF(F13=0,"",'- 6 -'!F13/F13)</f>
        <v>0.6356209150326797</v>
      </c>
      <c r="H13" s="347">
        <f>IF(F13=0,"",'- 6 -'!G13/F13)</f>
        <v>0</v>
      </c>
      <c r="I13" s="347">
        <f>IF(F13=0,"",'- 6 -'!H13/F13)</f>
        <v>0.36437908496732024</v>
      </c>
      <c r="J13" s="347">
        <f>IF(F13=0,"",'- 6 -'!I13/F13)</f>
        <v>0</v>
      </c>
    </row>
    <row r="14" spans="1:10" ht="12.75">
      <c r="A14" s="14">
        <v>4</v>
      </c>
      <c r="B14" s="15" t="s">
        <v>120</v>
      </c>
      <c r="C14" s="396">
        <v>0</v>
      </c>
      <c r="D14" s="348">
        <f>C14/'- 3 -'!E14</f>
        <v>0</v>
      </c>
      <c r="E14" s="350">
        <f t="shared" si="0"/>
      </c>
      <c r="F14" s="336">
        <f>SUM('- 6 -'!F14:I14)</f>
        <v>0</v>
      </c>
      <c r="G14" s="348">
        <f>IF(F14=0,"",'- 6 -'!F14/F14)</f>
      </c>
      <c r="H14" s="348">
        <f>IF(F14=0,"",'- 6 -'!G14/F14)</f>
      </c>
      <c r="I14" s="348">
        <f>IF(F14=0,"",'- 6 -'!H14/F14)</f>
      </c>
      <c r="J14" s="348">
        <f>IF(F14=0,"",'- 6 -'!I14/F14)</f>
      </c>
    </row>
    <row r="15" spans="1:10" ht="12.75">
      <c r="A15" s="12">
        <v>5</v>
      </c>
      <c r="B15" s="13" t="s">
        <v>121</v>
      </c>
      <c r="C15" s="395">
        <v>2964168</v>
      </c>
      <c r="D15" s="347">
        <f>C15/'- 3 -'!E15</f>
        <v>0.06312906254502403</v>
      </c>
      <c r="E15" s="349">
        <f t="shared" si="0"/>
        <v>3001.6891139240506</v>
      </c>
      <c r="F15" s="335">
        <f>SUM('- 6 -'!F15:I15)</f>
        <v>987.5</v>
      </c>
      <c r="G15" s="347">
        <f>IF(F15=0,"",'- 6 -'!F15/F15)</f>
        <v>0.8207594936708861</v>
      </c>
      <c r="H15" s="347">
        <f>IF(F15=0,"",'- 6 -'!G15/F15)</f>
        <v>0</v>
      </c>
      <c r="I15" s="347">
        <f>IF(F15=0,"",'- 6 -'!H15/F15)</f>
        <v>0.17924050632911392</v>
      </c>
      <c r="J15" s="347">
        <f>IF(F15=0,"",'- 6 -'!I15/F15)</f>
        <v>0</v>
      </c>
    </row>
    <row r="16" spans="1:10" ht="12.75">
      <c r="A16" s="14">
        <v>6</v>
      </c>
      <c r="B16" s="15" t="s">
        <v>122</v>
      </c>
      <c r="C16" s="396">
        <v>0</v>
      </c>
      <c r="D16" s="348">
        <f>C16/'- 3 -'!E16</f>
        <v>0</v>
      </c>
      <c r="E16" s="350">
        <f t="shared" si="0"/>
      </c>
      <c r="F16" s="336">
        <f>SUM('- 6 -'!F16:I16)</f>
        <v>0</v>
      </c>
      <c r="G16" s="348">
        <f>IF(F16=0,"",'- 6 -'!F16/F16)</f>
      </c>
      <c r="H16" s="348">
        <f>IF(F16=0,"",'- 6 -'!G16/F16)</f>
      </c>
      <c r="I16" s="348">
        <f>IF(F16=0,"",'- 6 -'!H16/F16)</f>
      </c>
      <c r="J16" s="348">
        <f>IF(F16=0,"",'- 6 -'!I16/F16)</f>
      </c>
    </row>
    <row r="17" spans="1:10" ht="12.75">
      <c r="A17" s="12">
        <v>9</v>
      </c>
      <c r="B17" s="13" t="s">
        <v>123</v>
      </c>
      <c r="C17" s="395">
        <v>15769402</v>
      </c>
      <c r="D17" s="347">
        <f>C17/'- 3 -'!E17</f>
        <v>0.20300540170974238</v>
      </c>
      <c r="E17" s="349">
        <f t="shared" si="0"/>
        <v>3326.1763341067285</v>
      </c>
      <c r="F17" s="335">
        <f>SUM('- 6 -'!F17:I17)</f>
        <v>4741</v>
      </c>
      <c r="G17" s="347">
        <f>IF(F17=0,"",'- 6 -'!F17/F17)</f>
        <v>0.6188567812697743</v>
      </c>
      <c r="H17" s="347">
        <f>IF(F17=0,"",'- 6 -'!G17/F17)</f>
        <v>0</v>
      </c>
      <c r="I17" s="347">
        <f>IF(F17=0,"",'- 6 -'!H17/F17)</f>
        <v>0.25638051044083526</v>
      </c>
      <c r="J17" s="347">
        <f>IF(F17=0,"",'- 6 -'!I17/F17)</f>
        <v>0.12476270828939043</v>
      </c>
    </row>
    <row r="18" spans="1:10" ht="12.75">
      <c r="A18" s="14">
        <v>10</v>
      </c>
      <c r="B18" s="15" t="s">
        <v>124</v>
      </c>
      <c r="C18" s="396">
        <v>12629052</v>
      </c>
      <c r="D18" s="348">
        <f>C18/'- 3 -'!E18</f>
        <v>0.22231642871683407</v>
      </c>
      <c r="E18" s="350">
        <f t="shared" si="0"/>
        <v>3490.1345861544837</v>
      </c>
      <c r="F18" s="336">
        <f>SUM('- 6 -'!F18:I18)</f>
        <v>3618.5</v>
      </c>
      <c r="G18" s="348">
        <f>IF(F18=0,"",'- 6 -'!F18/F18)</f>
        <v>0.7472709686334116</v>
      </c>
      <c r="H18" s="348">
        <f>IF(F18=0,"",'- 6 -'!G18/F18)</f>
        <v>0</v>
      </c>
      <c r="I18" s="348">
        <f>IF(F18=0,"",'- 6 -'!H18/F18)</f>
        <v>0.17963244438303164</v>
      </c>
      <c r="J18" s="348">
        <f>IF(F18=0,"",'- 6 -'!I18/F18)</f>
        <v>0.07309658698355673</v>
      </c>
    </row>
    <row r="19" spans="1:10" ht="12.75">
      <c r="A19" s="12">
        <v>11</v>
      </c>
      <c r="B19" s="13" t="s">
        <v>125</v>
      </c>
      <c r="C19" s="395">
        <v>3897014</v>
      </c>
      <c r="D19" s="347">
        <f>C19/'- 3 -'!E19</f>
        <v>0.125886585477379</v>
      </c>
      <c r="E19" s="349">
        <f t="shared" si="0"/>
        <v>3625.129302325581</v>
      </c>
      <c r="F19" s="335">
        <f>SUM('- 6 -'!F19:I19)</f>
        <v>1075</v>
      </c>
      <c r="G19" s="347">
        <f>IF(F19=0,"",'- 6 -'!F19/F19)</f>
        <v>0.8330232558139535</v>
      </c>
      <c r="H19" s="347">
        <f>IF(F19=0,"",'- 6 -'!G19/F19)</f>
        <v>0</v>
      </c>
      <c r="I19" s="347">
        <f>IF(F19=0,"",'- 6 -'!H19/F19)</f>
        <v>0.05488372093023256</v>
      </c>
      <c r="J19" s="347">
        <f>IF(F19=0,"",'- 6 -'!I19/F19)</f>
        <v>0.11209302325581395</v>
      </c>
    </row>
    <row r="20" spans="1:10" ht="12.75">
      <c r="A20" s="14">
        <v>12</v>
      </c>
      <c r="B20" s="15" t="s">
        <v>126</v>
      </c>
      <c r="C20" s="396">
        <v>4540010</v>
      </c>
      <c r="D20" s="348">
        <f>C20/'- 3 -'!E20</f>
        <v>0.09124678182454131</v>
      </c>
      <c r="E20" s="350">
        <f t="shared" si="0"/>
        <v>3275.6204906204907</v>
      </c>
      <c r="F20" s="336">
        <f>SUM('- 6 -'!F20:I20)</f>
        <v>1386</v>
      </c>
      <c r="G20" s="348">
        <f>IF(F20=0,"",'- 6 -'!F20/F20)</f>
        <v>0.7640692640692641</v>
      </c>
      <c r="H20" s="348">
        <f>IF(F20=0,"",'- 6 -'!G20/F20)</f>
        <v>0</v>
      </c>
      <c r="I20" s="348">
        <f>IF(F20=0,"",'- 6 -'!H20/F20)</f>
        <v>0.13924963924963926</v>
      </c>
      <c r="J20" s="348">
        <f>IF(F20=0,"",'- 6 -'!I20/F20)</f>
        <v>0.09668109668109669</v>
      </c>
    </row>
    <row r="21" spans="1:10" ht="12.75">
      <c r="A21" s="12">
        <v>13</v>
      </c>
      <c r="B21" s="13" t="s">
        <v>127</v>
      </c>
      <c r="C21" s="395">
        <v>2894853</v>
      </c>
      <c r="D21" s="347">
        <f>C21/'- 3 -'!E21</f>
        <v>0.15337422955338229</v>
      </c>
      <c r="E21" s="349">
        <f t="shared" si="0"/>
        <v>3207.593351800554</v>
      </c>
      <c r="F21" s="335">
        <f>SUM('- 6 -'!F21:I21)</f>
        <v>902.5</v>
      </c>
      <c r="G21" s="347">
        <f>IF(F21=0,"",'- 6 -'!F21/F21)</f>
        <v>0.6936288088642659</v>
      </c>
      <c r="H21" s="347">
        <f>IF(F21=0,"",'- 6 -'!G21/F21)</f>
        <v>0</v>
      </c>
      <c r="I21" s="347">
        <f>IF(F21=0,"",'- 6 -'!H21/F21)</f>
        <v>0.3063711911357341</v>
      </c>
      <c r="J21" s="347">
        <f>IF(F21=0,"",'- 6 -'!I21/F21)</f>
        <v>0</v>
      </c>
    </row>
    <row r="22" spans="1:10" ht="12.75">
      <c r="A22" s="14">
        <v>14</v>
      </c>
      <c r="B22" s="15" t="s">
        <v>128</v>
      </c>
      <c r="C22" s="396">
        <v>3939712</v>
      </c>
      <c r="D22" s="348">
        <f>C22/'- 3 -'!E22</f>
        <v>0.18392084786388957</v>
      </c>
      <c r="E22" s="350">
        <f t="shared" si="0"/>
        <v>3028.218293620292</v>
      </c>
      <c r="F22" s="336">
        <f>SUM('- 6 -'!F22:I22)</f>
        <v>1301</v>
      </c>
      <c r="G22" s="348">
        <f>IF(F22=0,"",'- 6 -'!F22/F22)</f>
        <v>0.6518063028439662</v>
      </c>
      <c r="H22" s="348">
        <f>IF(F22=0,"",'- 6 -'!G22/F22)</f>
        <v>0</v>
      </c>
      <c r="I22" s="348">
        <f>IF(F22=0,"",'- 6 -'!H22/F22)</f>
        <v>0.3481936971560338</v>
      </c>
      <c r="J22" s="348">
        <f>IF(F22=0,"",'- 6 -'!I22/F22)</f>
        <v>0</v>
      </c>
    </row>
    <row r="23" spans="1:10" ht="12.75">
      <c r="A23" s="12">
        <v>15</v>
      </c>
      <c r="B23" s="13" t="s">
        <v>129</v>
      </c>
      <c r="C23" s="395">
        <v>0</v>
      </c>
      <c r="D23" s="347">
        <f>C23/'- 3 -'!E23</f>
        <v>0</v>
      </c>
      <c r="E23" s="349">
        <f t="shared" si="0"/>
      </c>
      <c r="F23" s="335">
        <f>SUM('- 6 -'!F23:I23)</f>
        <v>0</v>
      </c>
      <c r="G23" s="347">
        <f>IF(F23=0,"",'- 6 -'!F23/F23)</f>
      </c>
      <c r="H23" s="347">
        <f>IF(F23=0,"",'- 6 -'!G23/F23)</f>
      </c>
      <c r="I23" s="347">
        <f>IF(F23=0,"",'- 6 -'!H23/F23)</f>
      </c>
      <c r="J23" s="347">
        <f>IF(F23=0,"",'- 6 -'!I23/F23)</f>
      </c>
    </row>
    <row r="24" spans="1:10" ht="12.75">
      <c r="A24" s="14">
        <v>16</v>
      </c>
      <c r="B24" s="15" t="s">
        <v>130</v>
      </c>
      <c r="C24" s="396">
        <v>0</v>
      </c>
      <c r="D24" s="348">
        <f>C24/'- 3 -'!E24</f>
        <v>0</v>
      </c>
      <c r="E24" s="350">
        <f t="shared" si="0"/>
      </c>
      <c r="F24" s="336">
        <f>SUM('- 6 -'!F24:I24)</f>
        <v>0</v>
      </c>
      <c r="G24" s="348">
        <f>IF(F24=0,"",'- 6 -'!F24/F24)</f>
      </c>
      <c r="H24" s="348">
        <f>IF(F24=0,"",'- 6 -'!G24/F24)</f>
      </c>
      <c r="I24" s="348">
        <f>IF(F24=0,"",'- 6 -'!H24/F24)</f>
      </c>
      <c r="J24" s="348">
        <f>IF(F24=0,"",'- 6 -'!I24/F24)</f>
      </c>
    </row>
    <row r="25" spans="1:10" ht="12.75">
      <c r="A25" s="12">
        <v>17</v>
      </c>
      <c r="B25" s="13" t="s">
        <v>131</v>
      </c>
      <c r="C25" s="395">
        <v>0</v>
      </c>
      <c r="D25" s="347">
        <f>C25/'- 3 -'!E25</f>
        <v>0</v>
      </c>
      <c r="E25" s="349">
        <f t="shared" si="0"/>
      </c>
      <c r="F25" s="335">
        <f>SUM('- 6 -'!F25:I25)</f>
        <v>0</v>
      </c>
      <c r="G25" s="347">
        <f>IF(F25=0,"",'- 6 -'!F25/F25)</f>
      </c>
      <c r="H25" s="347">
        <f>IF(F25=0,"",'- 6 -'!G25/F25)</f>
      </c>
      <c r="I25" s="347">
        <f>IF(F25=0,"",'- 6 -'!H25/F25)</f>
      </c>
      <c r="J25" s="347">
        <f>IF(F25=0,"",'- 6 -'!I25/F25)</f>
      </c>
    </row>
    <row r="26" spans="1:10" ht="12.75">
      <c r="A26" s="14">
        <v>18</v>
      </c>
      <c r="B26" s="15" t="s">
        <v>132</v>
      </c>
      <c r="C26" s="396">
        <v>0</v>
      </c>
      <c r="D26" s="348">
        <f>C26/'- 3 -'!E26</f>
        <v>0</v>
      </c>
      <c r="E26" s="350">
        <f t="shared" si="0"/>
      </c>
      <c r="F26" s="336">
        <f>SUM('- 6 -'!F26:I26)</f>
        <v>0</v>
      </c>
      <c r="G26" s="348">
        <f>IF(F26=0,"",'- 6 -'!F26/F26)</f>
      </c>
      <c r="H26" s="348">
        <f>IF(F26=0,"",'- 6 -'!G26/F26)</f>
      </c>
      <c r="I26" s="348">
        <f>IF(F26=0,"",'- 6 -'!H26/F26)</f>
      </c>
      <c r="J26" s="348">
        <f>IF(F26=0,"",'- 6 -'!I26/F26)</f>
      </c>
    </row>
    <row r="27" spans="1:10" ht="12.75">
      <c r="A27" s="12">
        <v>19</v>
      </c>
      <c r="B27" s="13" t="s">
        <v>133</v>
      </c>
      <c r="C27" s="395">
        <v>0</v>
      </c>
      <c r="D27" s="347">
        <f>C27/'- 3 -'!E27</f>
        <v>0</v>
      </c>
      <c r="E27" s="349">
        <f t="shared" si="0"/>
      </c>
      <c r="F27" s="335">
        <f>SUM('- 6 -'!F27:I27)</f>
        <v>0</v>
      </c>
      <c r="G27" s="347">
        <f>IF(F27=0,"",'- 6 -'!F27/F27)</f>
      </c>
      <c r="H27" s="347">
        <f>IF(F27=0,"",'- 6 -'!G27/F27)</f>
      </c>
      <c r="I27" s="347">
        <f>IF(F27=0,"",'- 6 -'!H27/F27)</f>
      </c>
      <c r="J27" s="347">
        <f>IF(F27=0,"",'- 6 -'!I27/F27)</f>
      </c>
    </row>
    <row r="28" spans="1:10" ht="12.75">
      <c r="A28" s="14">
        <v>20</v>
      </c>
      <c r="B28" s="15" t="s">
        <v>134</v>
      </c>
      <c r="C28" s="396">
        <v>1742150</v>
      </c>
      <c r="D28" s="348">
        <f>C28/'- 3 -'!E28</f>
        <v>0.24009996780566972</v>
      </c>
      <c r="E28" s="350">
        <f t="shared" si="0"/>
        <v>4177.817745803357</v>
      </c>
      <c r="F28" s="336">
        <f>SUM('- 6 -'!F28:I28)</f>
        <v>417</v>
      </c>
      <c r="G28" s="348">
        <f>IF(F28=0,"",'- 6 -'!F28/F28)</f>
        <v>0.7434052757793765</v>
      </c>
      <c r="H28" s="348">
        <f>IF(F28=0,"",'- 6 -'!G28/F28)</f>
        <v>0</v>
      </c>
      <c r="I28" s="348">
        <f>IF(F28=0,"",'- 6 -'!H28/F28)</f>
        <v>0.2565947242206235</v>
      </c>
      <c r="J28" s="348">
        <f>IF(F28=0,"",'- 6 -'!I28/F28)</f>
        <v>0</v>
      </c>
    </row>
    <row r="29" spans="1:10" ht="12.75">
      <c r="A29" s="12">
        <v>21</v>
      </c>
      <c r="B29" s="13" t="s">
        <v>135</v>
      </c>
      <c r="C29" s="395">
        <v>0</v>
      </c>
      <c r="D29" s="347">
        <f>C29/'- 3 -'!E29</f>
        <v>0</v>
      </c>
      <c r="E29" s="349">
        <f t="shared" si="0"/>
      </c>
      <c r="F29" s="335">
        <f>SUM('- 6 -'!F29:I29)</f>
        <v>0</v>
      </c>
      <c r="G29" s="347">
        <f>IF(F29=0,"",'- 6 -'!F29/F29)</f>
      </c>
      <c r="H29" s="347">
        <f>IF(F29=0,"",'- 6 -'!G29/F29)</f>
      </c>
      <c r="I29" s="347">
        <f>IF(F29=0,"",'- 6 -'!H29/F29)</f>
      </c>
      <c r="J29" s="347">
        <f>IF(F29=0,"",'- 6 -'!I29/F29)</f>
      </c>
    </row>
    <row r="30" spans="1:10" ht="12.75">
      <c r="A30" s="14">
        <v>22</v>
      </c>
      <c r="B30" s="15" t="s">
        <v>136</v>
      </c>
      <c r="C30" s="396">
        <v>0</v>
      </c>
      <c r="D30" s="348">
        <f>C30/'- 3 -'!E30</f>
        <v>0</v>
      </c>
      <c r="E30" s="350">
        <f t="shared" si="0"/>
      </c>
      <c r="F30" s="336">
        <f>SUM('- 6 -'!F30:I30)</f>
        <v>0</v>
      </c>
      <c r="G30" s="348">
        <f>IF(F30=0,"",'- 6 -'!F30/F30)</f>
      </c>
      <c r="H30" s="348">
        <f>IF(F30=0,"",'- 6 -'!G30/F30)</f>
      </c>
      <c r="I30" s="348">
        <f>IF(F30=0,"",'- 6 -'!H30/F30)</f>
      </c>
      <c r="J30" s="348">
        <f>IF(F30=0,"",'- 6 -'!I30/F30)</f>
      </c>
    </row>
    <row r="31" spans="1:10" ht="12.75">
      <c r="A31" s="12">
        <v>23</v>
      </c>
      <c r="B31" s="13" t="s">
        <v>137</v>
      </c>
      <c r="C31" s="395">
        <v>0</v>
      </c>
      <c r="D31" s="347">
        <f>C31/'- 3 -'!E31</f>
        <v>0</v>
      </c>
      <c r="E31" s="349">
        <f t="shared" si="0"/>
      </c>
      <c r="F31" s="335">
        <f>SUM('- 6 -'!F31:I31)</f>
        <v>0</v>
      </c>
      <c r="G31" s="347">
        <f>IF(F31=0,"",'- 6 -'!F31/F31)</f>
      </c>
      <c r="H31" s="347">
        <f>IF(F31=0,"",'- 6 -'!G31/F31)</f>
      </c>
      <c r="I31" s="347">
        <f>IF(F31=0,"",'- 6 -'!H31/F31)</f>
      </c>
      <c r="J31" s="347">
        <f>IF(F31=0,"",'- 6 -'!I31/F31)</f>
      </c>
    </row>
    <row r="32" spans="1:10" ht="12.75">
      <c r="A32" s="14">
        <v>24</v>
      </c>
      <c r="B32" s="15" t="s">
        <v>138</v>
      </c>
      <c r="C32" s="396">
        <v>1532256</v>
      </c>
      <c r="D32" s="348">
        <f>C32/'- 3 -'!E32</f>
        <v>0.069300984768904</v>
      </c>
      <c r="E32" s="350">
        <f t="shared" si="0"/>
        <v>3152.7901234567903</v>
      </c>
      <c r="F32" s="336">
        <f>SUM('- 6 -'!F32:I32)</f>
        <v>486</v>
      </c>
      <c r="G32" s="348">
        <f>IF(F32=0,"",'- 6 -'!F32/F32)</f>
        <v>0.5123456790123457</v>
      </c>
      <c r="H32" s="348">
        <f>IF(F32=0,"",'- 6 -'!G32/F32)</f>
        <v>0</v>
      </c>
      <c r="I32" s="348">
        <f>IF(F32=0,"",'- 6 -'!H32/F32)</f>
        <v>0.4876543209876543</v>
      </c>
      <c r="J32" s="348">
        <f>IF(F32=0,"",'- 6 -'!I32/F32)</f>
        <v>0</v>
      </c>
    </row>
    <row r="33" spans="1:10" ht="12.75">
      <c r="A33" s="12">
        <v>25</v>
      </c>
      <c r="B33" s="13" t="s">
        <v>139</v>
      </c>
      <c r="C33" s="395">
        <v>0</v>
      </c>
      <c r="D33" s="347">
        <f>C33/'- 3 -'!E33</f>
        <v>0</v>
      </c>
      <c r="E33" s="349">
        <f t="shared" si="0"/>
      </c>
      <c r="F33" s="335">
        <f>SUM('- 6 -'!F33:I33)</f>
        <v>0</v>
      </c>
      <c r="G33" s="347">
        <f>IF(F33=0,"",'- 6 -'!F33/F33)</f>
      </c>
      <c r="H33" s="347">
        <f>IF(F33=0,"",'- 6 -'!G33/F33)</f>
      </c>
      <c r="I33" s="347">
        <f>IF(F33=0,"",'- 6 -'!H33/F33)</f>
      </c>
      <c r="J33" s="347">
        <f>IF(F33=0,"",'- 6 -'!I33/F33)</f>
      </c>
    </row>
    <row r="34" spans="1:10" ht="12.75">
      <c r="A34" s="14">
        <v>26</v>
      </c>
      <c r="B34" s="15" t="s">
        <v>140</v>
      </c>
      <c r="C34" s="396">
        <v>0</v>
      </c>
      <c r="D34" s="348">
        <f>C34/'- 3 -'!E34</f>
        <v>0</v>
      </c>
      <c r="E34" s="350">
        <f t="shared" si="0"/>
      </c>
      <c r="F34" s="336">
        <f>SUM('- 6 -'!F34:I34)</f>
        <v>0</v>
      </c>
      <c r="G34" s="348">
        <f>IF(F34=0,"",'- 6 -'!F34/F34)</f>
      </c>
      <c r="H34" s="348">
        <f>IF(F34=0,"",'- 6 -'!G34/F34)</f>
      </c>
      <c r="I34" s="348">
        <f>IF(F34=0,"",'- 6 -'!H34/F34)</f>
      </c>
      <c r="J34" s="348">
        <f>IF(F34=0,"",'- 6 -'!I34/F34)</f>
      </c>
    </row>
    <row r="35" spans="1:10" ht="12.75">
      <c r="A35" s="12">
        <v>28</v>
      </c>
      <c r="B35" s="13" t="s">
        <v>141</v>
      </c>
      <c r="C35" s="395">
        <v>1572366</v>
      </c>
      <c r="D35" s="347">
        <f>C35/'- 3 -'!E35</f>
        <v>0.2602911934122589</v>
      </c>
      <c r="E35" s="349">
        <f t="shared" si="0"/>
        <v>3797.985507246377</v>
      </c>
      <c r="F35" s="335">
        <f>SUM('- 6 -'!F35:I35)</f>
        <v>414</v>
      </c>
      <c r="G35" s="347">
        <f>IF(F35=0,"",'- 6 -'!F35/F35)</f>
        <v>0.4613526570048309</v>
      </c>
      <c r="H35" s="347">
        <f>IF(F35=0,"",'- 6 -'!G35/F35)</f>
        <v>0.38405797101449274</v>
      </c>
      <c r="I35" s="347">
        <f>IF(F35=0,"",'- 6 -'!H35/F35)</f>
        <v>0.15458937198067632</v>
      </c>
      <c r="J35" s="347">
        <f>IF(F35=0,"",'- 6 -'!I35/F35)</f>
        <v>0</v>
      </c>
    </row>
    <row r="36" spans="1:10" ht="12.75">
      <c r="A36" s="14">
        <v>30</v>
      </c>
      <c r="B36" s="15" t="s">
        <v>142</v>
      </c>
      <c r="C36" s="396">
        <v>0</v>
      </c>
      <c r="D36" s="348">
        <f>C36/'- 3 -'!E36</f>
        <v>0</v>
      </c>
      <c r="E36" s="350">
        <f t="shared" si="0"/>
      </c>
      <c r="F36" s="336">
        <f>SUM('- 6 -'!F36:I36)</f>
        <v>0</v>
      </c>
      <c r="G36" s="348">
        <f>IF(F36=0,"",'- 6 -'!F36/F36)</f>
      </c>
      <c r="H36" s="348">
        <f>IF(F36=0,"",'- 6 -'!G36/F36)</f>
      </c>
      <c r="I36" s="348">
        <f>IF(F36=0,"",'- 6 -'!H36/F36)</f>
      </c>
      <c r="J36" s="348">
        <f>IF(F36=0,"",'- 6 -'!I36/F36)</f>
      </c>
    </row>
    <row r="37" spans="1:10" ht="12.75">
      <c r="A37" s="12">
        <v>31</v>
      </c>
      <c r="B37" s="13" t="s">
        <v>143</v>
      </c>
      <c r="C37" s="395">
        <v>0</v>
      </c>
      <c r="D37" s="347">
        <f>C37/'- 3 -'!E37</f>
        <v>0</v>
      </c>
      <c r="E37" s="349">
        <f t="shared" si="0"/>
      </c>
      <c r="F37" s="335">
        <f>SUM('- 6 -'!F37:I37)</f>
        <v>0</v>
      </c>
      <c r="G37" s="347">
        <f>IF(F37=0,"",'- 6 -'!F37/F37)</f>
      </c>
      <c r="H37" s="347">
        <f>IF(F37=0,"",'- 6 -'!G37/F37)</f>
      </c>
      <c r="I37" s="347">
        <f>IF(F37=0,"",'- 6 -'!H37/F37)</f>
      </c>
      <c r="J37" s="347">
        <f>IF(F37=0,"",'- 6 -'!I37/F37)</f>
      </c>
    </row>
    <row r="38" spans="1:10" ht="12.75">
      <c r="A38" s="14">
        <v>32</v>
      </c>
      <c r="B38" s="15" t="s">
        <v>144</v>
      </c>
      <c r="C38" s="396">
        <v>0</v>
      </c>
      <c r="D38" s="348">
        <f>C38/'- 3 -'!E38</f>
        <v>0</v>
      </c>
      <c r="E38" s="350">
        <f t="shared" si="0"/>
      </c>
      <c r="F38" s="336">
        <f>SUM('- 6 -'!F38:I38)</f>
        <v>0</v>
      </c>
      <c r="G38" s="348">
        <f>IF(F38=0,"",'- 6 -'!F38/F38)</f>
      </c>
      <c r="H38" s="348">
        <f>IF(F38=0,"",'- 6 -'!G38/F38)</f>
      </c>
      <c r="I38" s="348">
        <f>IF(F38=0,"",'- 6 -'!H38/F38)</f>
      </c>
      <c r="J38" s="348">
        <f>IF(F38=0,"",'- 6 -'!I38/F38)</f>
      </c>
    </row>
    <row r="39" spans="1:10" ht="12.75">
      <c r="A39" s="12">
        <v>33</v>
      </c>
      <c r="B39" s="13" t="s">
        <v>145</v>
      </c>
      <c r="C39" s="395">
        <v>1189653</v>
      </c>
      <c r="D39" s="347">
        <f>C39/'- 3 -'!E39</f>
        <v>0.09585619310907185</v>
      </c>
      <c r="E39" s="349">
        <f t="shared" si="0"/>
        <v>3086</v>
      </c>
      <c r="F39" s="335">
        <f>SUM('- 6 -'!F39:I39)</f>
        <v>385.5</v>
      </c>
      <c r="G39" s="347">
        <f>IF(F39=0,"",'- 6 -'!F39/F39)</f>
        <v>0.5463035019455252</v>
      </c>
      <c r="H39" s="347">
        <f>IF(F39=0,"",'- 6 -'!G39/F39)</f>
        <v>0</v>
      </c>
      <c r="I39" s="347">
        <f>IF(F39=0,"",'- 6 -'!H39/F39)</f>
        <v>0.10220492866407263</v>
      </c>
      <c r="J39" s="347">
        <f>IF(F39=0,"",'- 6 -'!I39/F39)</f>
        <v>0.35149156939040205</v>
      </c>
    </row>
    <row r="40" spans="1:10" ht="12.75">
      <c r="A40" s="14">
        <v>34</v>
      </c>
      <c r="B40" s="15" t="s">
        <v>146</v>
      </c>
      <c r="C40" s="396">
        <v>0</v>
      </c>
      <c r="D40" s="348">
        <f>C40/'- 3 -'!E40</f>
        <v>0</v>
      </c>
      <c r="E40" s="350">
        <f t="shared" si="0"/>
      </c>
      <c r="F40" s="336">
        <f>SUM('- 6 -'!F40:I40)</f>
        <v>0</v>
      </c>
      <c r="G40" s="348">
        <f>IF(F40=0,"",'- 6 -'!F40/F40)</f>
      </c>
      <c r="H40" s="348">
        <f>IF(F40=0,"",'- 6 -'!G40/F40)</f>
      </c>
      <c r="I40" s="348">
        <f>IF(F40=0,"",'- 6 -'!H40/F40)</f>
      </c>
      <c r="J40" s="348">
        <f>IF(F40=0,"",'- 6 -'!I40/F40)</f>
      </c>
    </row>
    <row r="41" spans="1:10" ht="12.75">
      <c r="A41" s="12">
        <v>35</v>
      </c>
      <c r="B41" s="13" t="s">
        <v>147</v>
      </c>
      <c r="C41" s="395">
        <v>1053990</v>
      </c>
      <c r="D41" s="347">
        <f>C41/'- 3 -'!E41</f>
        <v>0.07730841042032348</v>
      </c>
      <c r="E41" s="349">
        <f t="shared" si="0"/>
        <v>3730.9380530973453</v>
      </c>
      <c r="F41" s="335">
        <f>SUM('- 6 -'!F41:I41)</f>
        <v>282.5</v>
      </c>
      <c r="G41" s="347">
        <f>IF(F41=0,"",'- 6 -'!F41/F41)</f>
        <v>0.6548672566371682</v>
      </c>
      <c r="H41" s="347">
        <f>IF(F41=0,"",'- 6 -'!G41/F41)</f>
        <v>0</v>
      </c>
      <c r="I41" s="347">
        <f>IF(F41=0,"",'- 6 -'!H41/F41)</f>
        <v>0.34513274336283184</v>
      </c>
      <c r="J41" s="347">
        <f>IF(F41=0,"",'- 6 -'!I41/F41)</f>
        <v>0</v>
      </c>
    </row>
    <row r="42" spans="1:10" ht="12.75">
      <c r="A42" s="14">
        <v>36</v>
      </c>
      <c r="B42" s="15" t="s">
        <v>148</v>
      </c>
      <c r="C42" s="396">
        <v>0</v>
      </c>
      <c r="D42" s="348">
        <f>C42/'- 3 -'!E42</f>
        <v>0</v>
      </c>
      <c r="E42" s="350">
        <f t="shared" si="0"/>
      </c>
      <c r="F42" s="336">
        <f>SUM('- 6 -'!F42:I42)</f>
        <v>0</v>
      </c>
      <c r="G42" s="348">
        <f>IF(F42=0,"",'- 6 -'!F42/F42)</f>
      </c>
      <c r="H42" s="348">
        <f>IF(F42=0,"",'- 6 -'!G42/F42)</f>
      </c>
      <c r="I42" s="348">
        <f>IF(F42=0,"",'- 6 -'!H42/F42)</f>
      </c>
      <c r="J42" s="348">
        <f>IF(F42=0,"",'- 6 -'!I42/F42)</f>
      </c>
    </row>
    <row r="43" spans="1:10" ht="12.75">
      <c r="A43" s="12">
        <v>37</v>
      </c>
      <c r="B43" s="13" t="s">
        <v>149</v>
      </c>
      <c r="C43" s="395">
        <v>0</v>
      </c>
      <c r="D43" s="347">
        <f>C43/'- 3 -'!E43</f>
        <v>0</v>
      </c>
      <c r="E43" s="349">
        <f t="shared" si="0"/>
      </c>
      <c r="F43" s="335">
        <f>SUM('- 6 -'!F43:I43)</f>
        <v>0</v>
      </c>
      <c r="G43" s="347">
        <f>IF(F43=0,"",'- 6 -'!F43/F43)</f>
      </c>
      <c r="H43" s="347">
        <f>IF(F43=0,"",'- 6 -'!G43/F43)</f>
      </c>
      <c r="I43" s="347">
        <f>IF(F43=0,"",'- 6 -'!H43/F43)</f>
      </c>
      <c r="J43" s="347">
        <f>IF(F43=0,"",'- 6 -'!I43/F43)</f>
      </c>
    </row>
    <row r="44" spans="1:10" ht="12.75">
      <c r="A44" s="14">
        <v>38</v>
      </c>
      <c r="B44" s="15" t="s">
        <v>150</v>
      </c>
      <c r="C44" s="396">
        <v>0</v>
      </c>
      <c r="D44" s="348">
        <f>C44/'- 3 -'!E44</f>
        <v>0</v>
      </c>
      <c r="E44" s="350">
        <f t="shared" si="0"/>
      </c>
      <c r="F44" s="336">
        <f>SUM('- 6 -'!F44:I44)</f>
        <v>0</v>
      </c>
      <c r="G44" s="348">
        <f>IF(F44=0,"",'- 6 -'!F44/F44)</f>
      </c>
      <c r="H44" s="348">
        <f>IF(F44=0,"",'- 6 -'!G44/F44)</f>
      </c>
      <c r="I44" s="348">
        <f>IF(F44=0,"",'- 6 -'!H44/F44)</f>
      </c>
      <c r="J44" s="348">
        <f>IF(F44=0,"",'- 6 -'!I44/F44)</f>
      </c>
    </row>
    <row r="45" spans="1:10" ht="12.75">
      <c r="A45" s="12">
        <v>39</v>
      </c>
      <c r="B45" s="13" t="s">
        <v>151</v>
      </c>
      <c r="C45" s="395">
        <v>0</v>
      </c>
      <c r="D45" s="347">
        <f>C45/'- 3 -'!E45</f>
        <v>0</v>
      </c>
      <c r="E45" s="349">
        <f t="shared" si="0"/>
      </c>
      <c r="F45" s="335">
        <f>SUM('- 6 -'!F45:I45)</f>
        <v>0</v>
      </c>
      <c r="G45" s="347">
        <f>IF(F45=0,"",'- 6 -'!F45/F45)</f>
      </c>
      <c r="H45" s="347">
        <f>IF(F45=0,"",'- 6 -'!G45/F45)</f>
      </c>
      <c r="I45" s="347">
        <f>IF(F45=0,"",'- 6 -'!H45/F45)</f>
      </c>
      <c r="J45" s="347">
        <f>IF(F45=0,"",'- 6 -'!I45/F45)</f>
      </c>
    </row>
    <row r="46" spans="1:10" ht="12.75">
      <c r="A46" s="14">
        <v>40</v>
      </c>
      <c r="B46" s="15" t="s">
        <v>152</v>
      </c>
      <c r="C46" s="396">
        <v>3408778</v>
      </c>
      <c r="D46" s="348">
        <f>C46/'- 3 -'!E46</f>
        <v>0.07873095182079767</v>
      </c>
      <c r="E46" s="350">
        <f t="shared" si="0"/>
        <v>2846.578705636743</v>
      </c>
      <c r="F46" s="336">
        <f>SUM('- 6 -'!F46:I46)</f>
        <v>1197.5</v>
      </c>
      <c r="G46" s="348">
        <f>IF(F46=0,"",'- 6 -'!F46/F46)</f>
        <v>0.5863883089770355</v>
      </c>
      <c r="H46" s="348">
        <f>IF(F46=0,"",'- 6 -'!G46/F46)</f>
        <v>0</v>
      </c>
      <c r="I46" s="348">
        <f>IF(F46=0,"",'- 6 -'!H46/F46)</f>
        <v>0.4136116910229645</v>
      </c>
      <c r="J46" s="348">
        <f>IF(F46=0,"",'- 6 -'!I46/F46)</f>
        <v>0</v>
      </c>
    </row>
    <row r="47" spans="1:10" ht="12.75">
      <c r="A47" s="12">
        <v>41</v>
      </c>
      <c r="B47" s="13" t="s">
        <v>153</v>
      </c>
      <c r="C47" s="395">
        <v>0</v>
      </c>
      <c r="D47" s="347">
        <f>C47/'- 3 -'!E47</f>
        <v>0</v>
      </c>
      <c r="E47" s="349">
        <f t="shared" si="0"/>
      </c>
      <c r="F47" s="335">
        <f>SUM('- 6 -'!F47:I47)</f>
        <v>0</v>
      </c>
      <c r="G47" s="347">
        <f>IF(F47=0,"",'- 6 -'!F47/F47)</f>
      </c>
      <c r="H47" s="347">
        <f>IF(F47=0,"",'- 6 -'!G47/F47)</f>
      </c>
      <c r="I47" s="347">
        <f>IF(F47=0,"",'- 6 -'!H47/F47)</f>
      </c>
      <c r="J47" s="347">
        <f>IF(F47=0,"",'- 6 -'!I47/F47)</f>
      </c>
    </row>
    <row r="48" spans="1:10" ht="12.75">
      <c r="A48" s="14">
        <v>42</v>
      </c>
      <c r="B48" s="15" t="s">
        <v>154</v>
      </c>
      <c r="C48" s="396">
        <v>0</v>
      </c>
      <c r="D48" s="348">
        <f>C48/'- 3 -'!E48</f>
        <v>0</v>
      </c>
      <c r="E48" s="350">
        <f t="shared" si="0"/>
      </c>
      <c r="F48" s="336">
        <f>SUM('- 6 -'!F48:I48)</f>
        <v>0</v>
      </c>
      <c r="G48" s="348">
        <f>IF(F48=0,"",'- 6 -'!F48/F48)</f>
      </c>
      <c r="H48" s="348">
        <f>IF(F48=0,"",'- 6 -'!G48/F48)</f>
      </c>
      <c r="I48" s="348">
        <f>IF(F48=0,"",'- 6 -'!H48/F48)</f>
      </c>
      <c r="J48" s="348">
        <f>IF(F48=0,"",'- 6 -'!I48/F48)</f>
      </c>
    </row>
    <row r="49" spans="1:10" ht="12.75">
      <c r="A49" s="12">
        <v>43</v>
      </c>
      <c r="B49" s="13" t="s">
        <v>155</v>
      </c>
      <c r="C49" s="395">
        <v>0</v>
      </c>
      <c r="D49" s="347">
        <f>C49/'- 3 -'!E49</f>
        <v>0</v>
      </c>
      <c r="E49" s="349">
        <f t="shared" si="0"/>
      </c>
      <c r="F49" s="335">
        <f>SUM('- 6 -'!F49:I49)</f>
        <v>0</v>
      </c>
      <c r="G49" s="347">
        <f>IF(F49=0,"",'- 6 -'!F49/F49)</f>
      </c>
      <c r="H49" s="347">
        <f>IF(F49=0,"",'- 6 -'!G49/F49)</f>
      </c>
      <c r="I49" s="347">
        <f>IF(F49=0,"",'- 6 -'!H49/F49)</f>
      </c>
      <c r="J49" s="347">
        <f>IF(F49=0,"",'- 6 -'!I49/F49)</f>
      </c>
    </row>
    <row r="50" spans="1:10" ht="12.75">
      <c r="A50" s="14">
        <v>44</v>
      </c>
      <c r="B50" s="15" t="s">
        <v>156</v>
      </c>
      <c r="C50" s="396">
        <v>0</v>
      </c>
      <c r="D50" s="348">
        <f>C50/'- 3 -'!E50</f>
        <v>0</v>
      </c>
      <c r="E50" s="350">
        <f t="shared" si="0"/>
      </c>
      <c r="F50" s="336">
        <f>SUM('- 6 -'!F50:I50)</f>
        <v>0</v>
      </c>
      <c r="G50" s="348">
        <f>IF(F50=0,"",'- 6 -'!F50/F50)</f>
      </c>
      <c r="H50" s="348">
        <f>IF(F50=0,"",'- 6 -'!G50/F50)</f>
      </c>
      <c r="I50" s="348">
        <f>IF(F50=0,"",'- 6 -'!H50/F50)</f>
      </c>
      <c r="J50" s="348">
        <f>IF(F50=0,"",'- 6 -'!I50/F50)</f>
      </c>
    </row>
    <row r="51" spans="1:10" ht="12.75">
      <c r="A51" s="12">
        <v>45</v>
      </c>
      <c r="B51" s="13" t="s">
        <v>157</v>
      </c>
      <c r="C51" s="395">
        <v>1541777</v>
      </c>
      <c r="D51" s="347">
        <f>C51/'- 3 -'!E51</f>
        <v>0.13114859336965037</v>
      </c>
      <c r="E51" s="349">
        <f t="shared" si="0"/>
        <v>3034.994094488189</v>
      </c>
      <c r="F51" s="335">
        <f>SUM('- 6 -'!F51:I51)</f>
        <v>508</v>
      </c>
      <c r="G51" s="347">
        <f>IF(F51=0,"",'- 6 -'!F51/F51)</f>
        <v>0.6712598425196851</v>
      </c>
      <c r="H51" s="347">
        <f>IF(F51=0,"",'- 6 -'!G51/F51)</f>
        <v>0</v>
      </c>
      <c r="I51" s="347">
        <f>IF(F51=0,"",'- 6 -'!H51/F51)</f>
        <v>0.328740157480315</v>
      </c>
      <c r="J51" s="347">
        <f>IF(F51=0,"",'- 6 -'!I51/F51)</f>
        <v>0</v>
      </c>
    </row>
    <row r="52" spans="1:10" ht="12.75">
      <c r="A52" s="14">
        <v>46</v>
      </c>
      <c r="B52" s="15" t="s">
        <v>158</v>
      </c>
      <c r="C52" s="396">
        <v>1784483</v>
      </c>
      <c r="D52" s="348">
        <f>C52/'- 3 -'!E52</f>
        <v>0.15815752395722668</v>
      </c>
      <c r="E52" s="350">
        <f t="shared" si="0"/>
        <v>4315.5574365175335</v>
      </c>
      <c r="F52" s="336">
        <f>SUM('- 6 -'!F52:I52)</f>
        <v>413.5</v>
      </c>
      <c r="G52" s="348">
        <f>IF(F52=0,"",'- 6 -'!F52/F52)</f>
        <v>0.7642079806529625</v>
      </c>
      <c r="H52" s="348">
        <f>IF(F52=0,"",'- 6 -'!G52/F52)</f>
        <v>0</v>
      </c>
      <c r="I52" s="348">
        <f>IF(F52=0,"",'- 6 -'!H52/F52)</f>
        <v>0.23579201934703747</v>
      </c>
      <c r="J52" s="348">
        <f>IF(F52=0,"",'- 6 -'!I52/F52)</f>
        <v>0</v>
      </c>
    </row>
    <row r="53" spans="1:10" ht="12.75">
      <c r="A53" s="12">
        <v>47</v>
      </c>
      <c r="B53" s="13" t="s">
        <v>159</v>
      </c>
      <c r="C53" s="395">
        <v>1755735</v>
      </c>
      <c r="D53" s="347">
        <f>C53/'- 3 -'!E53</f>
        <v>0.19635612086898308</v>
      </c>
      <c r="E53" s="349">
        <f t="shared" si="0"/>
        <v>3160.6390639063907</v>
      </c>
      <c r="F53" s="335">
        <f>SUM('- 6 -'!F53:I53)</f>
        <v>555.5</v>
      </c>
      <c r="G53" s="347">
        <f>IF(F53=0,"",'- 6 -'!F53/F53)</f>
        <v>0.8226822682268227</v>
      </c>
      <c r="H53" s="347">
        <f>IF(F53=0,"",'- 6 -'!G53/F53)</f>
        <v>0</v>
      </c>
      <c r="I53" s="347">
        <f>IF(F53=0,"",'- 6 -'!H53/F53)</f>
        <v>0.1773177317731773</v>
      </c>
      <c r="J53" s="347">
        <f>IF(F53=0,"",'- 6 -'!I53/F53)</f>
        <v>0</v>
      </c>
    </row>
    <row r="54" spans="1:10" ht="12.75">
      <c r="A54" s="14">
        <v>48</v>
      </c>
      <c r="B54" s="15" t="s">
        <v>160</v>
      </c>
      <c r="C54" s="396">
        <v>0</v>
      </c>
      <c r="D54" s="348">
        <f>C54/'- 3 -'!E54</f>
        <v>0</v>
      </c>
      <c r="E54" s="350">
        <f t="shared" si="0"/>
      </c>
      <c r="F54" s="336">
        <f>SUM('- 6 -'!F54:I54)</f>
        <v>0</v>
      </c>
      <c r="G54" s="348">
        <f>IF(F54=0,"",'- 6 -'!F54/F54)</f>
      </c>
      <c r="H54" s="348">
        <f>IF(F54=0,"",'- 6 -'!G54/F54)</f>
      </c>
      <c r="I54" s="348">
        <f>IF(F54=0,"",'- 6 -'!H54/F54)</f>
      </c>
      <c r="J54" s="348">
        <f>IF(F54=0,"",'- 6 -'!I54/F54)</f>
      </c>
    </row>
    <row r="55" spans="1:10" ht="12.75">
      <c r="A55" s="12">
        <v>49</v>
      </c>
      <c r="B55" s="13" t="s">
        <v>161</v>
      </c>
      <c r="C55" s="395">
        <v>0</v>
      </c>
      <c r="D55" s="347">
        <f>C55/'- 3 -'!E55</f>
        <v>0</v>
      </c>
      <c r="E55" s="349">
        <f t="shared" si="0"/>
      </c>
      <c r="F55" s="335">
        <f>SUM('- 6 -'!F55:I55)</f>
        <v>0</v>
      </c>
      <c r="G55" s="347">
        <f>IF(F55=0,"",'- 6 -'!F55/F55)</f>
      </c>
      <c r="H55" s="347">
        <f>IF(F55=0,"",'- 6 -'!G55/F55)</f>
      </c>
      <c r="I55" s="347">
        <f>IF(F55=0,"",'- 6 -'!H55/F55)</f>
      </c>
      <c r="J55" s="347">
        <f>IF(F55=0,"",'- 6 -'!I55/F55)</f>
      </c>
    </row>
    <row r="56" spans="1:10" ht="12.75">
      <c r="A56" s="14">
        <v>50</v>
      </c>
      <c r="B56" s="15" t="s">
        <v>358</v>
      </c>
      <c r="C56" s="396">
        <v>0</v>
      </c>
      <c r="D56" s="348">
        <f>C56/'- 3 -'!E56</f>
        <v>0</v>
      </c>
      <c r="E56" s="350">
        <f t="shared" si="0"/>
      </c>
      <c r="F56" s="336">
        <f>SUM('- 6 -'!F56:I56)</f>
        <v>0</v>
      </c>
      <c r="G56" s="348">
        <f>IF(F56=0,"",'- 6 -'!F56/F56)</f>
      </c>
      <c r="H56" s="348">
        <f>IF(F56=0,"",'- 6 -'!G56/F56)</f>
      </c>
      <c r="I56" s="348">
        <f>IF(F56=0,"",'- 6 -'!H56/F56)</f>
      </c>
      <c r="J56" s="348">
        <f>IF(F56=0,"",'- 6 -'!I56/F56)</f>
      </c>
    </row>
    <row r="57" spans="1:10" ht="12.75">
      <c r="A57" s="12">
        <v>2264</v>
      </c>
      <c r="B57" s="13" t="s">
        <v>162</v>
      </c>
      <c r="C57" s="395">
        <v>0</v>
      </c>
      <c r="D57" s="347">
        <f>C57/'- 3 -'!E57</f>
        <v>0</v>
      </c>
      <c r="E57" s="349">
        <f t="shared" si="0"/>
      </c>
      <c r="F57" s="335">
        <f>SUM('- 6 -'!F57:I57)</f>
        <v>0</v>
      </c>
      <c r="G57" s="347">
        <f>IF(F57=0,"",'- 6 -'!F57/F57)</f>
      </c>
      <c r="H57" s="347">
        <f>IF(F57=0,"",'- 6 -'!G57/F57)</f>
      </c>
      <c r="I57" s="347">
        <f>IF(F57=0,"",'- 6 -'!H57/F57)</f>
      </c>
      <c r="J57" s="347">
        <f>IF(F57=0,"",'- 6 -'!I57/F57)</f>
      </c>
    </row>
    <row r="58" spans="1:10" ht="12.75">
      <c r="A58" s="14">
        <v>2309</v>
      </c>
      <c r="B58" s="15" t="s">
        <v>163</v>
      </c>
      <c r="C58" s="396">
        <v>0</v>
      </c>
      <c r="D58" s="348">
        <f>C58/'- 3 -'!E58</f>
        <v>0</v>
      </c>
      <c r="E58" s="350">
        <f t="shared" si="0"/>
      </c>
      <c r="F58" s="336">
        <f>SUM('- 6 -'!F58:I58)</f>
        <v>0</v>
      </c>
      <c r="G58" s="348">
        <f>IF(F58=0,"",'- 6 -'!F58/F58)</f>
      </c>
      <c r="H58" s="348">
        <f>IF(F58=0,"",'- 6 -'!G58/F58)</f>
      </c>
      <c r="I58" s="348">
        <f>IF(F58=0,"",'- 6 -'!H58/F58)</f>
      </c>
      <c r="J58" s="348">
        <f>IF(F58=0,"",'- 6 -'!I58/F58)</f>
      </c>
    </row>
    <row r="59" spans="1:10" ht="12.75">
      <c r="A59" s="12">
        <v>2312</v>
      </c>
      <c r="B59" s="13" t="s">
        <v>164</v>
      </c>
      <c r="C59" s="395">
        <v>0</v>
      </c>
      <c r="D59" s="347">
        <f>C59/'- 3 -'!E59</f>
        <v>0</v>
      </c>
      <c r="E59" s="349">
        <f t="shared" si="0"/>
      </c>
      <c r="F59" s="335">
        <f>SUM('- 6 -'!F59:I59)</f>
        <v>0</v>
      </c>
      <c r="G59" s="347">
        <f>IF(F59=0,"",'- 6 -'!F59/F59)</f>
      </c>
      <c r="H59" s="347">
        <f>IF(F59=0,"",'- 6 -'!G59/F59)</f>
      </c>
      <c r="I59" s="347">
        <f>IF(F59=0,"",'- 6 -'!H59/F59)</f>
      </c>
      <c r="J59" s="347">
        <f>IF(F59=0,"",'- 6 -'!I59/F59)</f>
      </c>
    </row>
    <row r="60" spans="1:10" ht="12.75">
      <c r="A60" s="14">
        <v>2355</v>
      </c>
      <c r="B60" s="15" t="s">
        <v>165</v>
      </c>
      <c r="C60" s="396">
        <v>1661470</v>
      </c>
      <c r="D60" s="348">
        <f>C60/'- 3 -'!E60</f>
        <v>0.0696837821625925</v>
      </c>
      <c r="E60" s="350">
        <f t="shared" si="0"/>
        <v>3667.7041942604856</v>
      </c>
      <c r="F60" s="336">
        <f>SUM('- 6 -'!F60:I60)</f>
        <v>453</v>
      </c>
      <c r="G60" s="348">
        <f>IF(F60=0,"",'- 6 -'!F60/F60)</f>
        <v>0.5165562913907285</v>
      </c>
      <c r="H60" s="348">
        <f>IF(F60=0,"",'- 6 -'!G60/F60)</f>
        <v>0</v>
      </c>
      <c r="I60" s="348">
        <f>IF(F60=0,"",'- 6 -'!H60/F60)</f>
        <v>0.48344370860927155</v>
      </c>
      <c r="J60" s="348">
        <f>IF(F60=0,"",'- 6 -'!I60/F60)</f>
        <v>0</v>
      </c>
    </row>
    <row r="61" spans="1:10" ht="12.75">
      <c r="A61" s="12">
        <v>2439</v>
      </c>
      <c r="B61" s="13" t="s">
        <v>166</v>
      </c>
      <c r="C61" s="395">
        <v>0</v>
      </c>
      <c r="D61" s="347">
        <f>C61/'- 3 -'!E61</f>
        <v>0</v>
      </c>
      <c r="E61" s="349">
        <f t="shared" si="0"/>
      </c>
      <c r="F61" s="335">
        <f>SUM('- 6 -'!F61:I61)</f>
        <v>0</v>
      </c>
      <c r="G61" s="347">
        <f>IF(F61=0,"",'- 6 -'!F61/F61)</f>
      </c>
      <c r="H61" s="347">
        <f>IF(F61=0,"",'- 6 -'!G61/F61)</f>
      </c>
      <c r="I61" s="347">
        <f>IF(F61=0,"",'- 6 -'!H61/F61)</f>
      </c>
      <c r="J61" s="347">
        <f>IF(F61=0,"",'- 6 -'!I61/F61)</f>
      </c>
    </row>
    <row r="62" spans="1:10" ht="12.75">
      <c r="A62" s="14">
        <v>2460</v>
      </c>
      <c r="B62" s="15" t="s">
        <v>167</v>
      </c>
      <c r="C62" s="396">
        <v>0</v>
      </c>
      <c r="D62" s="348">
        <f>C62/'- 3 -'!E62</f>
        <v>0</v>
      </c>
      <c r="E62" s="350">
        <f t="shared" si="0"/>
      </c>
      <c r="F62" s="336">
        <f>SUM('- 6 -'!F62:I62)</f>
        <v>0</v>
      </c>
      <c r="G62" s="348">
        <f>IF(F62=0,"",'- 6 -'!F62/F62)</f>
      </c>
      <c r="H62" s="348">
        <f>IF(F62=0,"",'- 6 -'!G62/F62)</f>
      </c>
      <c r="I62" s="348">
        <f>IF(F62=0,"",'- 6 -'!H62/F62)</f>
      </c>
      <c r="J62" s="348">
        <f>IF(F62=0,"",'- 6 -'!I62/F62)</f>
      </c>
    </row>
    <row r="63" spans="1:10" ht="12.75">
      <c r="A63" s="12">
        <v>3000</v>
      </c>
      <c r="B63" s="13" t="s">
        <v>400</v>
      </c>
      <c r="C63" s="395">
        <v>0</v>
      </c>
      <c r="D63" s="347">
        <f>C63/'- 3 -'!E63</f>
        <v>0</v>
      </c>
      <c r="E63" s="349">
        <f t="shared" si="0"/>
      </c>
      <c r="F63" s="335">
        <f>SUM('- 6 -'!F63:I63)</f>
        <v>0</v>
      </c>
      <c r="G63" s="347">
        <f>IF(F63=0,"",'- 6 -'!F63/F63)</f>
      </c>
      <c r="H63" s="347">
        <f>IF(F63=0,"",'- 6 -'!G63/F63)</f>
      </c>
      <c r="I63" s="347">
        <f>IF(F63=0,"",'- 6 -'!H63/F63)</f>
      </c>
      <c r="J63" s="347">
        <f>IF(F63=0,"",'- 6 -'!I63/F63)</f>
      </c>
    </row>
    <row r="64" spans="1:10" ht="4.5" customHeight="1">
      <c r="A64" s="16"/>
      <c r="B64" s="16"/>
      <c r="C64" s="397"/>
      <c r="D64" s="193"/>
      <c r="E64" s="16"/>
      <c r="F64" s="16"/>
      <c r="G64" s="193"/>
      <c r="H64" s="193"/>
      <c r="I64" s="193"/>
      <c r="J64" s="193"/>
    </row>
    <row r="65" spans="1:10" ht="12.75">
      <c r="A65" s="18"/>
      <c r="B65" s="19" t="s">
        <v>168</v>
      </c>
      <c r="C65" s="398">
        <f>SUM(C11:C63)</f>
        <v>95487442</v>
      </c>
      <c r="D65" s="101">
        <f>C65/'- 3 -'!E65</f>
        <v>0.07634352878530494</v>
      </c>
      <c r="E65" s="351">
        <f>C65/F65</f>
        <v>3356.5997496455775</v>
      </c>
      <c r="F65" s="338">
        <f>SUM(F11:F63)</f>
        <v>28447.67</v>
      </c>
      <c r="G65" s="101">
        <f>'- 6 -'!F65/F65</f>
        <v>0.6740260274391541</v>
      </c>
      <c r="H65" s="101">
        <f>'- 6 -'!G65/F65</f>
        <v>0.005589209942325681</v>
      </c>
      <c r="I65" s="101">
        <f>'- 6 -'!H65/F65</f>
        <v>0.2658636014830037</v>
      </c>
      <c r="J65" s="101">
        <f>'- 6 -'!I65/F65</f>
        <v>0.05452116113551655</v>
      </c>
    </row>
    <row r="66" spans="1:10" ht="4.5" customHeight="1">
      <c r="A66" s="16"/>
      <c r="B66" s="16"/>
      <c r="C66" s="397"/>
      <c r="D66" s="193"/>
      <c r="E66" s="16"/>
      <c r="F66" s="16"/>
      <c r="G66" s="193"/>
      <c r="H66" s="193"/>
      <c r="I66" s="193"/>
      <c r="J66" s="193"/>
    </row>
    <row r="67" spans="1:10" ht="12.75">
      <c r="A67" s="14">
        <v>2155</v>
      </c>
      <c r="B67" s="15" t="s">
        <v>169</v>
      </c>
      <c r="C67" s="396">
        <v>0</v>
      </c>
      <c r="D67" s="348">
        <f>C67/'- 3 -'!E67</f>
        <v>0</v>
      </c>
      <c r="E67" s="350">
        <f>IF(F67=0,"",C67/F67)</f>
      </c>
      <c r="F67" s="336">
        <f>SUM('- 6 -'!F67:I67)</f>
        <v>0</v>
      </c>
      <c r="G67" s="348">
        <f>IF(F67=0,"",'- 6 -'!F67/F67)</f>
      </c>
      <c r="H67" s="348">
        <f>IF(F67=0,"",'- 6 -'!G67/F67)</f>
      </c>
      <c r="I67" s="348">
        <f>IF(F67=0,"",'- 6 -'!H67/F67)</f>
      </c>
      <c r="J67" s="348">
        <f>IF(F67=0,"",'- 6 -'!I67/F67)</f>
      </c>
    </row>
    <row r="68" spans="1:10" ht="12.75">
      <c r="A68" s="12">
        <v>2408</v>
      </c>
      <c r="B68" s="13" t="s">
        <v>171</v>
      </c>
      <c r="C68" s="395">
        <v>0</v>
      </c>
      <c r="D68" s="347">
        <f>C68/'- 3 -'!E68</f>
        <v>0</v>
      </c>
      <c r="E68" s="349">
        <f>IF(F68=0,"",C68/F68)</f>
      </c>
      <c r="F68" s="335">
        <f>SUM('- 6 -'!F68:I68)</f>
        <v>0</v>
      </c>
      <c r="G68" s="347">
        <f>IF(F68=0,"",'- 6 -'!F68/F68)</f>
      </c>
      <c r="H68" s="347">
        <f>IF(F68=0,"",'- 6 -'!G68/F68)</f>
      </c>
      <c r="I68" s="347">
        <f>IF(F68=0,"",'- 6 -'!H68/F68)</f>
      </c>
      <c r="J68" s="347">
        <f>IF(F68=0,"",'- 6 -'!I68/F68)</f>
      </c>
    </row>
    <row r="69" spans="3:10" ht="6.75" customHeight="1">
      <c r="C69" s="88"/>
      <c r="D69" s="88"/>
      <c r="E69" s="88"/>
      <c r="F69" s="88"/>
      <c r="G69" s="88"/>
      <c r="H69" s="88"/>
      <c r="I69" s="88"/>
      <c r="J69" s="88"/>
    </row>
    <row r="70" spans="1:10" ht="12" customHeight="1">
      <c r="A70" s="380" t="s">
        <v>372</v>
      </c>
      <c r="B70" s="54" t="s">
        <v>304</v>
      </c>
      <c r="D70" s="88"/>
      <c r="E70" s="88"/>
      <c r="F70" s="88"/>
      <c r="G70" s="88"/>
      <c r="H70" s="88"/>
      <c r="I70" s="88"/>
      <c r="J70" s="88"/>
    </row>
    <row r="71" spans="1:2" ht="12" customHeight="1">
      <c r="A71" s="5"/>
      <c r="B71" s="5"/>
    </row>
    <row r="72" spans="1:2" ht="12" customHeight="1">
      <c r="A72" s="5"/>
      <c r="B72" s="5"/>
    </row>
    <row r="73" spans="1:2" ht="12" customHeight="1">
      <c r="A73" s="5"/>
      <c r="B73" s="5"/>
    </row>
    <row r="74" spans="1:2" ht="12" customHeight="1">
      <c r="A74" s="5"/>
      <c r="B74" s="5"/>
    </row>
    <row r="75" ht="12" customHeight="1"/>
  </sheetData>
  <printOptions horizontalCentered="1"/>
  <pageMargins left="0.4724409448818898" right="0.4724409448818898" top="0.5905511811023623" bottom="0" header="0.31496062992125984" footer="0"/>
  <pageSetup fitToHeight="1" fitToWidth="1" horizontalDpi="300" verticalDpi="300" orientation="portrait" scale="83" r:id="rId1"/>
  <headerFooter alignWithMargins="0">
    <oddHeader>&amp;C&amp;"Times New Roman,Bold"&amp;12&amp;A</oddHeader>
  </headerFooter>
</worksheet>
</file>

<file path=xl/worksheets/sheet17.xml><?xml version="1.0" encoding="utf-8"?>
<worksheet xmlns="http://schemas.openxmlformats.org/spreadsheetml/2006/main" xmlns:r="http://schemas.openxmlformats.org/officeDocument/2006/relationships">
  <sheetPr codeName="Sheet16">
    <pageSetUpPr fitToPage="1"/>
  </sheetPr>
  <dimension ref="A1:K74"/>
  <sheetViews>
    <sheetView showGridLines="0" showZeros="0" workbookViewId="0" topLeftCell="A1">
      <selection activeCell="A1" sqref="A1"/>
    </sheetView>
  </sheetViews>
  <sheetFormatPr defaultColWidth="15.83203125" defaultRowHeight="12"/>
  <cols>
    <col min="1" max="1" width="6.83203125" style="80" customWidth="1"/>
    <col min="2" max="2" width="33.83203125" style="80" customWidth="1"/>
    <col min="3" max="3" width="15.83203125" style="80" customWidth="1"/>
    <col min="4" max="4" width="7.83203125" style="80" customWidth="1"/>
    <col min="5" max="5" width="9.83203125" style="80" customWidth="1"/>
    <col min="6" max="6" width="15.83203125" style="80" customWidth="1"/>
    <col min="7" max="7" width="7.83203125" style="80" customWidth="1"/>
    <col min="8" max="8" width="9.83203125" style="80" customWidth="1"/>
    <col min="9" max="9" width="15.83203125" style="80" customWidth="1"/>
    <col min="10" max="10" width="7.83203125" style="80" customWidth="1"/>
    <col min="11" max="11" width="9.83203125" style="80" customWidth="1"/>
    <col min="12" max="16384" width="15.83203125" style="80" customWidth="1"/>
  </cols>
  <sheetData>
    <row r="1" spans="1:11" ht="6.75" customHeight="1">
      <c r="A1" s="16"/>
      <c r="B1" s="78"/>
      <c r="C1" s="140"/>
      <c r="D1" s="140"/>
      <c r="E1" s="140"/>
      <c r="F1" s="140"/>
      <c r="G1" s="140"/>
      <c r="H1" s="140"/>
      <c r="I1" s="140"/>
      <c r="J1" s="140"/>
      <c r="K1" s="140"/>
    </row>
    <row r="2" spans="1:11" ht="12.75">
      <c r="A2" s="7"/>
      <c r="B2" s="81"/>
      <c r="C2" s="195" t="s">
        <v>0</v>
      </c>
      <c r="D2" s="195"/>
      <c r="E2" s="195"/>
      <c r="F2" s="195"/>
      <c r="G2" s="195"/>
      <c r="H2" s="210"/>
      <c r="I2" s="210"/>
      <c r="J2" s="234"/>
      <c r="K2" s="215" t="s">
        <v>381</v>
      </c>
    </row>
    <row r="3" spans="1:11" ht="12.75">
      <c r="A3" s="8"/>
      <c r="B3" s="84"/>
      <c r="C3" s="198" t="str">
        <f>YEAR</f>
        <v>OPERATING FUND ACTUAL 2000/01</v>
      </c>
      <c r="D3" s="198"/>
      <c r="E3" s="198"/>
      <c r="F3" s="198"/>
      <c r="G3" s="198"/>
      <c r="H3" s="211"/>
      <c r="I3" s="211"/>
      <c r="J3" s="211"/>
      <c r="K3" s="216"/>
    </row>
    <row r="4" spans="1:11" ht="12.75">
      <c r="A4" s="9"/>
      <c r="C4" s="140"/>
      <c r="D4" s="140"/>
      <c r="E4" s="216"/>
      <c r="F4" s="140"/>
      <c r="G4" s="140"/>
      <c r="H4" s="140"/>
      <c r="I4" s="140"/>
      <c r="J4" s="140"/>
      <c r="K4" s="140"/>
    </row>
    <row r="5" spans="1:11" ht="16.5">
      <c r="A5" s="9"/>
      <c r="C5" s="322" t="s">
        <v>11</v>
      </c>
      <c r="D5" s="217"/>
      <c r="E5" s="229"/>
      <c r="F5" s="229"/>
      <c r="G5" s="229"/>
      <c r="H5" s="229"/>
      <c r="I5" s="229"/>
      <c r="J5" s="229"/>
      <c r="K5" s="230"/>
    </row>
    <row r="6" spans="1:11" ht="12.75">
      <c r="A6" s="9"/>
      <c r="C6" s="66" t="s">
        <v>14</v>
      </c>
      <c r="D6" s="64"/>
      <c r="E6" s="65"/>
      <c r="F6" s="221"/>
      <c r="G6" s="64"/>
      <c r="H6" s="65"/>
      <c r="I6" s="66" t="s">
        <v>15</v>
      </c>
      <c r="J6" s="64"/>
      <c r="K6" s="65"/>
    </row>
    <row r="7" spans="3:11" ht="16.5">
      <c r="C7" s="67" t="s">
        <v>40</v>
      </c>
      <c r="D7" s="68"/>
      <c r="E7" s="69"/>
      <c r="F7" s="67" t="s">
        <v>475</v>
      </c>
      <c r="G7" s="68"/>
      <c r="H7" s="69"/>
      <c r="I7" s="67" t="s">
        <v>41</v>
      </c>
      <c r="J7" s="68"/>
      <c r="K7" s="69"/>
    </row>
    <row r="8" spans="1:11" ht="12.75">
      <c r="A8" s="92"/>
      <c r="B8" s="44"/>
      <c r="C8" s="140"/>
      <c r="D8" s="224"/>
      <c r="E8" s="225" t="s">
        <v>75</v>
      </c>
      <c r="F8" s="71"/>
      <c r="G8" s="72"/>
      <c r="H8" s="225" t="s">
        <v>75</v>
      </c>
      <c r="I8" s="71"/>
      <c r="J8" s="72"/>
      <c r="K8" s="225" t="s">
        <v>75</v>
      </c>
    </row>
    <row r="9" spans="1:11" ht="12.75">
      <c r="A9" s="50" t="s">
        <v>101</v>
      </c>
      <c r="B9" s="51" t="s">
        <v>102</v>
      </c>
      <c r="C9" s="73" t="s">
        <v>103</v>
      </c>
      <c r="D9" s="74" t="s">
        <v>104</v>
      </c>
      <c r="E9" s="74" t="s">
        <v>105</v>
      </c>
      <c r="F9" s="74" t="s">
        <v>103</v>
      </c>
      <c r="G9" s="74" t="s">
        <v>104</v>
      </c>
      <c r="H9" s="74" t="s">
        <v>105</v>
      </c>
      <c r="I9" s="74" t="s">
        <v>103</v>
      </c>
      <c r="J9" s="74" t="s">
        <v>104</v>
      </c>
      <c r="K9" s="74" t="s">
        <v>105</v>
      </c>
    </row>
    <row r="10" spans="1:2" ht="4.5" customHeight="1">
      <c r="A10" s="75"/>
      <c r="B10" s="75"/>
    </row>
    <row r="11" spans="1:11" ht="12.75">
      <c r="A11" s="12">
        <v>1</v>
      </c>
      <c r="B11" s="13" t="s">
        <v>117</v>
      </c>
      <c r="C11" s="395">
        <v>1342267</v>
      </c>
      <c r="D11" s="347">
        <f>C11/'- 3 -'!E11</f>
        <v>0.0058485670508118945</v>
      </c>
      <c r="E11" s="395">
        <f>C11/'- 7 -'!G11</f>
        <v>43.81238840997888</v>
      </c>
      <c r="F11" s="395">
        <v>73422</v>
      </c>
      <c r="G11" s="347">
        <f>F11/'- 3 -'!E11</f>
        <v>0.0003199165963289799</v>
      </c>
      <c r="H11" s="395">
        <f>F11/'- 7 -'!G11</f>
        <v>2.396537486086948</v>
      </c>
      <c r="I11" s="395">
        <v>6171512</v>
      </c>
      <c r="J11" s="347">
        <f>I11/'- 3 -'!E11</f>
        <v>0.026890701877413523</v>
      </c>
      <c r="K11" s="395">
        <f>I11/'- 7 -'!G11</f>
        <v>201.44180019388511</v>
      </c>
    </row>
    <row r="12" spans="1:11" ht="12.75">
      <c r="A12" s="14">
        <v>2</v>
      </c>
      <c r="B12" s="15" t="s">
        <v>118</v>
      </c>
      <c r="C12" s="396">
        <v>244146</v>
      </c>
      <c r="D12" s="348">
        <f>C12/'- 3 -'!E12</f>
        <v>0.0041323420514795175</v>
      </c>
      <c r="E12" s="396">
        <f>C12/'- 7 -'!G12</f>
        <v>26.27073232143895</v>
      </c>
      <c r="F12" s="396">
        <v>241831</v>
      </c>
      <c r="G12" s="348">
        <f>F12/'- 3 -'!E12</f>
        <v>0.004093159055038147</v>
      </c>
      <c r="H12" s="396">
        <f>F12/'- 7 -'!G12</f>
        <v>26.02163241677481</v>
      </c>
      <c r="I12" s="396">
        <v>1180235</v>
      </c>
      <c r="J12" s="348">
        <f>I12/'- 3 -'!E12</f>
        <v>0.019976304019430704</v>
      </c>
      <c r="K12" s="396">
        <f>I12/'- 7 -'!G12</f>
        <v>126.99629632020799</v>
      </c>
    </row>
    <row r="13" spans="1:11" ht="12.75">
      <c r="A13" s="12">
        <v>3</v>
      </c>
      <c r="B13" s="13" t="s">
        <v>119</v>
      </c>
      <c r="C13" s="395">
        <v>238594</v>
      </c>
      <c r="D13" s="347">
        <f>C13/'- 3 -'!E13</f>
        <v>0.005869157062322003</v>
      </c>
      <c r="E13" s="395">
        <f>C13/'- 7 -'!G13</f>
        <v>40.33029073698445</v>
      </c>
      <c r="F13" s="395">
        <v>420339</v>
      </c>
      <c r="G13" s="347">
        <f>F13/'- 3 -'!E13</f>
        <v>0.010339889563104557</v>
      </c>
      <c r="H13" s="395">
        <f>F13/'- 7 -'!G13</f>
        <v>71.05121703853955</v>
      </c>
      <c r="I13" s="395">
        <v>712803</v>
      </c>
      <c r="J13" s="347">
        <f>I13/'- 3 -'!E13</f>
        <v>0.01753419097502163</v>
      </c>
      <c r="K13" s="395">
        <f>I13/'- 7 -'!G13</f>
        <v>120.48732251521298</v>
      </c>
    </row>
    <row r="14" spans="1:11" ht="12.75">
      <c r="A14" s="14">
        <v>4</v>
      </c>
      <c r="B14" s="15" t="s">
        <v>120</v>
      </c>
      <c r="C14" s="396">
        <v>215627</v>
      </c>
      <c r="D14" s="348">
        <f>C14/'- 3 -'!E14</f>
        <v>0.005521210636565805</v>
      </c>
      <c r="E14" s="396">
        <f>C14/'- 7 -'!G14</f>
        <v>36.62640983829325</v>
      </c>
      <c r="F14" s="396">
        <v>2761</v>
      </c>
      <c r="G14" s="348">
        <f>F14/'- 3 -'!E14</f>
        <v>7.069644602743714E-05</v>
      </c>
      <c r="H14" s="396">
        <f>F14/'- 7 -'!G14</f>
        <v>0.46898355754858</v>
      </c>
      <c r="I14" s="396">
        <v>705228</v>
      </c>
      <c r="J14" s="348">
        <f>I14/'- 3 -'!E14</f>
        <v>0.018057628844272883</v>
      </c>
      <c r="K14" s="396">
        <f>I14/'- 7 -'!G14</f>
        <v>119.79005299633103</v>
      </c>
    </row>
    <row r="15" spans="1:11" ht="12.75">
      <c r="A15" s="12">
        <v>5</v>
      </c>
      <c r="B15" s="13" t="s">
        <v>121</v>
      </c>
      <c r="C15" s="395">
        <v>268684</v>
      </c>
      <c r="D15" s="347">
        <f>C15/'- 3 -'!E15</f>
        <v>0.0057222698041565915</v>
      </c>
      <c r="E15" s="395">
        <f>C15/'- 7 -'!G15</f>
        <v>37.94596579434237</v>
      </c>
      <c r="F15" s="395">
        <v>0</v>
      </c>
      <c r="G15" s="347">
        <f>F15/'- 3 -'!E15</f>
        <v>0</v>
      </c>
      <c r="H15" s="395">
        <f>F15/'- 7 -'!G15</f>
        <v>0</v>
      </c>
      <c r="I15" s="395">
        <v>764433</v>
      </c>
      <c r="J15" s="347">
        <f>I15/'- 3 -'!E15</f>
        <v>0.016280433048491298</v>
      </c>
      <c r="K15" s="395">
        <f>I15/'- 7 -'!G15</f>
        <v>107.96008869179602</v>
      </c>
    </row>
    <row r="16" spans="1:11" ht="12.75">
      <c r="A16" s="14">
        <v>6</v>
      </c>
      <c r="B16" s="15" t="s">
        <v>122</v>
      </c>
      <c r="C16" s="396">
        <v>138206</v>
      </c>
      <c r="D16" s="348">
        <f>C16/'- 3 -'!E16</f>
        <v>0.002459085581573046</v>
      </c>
      <c r="E16" s="396">
        <f>C16/'- 7 -'!G16</f>
        <v>15.722200102383255</v>
      </c>
      <c r="F16" s="396">
        <v>176366</v>
      </c>
      <c r="G16" s="348">
        <f>F16/'- 3 -'!E16</f>
        <v>0.003138062657769647</v>
      </c>
      <c r="H16" s="396">
        <f>F16/'- 7 -'!G16</f>
        <v>20.063250099539275</v>
      </c>
      <c r="I16" s="396">
        <v>1094857</v>
      </c>
      <c r="J16" s="348">
        <f>I16/'- 3 -'!E16</f>
        <v>0.019480681465235378</v>
      </c>
      <c r="K16" s="396">
        <f>I16/'- 7 -'!G16</f>
        <v>124.55002559581366</v>
      </c>
    </row>
    <row r="17" spans="1:11" ht="12.75">
      <c r="A17" s="12">
        <v>9</v>
      </c>
      <c r="B17" s="13" t="s">
        <v>123</v>
      </c>
      <c r="C17" s="395">
        <v>338670</v>
      </c>
      <c r="D17" s="347">
        <f>C17/'- 3 -'!E17</f>
        <v>0.004359825400927597</v>
      </c>
      <c r="E17" s="395">
        <f>C17/'- 7 -'!G17</f>
        <v>26.449708301117596</v>
      </c>
      <c r="F17" s="395">
        <v>0</v>
      </c>
      <c r="G17" s="347">
        <f>F17/'- 3 -'!E17</f>
        <v>0</v>
      </c>
      <c r="H17" s="395">
        <f>F17/'- 7 -'!G17</f>
        <v>0</v>
      </c>
      <c r="I17" s="395">
        <v>1322311</v>
      </c>
      <c r="J17" s="347">
        <f>I17/'- 3 -'!E17</f>
        <v>0.01702260337711038</v>
      </c>
      <c r="K17" s="395">
        <f>I17/'- 7 -'!G17</f>
        <v>103.27085432237608</v>
      </c>
    </row>
    <row r="18" spans="1:11" ht="12.75">
      <c r="A18" s="14">
        <v>10</v>
      </c>
      <c r="B18" s="15" t="s">
        <v>124</v>
      </c>
      <c r="C18" s="396">
        <v>145541</v>
      </c>
      <c r="D18" s="348">
        <f>C18/'- 3 -'!E18</f>
        <v>0.002562041501759336</v>
      </c>
      <c r="E18" s="396">
        <f>C18/'- 7 -'!G18</f>
        <v>16.996496554945697</v>
      </c>
      <c r="F18" s="396">
        <v>0</v>
      </c>
      <c r="G18" s="348">
        <f>F18/'- 3 -'!E18</f>
        <v>0</v>
      </c>
      <c r="H18" s="396">
        <f>F18/'- 7 -'!G18</f>
        <v>0</v>
      </c>
      <c r="I18" s="396">
        <v>969024</v>
      </c>
      <c r="J18" s="348">
        <f>I18/'- 3 -'!E18</f>
        <v>0.017058283948858666</v>
      </c>
      <c r="K18" s="396">
        <f>I18/'- 7 -'!G18</f>
        <v>113.16407801004321</v>
      </c>
    </row>
    <row r="19" spans="1:11" ht="12.75">
      <c r="A19" s="12">
        <v>11</v>
      </c>
      <c r="B19" s="13" t="s">
        <v>125</v>
      </c>
      <c r="C19" s="395">
        <v>116721</v>
      </c>
      <c r="D19" s="347">
        <f>C19/'- 3 -'!E19</f>
        <v>0.003770478664820078</v>
      </c>
      <c r="E19" s="395">
        <f>C19/'- 7 -'!G19</f>
        <v>24.769433185493284</v>
      </c>
      <c r="F19" s="395">
        <v>0</v>
      </c>
      <c r="G19" s="347">
        <f>F19/'- 3 -'!E19</f>
        <v>0</v>
      </c>
      <c r="H19" s="395">
        <f>F19/'- 7 -'!G19</f>
        <v>0</v>
      </c>
      <c r="I19" s="395">
        <v>481308</v>
      </c>
      <c r="J19" s="347">
        <f>I19/'- 3 -'!E19</f>
        <v>0.01554785809928995</v>
      </c>
      <c r="K19" s="395">
        <f>I19/'- 7 -'!G19</f>
        <v>102.13865840460072</v>
      </c>
    </row>
    <row r="20" spans="1:11" ht="12.75">
      <c r="A20" s="14">
        <v>12</v>
      </c>
      <c r="B20" s="15" t="s">
        <v>126</v>
      </c>
      <c r="C20" s="396">
        <v>101350</v>
      </c>
      <c r="D20" s="348">
        <f>C20/'- 3 -'!E20</f>
        <v>0.0020369693762606824</v>
      </c>
      <c r="E20" s="396">
        <f>C20/'- 7 -'!G20</f>
        <v>12.582559467646622</v>
      </c>
      <c r="F20" s="396">
        <v>0</v>
      </c>
      <c r="G20" s="348">
        <f>F20/'- 3 -'!E20</f>
        <v>0</v>
      </c>
      <c r="H20" s="396">
        <f>F20/'- 7 -'!G20</f>
        <v>0</v>
      </c>
      <c r="I20" s="396">
        <v>753118</v>
      </c>
      <c r="J20" s="348">
        <f>I20/'- 3 -'!E20</f>
        <v>0.01513644107262647</v>
      </c>
      <c r="K20" s="396">
        <f>I20/'- 7 -'!G20</f>
        <v>93.49927993246264</v>
      </c>
    </row>
    <row r="21" spans="1:11" ht="12.75">
      <c r="A21" s="12">
        <v>13</v>
      </c>
      <c r="B21" s="13" t="s">
        <v>127</v>
      </c>
      <c r="C21" s="395">
        <v>102093</v>
      </c>
      <c r="D21" s="347">
        <f>C21/'- 3 -'!E21</f>
        <v>0.005409060569843601</v>
      </c>
      <c r="E21" s="395">
        <f>C21/'- 7 -'!G21</f>
        <v>30.888599782161446</v>
      </c>
      <c r="F21" s="395">
        <v>138640</v>
      </c>
      <c r="G21" s="347">
        <f>F21/'- 3 -'!E21</f>
        <v>0.007345382713830693</v>
      </c>
      <c r="H21" s="395">
        <f>F21/'- 7 -'!G21</f>
        <v>41.946024446327</v>
      </c>
      <c r="I21" s="395">
        <v>250419</v>
      </c>
      <c r="J21" s="347">
        <f>I21/'- 3 -'!E21</f>
        <v>0.01326762401770606</v>
      </c>
      <c r="K21" s="395">
        <f>I21/'- 7 -'!G21</f>
        <v>75.76515793295414</v>
      </c>
    </row>
    <row r="22" spans="1:11" ht="12.75">
      <c r="A22" s="14">
        <v>14</v>
      </c>
      <c r="B22" s="15" t="s">
        <v>128</v>
      </c>
      <c r="C22" s="396">
        <v>140411</v>
      </c>
      <c r="D22" s="348">
        <f>C22/'- 3 -'!E22</f>
        <v>0.0065549233470407475</v>
      </c>
      <c r="E22" s="396">
        <f>C22/'- 7 -'!G22</f>
        <v>40.20357909806729</v>
      </c>
      <c r="F22" s="396">
        <v>0</v>
      </c>
      <c r="G22" s="348">
        <f>F22/'- 3 -'!E22</f>
        <v>0</v>
      </c>
      <c r="H22" s="396">
        <f>F22/'- 7 -'!G22</f>
        <v>0</v>
      </c>
      <c r="I22" s="396">
        <v>310147</v>
      </c>
      <c r="J22" s="348">
        <f>I22/'- 3 -'!E22</f>
        <v>0.014478850028236014</v>
      </c>
      <c r="K22" s="396">
        <f>I22/'- 7 -'!G22</f>
        <v>88.80372226198998</v>
      </c>
    </row>
    <row r="23" spans="1:11" ht="12.75">
      <c r="A23" s="12">
        <v>15</v>
      </c>
      <c r="B23" s="13" t="s">
        <v>129</v>
      </c>
      <c r="C23" s="395">
        <v>169585</v>
      </c>
      <c r="D23" s="347">
        <f>C23/'- 3 -'!E23</f>
        <v>0.005603871745505675</v>
      </c>
      <c r="E23" s="395">
        <f>C23/'- 7 -'!G23</f>
        <v>28.80913955661259</v>
      </c>
      <c r="F23" s="395">
        <v>4454</v>
      </c>
      <c r="G23" s="347">
        <f>F23/'- 3 -'!E23</f>
        <v>0.00014718073387671245</v>
      </c>
      <c r="H23" s="395">
        <f>F23/'- 7 -'!G23</f>
        <v>0.7566465641722585</v>
      </c>
      <c r="I23" s="395">
        <v>424661</v>
      </c>
      <c r="J23" s="347">
        <f>I23/'- 3 -'!E23</f>
        <v>0.014032761030269103</v>
      </c>
      <c r="K23" s="395">
        <f>I23/'- 7 -'!G23</f>
        <v>72.14151023528413</v>
      </c>
    </row>
    <row r="24" spans="1:11" ht="12.75">
      <c r="A24" s="14">
        <v>16</v>
      </c>
      <c r="B24" s="15" t="s">
        <v>130</v>
      </c>
      <c r="C24" s="396">
        <v>24863</v>
      </c>
      <c r="D24" s="348">
        <f>C24/'- 3 -'!E24</f>
        <v>0.004393691589817267</v>
      </c>
      <c r="E24" s="396">
        <f>C24/'- 7 -'!G24</f>
        <v>31.293895531780993</v>
      </c>
      <c r="F24" s="396">
        <v>0</v>
      </c>
      <c r="G24" s="348">
        <f>F24/'- 3 -'!E24</f>
        <v>0</v>
      </c>
      <c r="H24" s="396">
        <f>F24/'- 7 -'!G24</f>
        <v>0</v>
      </c>
      <c r="I24" s="396">
        <v>72200</v>
      </c>
      <c r="J24" s="348">
        <f>I24/'- 3 -'!E24</f>
        <v>0.012758900083851775</v>
      </c>
      <c r="K24" s="396">
        <f>I24/'- 7 -'!G24</f>
        <v>90.87476400251731</v>
      </c>
    </row>
    <row r="25" spans="1:11" ht="12.75">
      <c r="A25" s="12">
        <v>17</v>
      </c>
      <c r="B25" s="13" t="s">
        <v>131</v>
      </c>
      <c r="C25" s="395">
        <v>23232</v>
      </c>
      <c r="D25" s="347">
        <f>C25/'- 3 -'!E25</f>
        <v>0.005879490637495768</v>
      </c>
      <c r="E25" s="395">
        <f>C25/'- 7 -'!G25</f>
        <v>43.14206128133705</v>
      </c>
      <c r="F25" s="395">
        <v>0</v>
      </c>
      <c r="G25" s="347">
        <f>F25/'- 3 -'!E25</f>
        <v>0</v>
      </c>
      <c r="H25" s="395">
        <f>F25/'- 7 -'!G25</f>
        <v>0</v>
      </c>
      <c r="I25" s="395">
        <v>60118</v>
      </c>
      <c r="J25" s="347">
        <f>I25/'- 3 -'!E25</f>
        <v>0.015214498026212577</v>
      </c>
      <c r="K25" s="395">
        <f>I25/'- 7 -'!G25</f>
        <v>111.63974001857011</v>
      </c>
    </row>
    <row r="26" spans="1:11" ht="12.75">
      <c r="A26" s="14">
        <v>18</v>
      </c>
      <c r="B26" s="15" t="s">
        <v>132</v>
      </c>
      <c r="C26" s="396">
        <v>84376</v>
      </c>
      <c r="D26" s="348">
        <f>C26/'- 3 -'!E26</f>
        <v>0.009272321248523726</v>
      </c>
      <c r="E26" s="396">
        <f>C26/'- 7 -'!G26</f>
        <v>57.1924354368603</v>
      </c>
      <c r="F26" s="396">
        <v>18669</v>
      </c>
      <c r="G26" s="348">
        <f>F26/'- 3 -'!E26</f>
        <v>0.002051590089464889</v>
      </c>
      <c r="H26" s="396">
        <f>F26/'- 7 -'!G26</f>
        <v>12.654375381278385</v>
      </c>
      <c r="I26" s="396">
        <v>137415</v>
      </c>
      <c r="J26" s="348">
        <f>I26/'- 3 -'!E26</f>
        <v>0.015100929462950222</v>
      </c>
      <c r="K26" s="396">
        <f>I26/'- 7 -'!G26</f>
        <v>93.14376736934861</v>
      </c>
    </row>
    <row r="27" spans="1:11" ht="12.75">
      <c r="A27" s="12">
        <v>19</v>
      </c>
      <c r="B27" s="13" t="s">
        <v>133</v>
      </c>
      <c r="C27" s="395">
        <v>70949</v>
      </c>
      <c r="D27" s="347">
        <f>C27/'- 3 -'!E27</f>
        <v>0.003060524922578844</v>
      </c>
      <c r="E27" s="395">
        <f>C27/'- 7 -'!G27</f>
        <v>11.975727499831207</v>
      </c>
      <c r="F27" s="395">
        <v>0</v>
      </c>
      <c r="G27" s="347">
        <f>F27/'- 3 -'!E27</f>
        <v>0</v>
      </c>
      <c r="H27" s="395">
        <f>F27/'- 7 -'!G27</f>
        <v>0</v>
      </c>
      <c r="I27" s="395">
        <v>133752</v>
      </c>
      <c r="J27" s="347">
        <f>I27/'- 3 -'!E27</f>
        <v>0.005769656083169115</v>
      </c>
      <c r="K27" s="395">
        <f>I27/'- 7 -'!G27</f>
        <v>22.57646343933563</v>
      </c>
    </row>
    <row r="28" spans="1:11" ht="12.75">
      <c r="A28" s="14">
        <v>20</v>
      </c>
      <c r="B28" s="15" t="s">
        <v>134</v>
      </c>
      <c r="C28" s="396">
        <v>70793</v>
      </c>
      <c r="D28" s="348">
        <f>C28/'- 3 -'!E28</f>
        <v>0.009756563453701907</v>
      </c>
      <c r="E28" s="396">
        <f>C28/'- 7 -'!G28</f>
        <v>70.5109561752988</v>
      </c>
      <c r="F28" s="396">
        <v>0</v>
      </c>
      <c r="G28" s="348">
        <f>F28/'- 3 -'!E28</f>
        <v>0</v>
      </c>
      <c r="H28" s="396">
        <f>F28/'- 7 -'!G28</f>
        <v>0</v>
      </c>
      <c r="I28" s="396">
        <v>85743</v>
      </c>
      <c r="J28" s="348">
        <f>I28/'- 3 -'!E28</f>
        <v>0.01181694546368656</v>
      </c>
      <c r="K28" s="396">
        <f>I28/'- 7 -'!G28</f>
        <v>85.40139442231076</v>
      </c>
    </row>
    <row r="29" spans="1:11" ht="12.75">
      <c r="A29" s="12">
        <v>21</v>
      </c>
      <c r="B29" s="13" t="s">
        <v>135</v>
      </c>
      <c r="C29" s="395">
        <v>90055</v>
      </c>
      <c r="D29" s="347">
        <f>C29/'- 3 -'!E29</f>
        <v>0.004189782272291696</v>
      </c>
      <c r="E29" s="395">
        <f>C29/'- 7 -'!G29</f>
        <v>25.600534440117123</v>
      </c>
      <c r="F29" s="395">
        <v>0</v>
      </c>
      <c r="G29" s="347">
        <f>F29/'- 3 -'!E29</f>
        <v>0</v>
      </c>
      <c r="H29" s="395">
        <f>F29/'- 7 -'!G29</f>
        <v>0</v>
      </c>
      <c r="I29" s="395">
        <v>271515</v>
      </c>
      <c r="J29" s="347">
        <f>I29/'- 3 -'!E29</f>
        <v>0.012632155168078172</v>
      </c>
      <c r="K29" s="395">
        <f>I29/'- 7 -'!G29</f>
        <v>77.18537680871025</v>
      </c>
    </row>
    <row r="30" spans="1:11" ht="12.75">
      <c r="A30" s="14">
        <v>22</v>
      </c>
      <c r="B30" s="15" t="s">
        <v>136</v>
      </c>
      <c r="C30" s="396">
        <v>99572</v>
      </c>
      <c r="D30" s="348">
        <f>C30/'- 3 -'!E30</f>
        <v>0.008571275346926527</v>
      </c>
      <c r="E30" s="396">
        <f>C30/'- 7 -'!G30</f>
        <v>57.116962083405035</v>
      </c>
      <c r="F30" s="396">
        <v>0</v>
      </c>
      <c r="G30" s="348">
        <f>F30/'- 3 -'!E30</f>
        <v>0</v>
      </c>
      <c r="H30" s="396">
        <f>F30/'- 7 -'!G30</f>
        <v>0</v>
      </c>
      <c r="I30" s="396">
        <v>144410</v>
      </c>
      <c r="J30" s="348">
        <f>I30/'- 3 -'!E30</f>
        <v>0.012430983337179728</v>
      </c>
      <c r="K30" s="396">
        <f>I30/'- 7 -'!G30</f>
        <v>82.83714793781908</v>
      </c>
    </row>
    <row r="31" spans="1:11" ht="12.75">
      <c r="A31" s="12">
        <v>23</v>
      </c>
      <c r="B31" s="13" t="s">
        <v>137</v>
      </c>
      <c r="C31" s="395">
        <v>72301</v>
      </c>
      <c r="D31" s="347">
        <f>C31/'- 3 -'!E31</f>
        <v>0.007409473726605269</v>
      </c>
      <c r="E31" s="395">
        <f>C31/'- 7 -'!G31</f>
        <v>50.13938973647711</v>
      </c>
      <c r="F31" s="395">
        <v>0</v>
      </c>
      <c r="G31" s="347">
        <f>F31/'- 3 -'!E31</f>
        <v>0</v>
      </c>
      <c r="H31" s="395">
        <f>F31/'- 7 -'!G31</f>
        <v>0</v>
      </c>
      <c r="I31" s="395">
        <v>130107</v>
      </c>
      <c r="J31" s="347">
        <f>I31/'- 3 -'!E31</f>
        <v>0.013333486371522272</v>
      </c>
      <c r="K31" s="395">
        <f>I31/'- 7 -'!G31</f>
        <v>90.22676837725382</v>
      </c>
    </row>
    <row r="32" spans="1:11" ht="12.75">
      <c r="A32" s="14">
        <v>24</v>
      </c>
      <c r="B32" s="15" t="s">
        <v>138</v>
      </c>
      <c r="C32" s="396">
        <v>90329</v>
      </c>
      <c r="D32" s="348">
        <f>C32/'- 3 -'!E32</f>
        <v>0.004085406520314053</v>
      </c>
      <c r="E32" s="396">
        <f>C32/'- 7 -'!G32</f>
        <v>24.623541598517065</v>
      </c>
      <c r="F32" s="396">
        <v>220</v>
      </c>
      <c r="G32" s="348">
        <f>F32/'- 3 -'!E32</f>
        <v>9.950175851266943E-06</v>
      </c>
      <c r="H32" s="396">
        <f>F32/'- 7 -'!G32</f>
        <v>0.05997164976556537</v>
      </c>
      <c r="I32" s="396">
        <v>315646</v>
      </c>
      <c r="J32" s="348">
        <f>I32/'- 3 -'!E32</f>
        <v>0.014276060030677296</v>
      </c>
      <c r="K32" s="396">
        <f>I32/'- 7 -'!G32</f>
        <v>86.04459709955293</v>
      </c>
    </row>
    <row r="33" spans="1:11" ht="12.75">
      <c r="A33" s="12">
        <v>25</v>
      </c>
      <c r="B33" s="13" t="s">
        <v>139</v>
      </c>
      <c r="C33" s="395">
        <v>70290</v>
      </c>
      <c r="D33" s="347">
        <f>C33/'- 3 -'!E33</f>
        <v>0.007095342158718231</v>
      </c>
      <c r="E33" s="395">
        <f>C33/'- 7 -'!G33</f>
        <v>43.63128491620112</v>
      </c>
      <c r="F33" s="395">
        <v>4000</v>
      </c>
      <c r="G33" s="347">
        <f>F33/'- 3 -'!E33</f>
        <v>0.000403775339804708</v>
      </c>
      <c r="H33" s="395">
        <f>F33/'- 7 -'!G33</f>
        <v>2.4829298572315333</v>
      </c>
      <c r="I33" s="395">
        <v>131445</v>
      </c>
      <c r="J33" s="347">
        <f>I33/'- 3 -'!E33</f>
        <v>0.01326856238515746</v>
      </c>
      <c r="K33" s="395">
        <f>I33/'- 7 -'!G33</f>
        <v>81.59217877094972</v>
      </c>
    </row>
    <row r="34" spans="1:11" ht="12.75">
      <c r="A34" s="14">
        <v>26</v>
      </c>
      <c r="B34" s="15" t="s">
        <v>140</v>
      </c>
      <c r="C34" s="396">
        <v>86433</v>
      </c>
      <c r="D34" s="348">
        <f>C34/'- 3 -'!E34</f>
        <v>0.0056624691950551715</v>
      </c>
      <c r="E34" s="396">
        <f>C34/'- 7 -'!G34</f>
        <v>31.348106774989123</v>
      </c>
      <c r="F34" s="396">
        <v>26103</v>
      </c>
      <c r="G34" s="348">
        <f>F34/'- 3 -'!E34</f>
        <v>0.0017100810269055238</v>
      </c>
      <c r="H34" s="396">
        <f>F34/'- 7 -'!G34</f>
        <v>9.467213114754099</v>
      </c>
      <c r="I34" s="396">
        <v>177039</v>
      </c>
      <c r="J34" s="348">
        <f>I34/'- 3 -'!E34</f>
        <v>0.011598323369816765</v>
      </c>
      <c r="K34" s="396">
        <f>I34/'- 7 -'!G34</f>
        <v>64.20970549833164</v>
      </c>
    </row>
    <row r="35" spans="1:11" ht="12.75">
      <c r="A35" s="12">
        <v>28</v>
      </c>
      <c r="B35" s="13" t="s">
        <v>141</v>
      </c>
      <c r="C35" s="395">
        <v>62576</v>
      </c>
      <c r="D35" s="347">
        <f>C35/'- 3 -'!E35</f>
        <v>0.010358899721162575</v>
      </c>
      <c r="E35" s="395">
        <f>C35/'- 7 -'!G35</f>
        <v>70.93980274345311</v>
      </c>
      <c r="F35" s="395">
        <v>0</v>
      </c>
      <c r="G35" s="347">
        <f>F35/'- 3 -'!E35</f>
        <v>0</v>
      </c>
      <c r="H35" s="395">
        <f>F35/'- 7 -'!G35</f>
        <v>0</v>
      </c>
      <c r="I35" s="395">
        <v>68826</v>
      </c>
      <c r="J35" s="347">
        <f>I35/'- 3 -'!E35</f>
        <v>0.011393531580937347</v>
      </c>
      <c r="K35" s="395">
        <f>I35/'- 7 -'!G35</f>
        <v>78.02516721460152</v>
      </c>
    </row>
    <row r="36" spans="1:11" ht="12.75">
      <c r="A36" s="14">
        <v>30</v>
      </c>
      <c r="B36" s="15" t="s">
        <v>142</v>
      </c>
      <c r="C36" s="396">
        <v>80608</v>
      </c>
      <c r="D36" s="348">
        <f>C36/'- 3 -'!E36</f>
        <v>0.00912703377629777</v>
      </c>
      <c r="E36" s="396">
        <f>C36/'- 7 -'!G36</f>
        <v>59.32293199882249</v>
      </c>
      <c r="F36" s="396">
        <v>0</v>
      </c>
      <c r="G36" s="348">
        <f>F36/'- 3 -'!E36</f>
        <v>0</v>
      </c>
      <c r="H36" s="396">
        <f>F36/'- 7 -'!G36</f>
        <v>0</v>
      </c>
      <c r="I36" s="396">
        <v>172765</v>
      </c>
      <c r="J36" s="348">
        <f>I36/'- 3 -'!E36</f>
        <v>0.019561730726008388</v>
      </c>
      <c r="K36" s="396">
        <f>I36/'- 7 -'!G36</f>
        <v>127.14527524286136</v>
      </c>
    </row>
    <row r="37" spans="1:11" ht="12.75">
      <c r="A37" s="12">
        <v>31</v>
      </c>
      <c r="B37" s="13" t="s">
        <v>143</v>
      </c>
      <c r="C37" s="395">
        <v>84820</v>
      </c>
      <c r="D37" s="347">
        <f>C37/'- 3 -'!E37</f>
        <v>0.008130061818950367</v>
      </c>
      <c r="E37" s="395">
        <f>C37/'- 7 -'!G37</f>
        <v>50.011792452830186</v>
      </c>
      <c r="F37" s="395">
        <v>0</v>
      </c>
      <c r="G37" s="347">
        <f>F37/'- 3 -'!E37</f>
        <v>0</v>
      </c>
      <c r="H37" s="395">
        <f>F37/'- 7 -'!G37</f>
        <v>0</v>
      </c>
      <c r="I37" s="395">
        <v>144548</v>
      </c>
      <c r="J37" s="347">
        <f>I37/'- 3 -'!E37</f>
        <v>0.013855036262740364</v>
      </c>
      <c r="K37" s="395">
        <f>I37/'- 7 -'!G37</f>
        <v>85.22877358490567</v>
      </c>
    </row>
    <row r="38" spans="1:11" ht="12.75">
      <c r="A38" s="14">
        <v>32</v>
      </c>
      <c r="B38" s="15" t="s">
        <v>144</v>
      </c>
      <c r="C38" s="396">
        <v>78101</v>
      </c>
      <c r="D38" s="348">
        <f>C38/'- 3 -'!E38</f>
        <v>0.012651271532000137</v>
      </c>
      <c r="E38" s="396">
        <f>C38/'- 7 -'!G38</f>
        <v>92.26343768458358</v>
      </c>
      <c r="F38" s="396">
        <v>0</v>
      </c>
      <c r="G38" s="348">
        <f>F38/'- 3 -'!E38</f>
        <v>0</v>
      </c>
      <c r="H38" s="396">
        <f>F38/'- 7 -'!G38</f>
        <v>0</v>
      </c>
      <c r="I38" s="396">
        <v>56719</v>
      </c>
      <c r="J38" s="348">
        <f>I38/'- 3 -'!E38</f>
        <v>0.009187686073462771</v>
      </c>
      <c r="K38" s="396">
        <f>I38/'- 7 -'!G38</f>
        <v>67.00413467217956</v>
      </c>
    </row>
    <row r="39" spans="1:11" ht="12.75">
      <c r="A39" s="12">
        <v>33</v>
      </c>
      <c r="B39" s="13" t="s">
        <v>145</v>
      </c>
      <c r="C39" s="395">
        <v>101787</v>
      </c>
      <c r="D39" s="347">
        <f>C39/'- 3 -'!E39</f>
        <v>0.008201479194347508</v>
      </c>
      <c r="E39" s="395">
        <f>C39/'- 7 -'!G39</f>
        <v>53.45955882352941</v>
      </c>
      <c r="F39" s="395">
        <v>3672</v>
      </c>
      <c r="G39" s="347">
        <f>F39/'- 3 -'!E39</f>
        <v>0.0002958710994689307</v>
      </c>
      <c r="H39" s="395">
        <f>F39/'- 7 -'!G39</f>
        <v>1.9285714285714286</v>
      </c>
      <c r="I39" s="395">
        <v>172590</v>
      </c>
      <c r="J39" s="347">
        <f>I39/'- 3 -'!E39</f>
        <v>0.01390642512454868</v>
      </c>
      <c r="K39" s="395">
        <f>I39/'- 7 -'!G39</f>
        <v>90.64600840336135</v>
      </c>
    </row>
    <row r="40" spans="1:11" ht="12.75">
      <c r="A40" s="14">
        <v>34</v>
      </c>
      <c r="B40" s="15" t="s">
        <v>146</v>
      </c>
      <c r="C40" s="396">
        <v>68961.4</v>
      </c>
      <c r="D40" s="348">
        <f>C40/'- 3 -'!E40</f>
        <v>0.012500296266505305</v>
      </c>
      <c r="E40" s="396">
        <f>C40/'- 7 -'!G40</f>
        <v>93.88890401633763</v>
      </c>
      <c r="F40" s="396">
        <v>0</v>
      </c>
      <c r="G40" s="348">
        <f>F40/'- 3 -'!E40</f>
        <v>0</v>
      </c>
      <c r="H40" s="396">
        <f>F40/'- 7 -'!G40</f>
        <v>0</v>
      </c>
      <c r="I40" s="396">
        <v>58754.09</v>
      </c>
      <c r="J40" s="348">
        <f>I40/'- 3 -'!E40</f>
        <v>0.010650067021100452</v>
      </c>
      <c r="K40" s="396">
        <f>I40/'- 7 -'!G40</f>
        <v>79.9919537100068</v>
      </c>
    </row>
    <row r="41" spans="1:11" ht="12.75">
      <c r="A41" s="12">
        <v>35</v>
      </c>
      <c r="B41" s="13" t="s">
        <v>147</v>
      </c>
      <c r="C41" s="395">
        <v>96472</v>
      </c>
      <c r="D41" s="347">
        <f>C41/'- 3 -'!E41</f>
        <v>0.007076060465535201</v>
      </c>
      <c r="E41" s="395">
        <f>C41/'- 7 -'!G41</f>
        <v>48.48082818232072</v>
      </c>
      <c r="F41" s="395">
        <v>0</v>
      </c>
      <c r="G41" s="347">
        <f>F41/'- 3 -'!E41</f>
        <v>0</v>
      </c>
      <c r="H41" s="395">
        <f>F41/'- 7 -'!G41</f>
        <v>0</v>
      </c>
      <c r="I41" s="395">
        <v>138963</v>
      </c>
      <c r="J41" s="347">
        <f>I41/'- 3 -'!E41</f>
        <v>0.01019270452019413</v>
      </c>
      <c r="K41" s="395">
        <f>I41/'- 7 -'!G41</f>
        <v>69.83416252072969</v>
      </c>
    </row>
    <row r="42" spans="1:11" ht="12.75">
      <c r="A42" s="14">
        <v>36</v>
      </c>
      <c r="B42" s="15" t="s">
        <v>148</v>
      </c>
      <c r="C42" s="396">
        <v>78910</v>
      </c>
      <c r="D42" s="348">
        <f>C42/'- 3 -'!E42</f>
        <v>0.011075295048821559</v>
      </c>
      <c r="E42" s="396">
        <f>C42/'- 7 -'!G42</f>
        <v>71.4440923494794</v>
      </c>
      <c r="F42" s="396">
        <v>0</v>
      </c>
      <c r="G42" s="348">
        <f>F42/'- 3 -'!E42</f>
        <v>0</v>
      </c>
      <c r="H42" s="396">
        <f>F42/'- 7 -'!G42</f>
        <v>0</v>
      </c>
      <c r="I42" s="396">
        <v>60662</v>
      </c>
      <c r="J42" s="348">
        <f>I42/'- 3 -'!E42</f>
        <v>0.008514124296687535</v>
      </c>
      <c r="K42" s="396">
        <f>I42/'- 7 -'!G42</f>
        <v>54.92258940697148</v>
      </c>
    </row>
    <row r="43" spans="1:11" ht="12.75">
      <c r="A43" s="12">
        <v>37</v>
      </c>
      <c r="B43" s="13" t="s">
        <v>149</v>
      </c>
      <c r="C43" s="395">
        <v>68846</v>
      </c>
      <c r="D43" s="347">
        <f>C43/'- 3 -'!E43</f>
        <v>0.009953960626006009</v>
      </c>
      <c r="E43" s="395">
        <f>C43/'- 7 -'!G43</f>
        <v>68.64007976071785</v>
      </c>
      <c r="F43" s="395">
        <v>0</v>
      </c>
      <c r="G43" s="347">
        <f>F43/'- 3 -'!E43</f>
        <v>0</v>
      </c>
      <c r="H43" s="395">
        <f>F43/'- 7 -'!G43</f>
        <v>0</v>
      </c>
      <c r="I43" s="395">
        <v>61340</v>
      </c>
      <c r="J43" s="347">
        <f>I43/'- 3 -'!E43</f>
        <v>0.008868720692548711</v>
      </c>
      <c r="K43" s="395">
        <f>I43/'- 7 -'!G43</f>
        <v>61.156530408773676</v>
      </c>
    </row>
    <row r="44" spans="1:11" ht="12.75">
      <c r="A44" s="14">
        <v>38</v>
      </c>
      <c r="B44" s="15" t="s">
        <v>150</v>
      </c>
      <c r="C44" s="396">
        <v>75564</v>
      </c>
      <c r="D44" s="348">
        <f>C44/'- 3 -'!E44</f>
        <v>0.008510813713938942</v>
      </c>
      <c r="E44" s="396">
        <f>C44/'- 7 -'!G44</f>
        <v>60.718360787464846</v>
      </c>
      <c r="F44" s="396">
        <v>0</v>
      </c>
      <c r="G44" s="348">
        <f>F44/'- 3 -'!E44</f>
        <v>0</v>
      </c>
      <c r="H44" s="396">
        <f>F44/'- 7 -'!G44</f>
        <v>0</v>
      </c>
      <c r="I44" s="396">
        <v>145582</v>
      </c>
      <c r="J44" s="348">
        <f>I44/'- 3 -'!E44</f>
        <v>0.01639697848317531</v>
      </c>
      <c r="K44" s="396">
        <f>I44/'- 7 -'!G44</f>
        <v>116.98031337886701</v>
      </c>
    </row>
    <row r="45" spans="1:11" ht="12.75">
      <c r="A45" s="12">
        <v>39</v>
      </c>
      <c r="B45" s="13" t="s">
        <v>151</v>
      </c>
      <c r="C45" s="395">
        <v>86756</v>
      </c>
      <c r="D45" s="347">
        <f>C45/'- 3 -'!E45</f>
        <v>0.005817881193066665</v>
      </c>
      <c r="E45" s="395">
        <f>C45/'- 7 -'!G45</f>
        <v>38.32486636921854</v>
      </c>
      <c r="F45" s="395">
        <v>0</v>
      </c>
      <c r="G45" s="347">
        <f>F45/'- 3 -'!E45</f>
        <v>0</v>
      </c>
      <c r="H45" s="395">
        <f>F45/'- 7 -'!G45</f>
        <v>0</v>
      </c>
      <c r="I45" s="395">
        <v>134612</v>
      </c>
      <c r="J45" s="347">
        <f>I45/'- 3 -'!E45</f>
        <v>0.0090271176997682</v>
      </c>
      <c r="K45" s="395">
        <f>I45/'- 7 -'!G45</f>
        <v>59.4654768741441</v>
      </c>
    </row>
    <row r="46" spans="1:11" ht="12.75">
      <c r="A46" s="14">
        <v>40</v>
      </c>
      <c r="B46" s="15" t="s">
        <v>152</v>
      </c>
      <c r="C46" s="396">
        <v>156952</v>
      </c>
      <c r="D46" s="348">
        <f>C46/'- 3 -'!E46</f>
        <v>0.003625046967029779</v>
      </c>
      <c r="E46" s="396">
        <f>C46/'- 7 -'!G46</f>
        <v>20.560948450907187</v>
      </c>
      <c r="F46" s="396">
        <v>6640</v>
      </c>
      <c r="G46" s="348">
        <f>F46/'- 3 -'!E46</f>
        <v>0.00015336097571918634</v>
      </c>
      <c r="H46" s="396">
        <f>F46/'- 7 -'!G46</f>
        <v>0.8698500032750377</v>
      </c>
      <c r="I46" s="396">
        <v>752518</v>
      </c>
      <c r="J46" s="348">
        <f>I46/'- 3 -'!E46</f>
        <v>0.017380556434676304</v>
      </c>
      <c r="K46" s="396">
        <f>I46/'- 7 -'!G46</f>
        <v>98.58099168140434</v>
      </c>
    </row>
    <row r="47" spans="1:11" ht="12.75">
      <c r="A47" s="12">
        <v>41</v>
      </c>
      <c r="B47" s="13" t="s">
        <v>153</v>
      </c>
      <c r="C47" s="395">
        <v>83182</v>
      </c>
      <c r="D47" s="347">
        <f>C47/'- 3 -'!E47</f>
        <v>0.007062459831155963</v>
      </c>
      <c r="E47" s="395">
        <f>C47/'- 7 -'!G47</f>
        <v>50.43778801843318</v>
      </c>
      <c r="F47" s="395">
        <v>0</v>
      </c>
      <c r="G47" s="347">
        <f>F47/'- 3 -'!E47</f>
        <v>0</v>
      </c>
      <c r="H47" s="395">
        <f>F47/'- 7 -'!G47</f>
        <v>0</v>
      </c>
      <c r="I47" s="395">
        <v>200516</v>
      </c>
      <c r="J47" s="347">
        <f>I47/'- 3 -'!E47</f>
        <v>0.017024550930538687</v>
      </c>
      <c r="K47" s="395">
        <f>I47/'- 7 -'!G47</f>
        <v>121.58379820519039</v>
      </c>
    </row>
    <row r="48" spans="1:11" ht="12.75">
      <c r="A48" s="14">
        <v>42</v>
      </c>
      <c r="B48" s="15" t="s">
        <v>154</v>
      </c>
      <c r="C48" s="396">
        <v>93970</v>
      </c>
      <c r="D48" s="348">
        <f>C48/'- 3 -'!E48</f>
        <v>0.012029987788224592</v>
      </c>
      <c r="E48" s="396">
        <f>C48/'- 7 -'!G48</f>
        <v>85.8095151127751</v>
      </c>
      <c r="F48" s="396">
        <v>4298</v>
      </c>
      <c r="G48" s="348">
        <f>F48/'- 3 -'!E48</f>
        <v>0.0005502275993805395</v>
      </c>
      <c r="H48" s="396">
        <f>F48/'- 7 -'!G48</f>
        <v>3.9247557300703138</v>
      </c>
      <c r="I48" s="396">
        <v>88811</v>
      </c>
      <c r="J48" s="348">
        <f>I48/'- 3 -'!E48</f>
        <v>0.011369535441736876</v>
      </c>
      <c r="K48" s="396">
        <f>I48/'- 7 -'!G48</f>
        <v>81.0985298146288</v>
      </c>
    </row>
    <row r="49" spans="1:11" ht="12.75">
      <c r="A49" s="12">
        <v>43</v>
      </c>
      <c r="B49" s="13" t="s">
        <v>155</v>
      </c>
      <c r="C49" s="395">
        <v>82416</v>
      </c>
      <c r="D49" s="347">
        <f>C49/'- 3 -'!E49</f>
        <v>0.013601119960207944</v>
      </c>
      <c r="E49" s="395">
        <f>C49/'- 7 -'!G49</f>
        <v>99.83767413688673</v>
      </c>
      <c r="F49" s="395">
        <v>0</v>
      </c>
      <c r="G49" s="347">
        <f>F49/'- 3 -'!E49</f>
        <v>0</v>
      </c>
      <c r="H49" s="395">
        <f>F49/'- 7 -'!G49</f>
        <v>0</v>
      </c>
      <c r="I49" s="395">
        <v>88047</v>
      </c>
      <c r="J49" s="347">
        <f>I49/'- 3 -'!E49</f>
        <v>0.014530404401286508</v>
      </c>
      <c r="K49" s="395">
        <f>I49/'- 7 -'!G49</f>
        <v>106.65899454875833</v>
      </c>
    </row>
    <row r="50" spans="1:11" ht="12.75">
      <c r="A50" s="14">
        <v>44</v>
      </c>
      <c r="B50" s="15" t="s">
        <v>156</v>
      </c>
      <c r="C50" s="396">
        <v>98023</v>
      </c>
      <c r="D50" s="348">
        <f>C50/'- 3 -'!E50</f>
        <v>0.01083070584605974</v>
      </c>
      <c r="E50" s="396">
        <f>C50/'- 7 -'!G50</f>
        <v>70.29761904761904</v>
      </c>
      <c r="F50" s="396">
        <v>926</v>
      </c>
      <c r="G50" s="348">
        <f>F50/'- 3 -'!E50</f>
        <v>0.00010231510577569877</v>
      </c>
      <c r="H50" s="396">
        <f>F50/'- 7 -'!G50</f>
        <v>0.6640849110728628</v>
      </c>
      <c r="I50" s="396">
        <v>106967</v>
      </c>
      <c r="J50" s="348">
        <f>I50/'- 3 -'!E50</f>
        <v>0.011818941597742084</v>
      </c>
      <c r="K50" s="396">
        <f>I50/'- 7 -'!G50</f>
        <v>76.71184738955823</v>
      </c>
    </row>
    <row r="51" spans="1:11" ht="12.75">
      <c r="A51" s="12">
        <v>45</v>
      </c>
      <c r="B51" s="13" t="s">
        <v>157</v>
      </c>
      <c r="C51" s="395">
        <v>65941</v>
      </c>
      <c r="D51" s="347">
        <f>C51/'- 3 -'!E51</f>
        <v>0.005609157093008985</v>
      </c>
      <c r="E51" s="395">
        <f>C51/'- 7 -'!G51</f>
        <v>35.93710828928007</v>
      </c>
      <c r="F51" s="395">
        <v>0</v>
      </c>
      <c r="G51" s="347">
        <f>F51/'- 3 -'!E51</f>
        <v>0</v>
      </c>
      <c r="H51" s="395">
        <f>F51/'- 7 -'!G51</f>
        <v>0</v>
      </c>
      <c r="I51" s="395">
        <v>136220</v>
      </c>
      <c r="J51" s="347">
        <f>I51/'- 3 -'!E51</f>
        <v>0.011587318651668673</v>
      </c>
      <c r="K51" s="395">
        <f>I51/'- 7 -'!G51</f>
        <v>74.23837811324867</v>
      </c>
    </row>
    <row r="52" spans="1:11" ht="12.75">
      <c r="A52" s="14">
        <v>46</v>
      </c>
      <c r="B52" s="15" t="s">
        <v>158</v>
      </c>
      <c r="C52" s="396">
        <v>112063</v>
      </c>
      <c r="D52" s="348">
        <f>C52/'- 3 -'!E52</f>
        <v>0.009932068059610931</v>
      </c>
      <c r="E52" s="396">
        <f>C52/'- 7 -'!G52</f>
        <v>75.22521313016043</v>
      </c>
      <c r="F52" s="396">
        <v>0</v>
      </c>
      <c r="G52" s="348">
        <f>F52/'- 3 -'!E52</f>
        <v>0</v>
      </c>
      <c r="H52" s="396">
        <f>F52/'- 7 -'!G52</f>
        <v>0</v>
      </c>
      <c r="I52" s="396">
        <v>99331</v>
      </c>
      <c r="J52" s="348">
        <f>I52/'- 3 -'!E52</f>
        <v>0.008803639492332113</v>
      </c>
      <c r="K52" s="396">
        <f>I52/'- 7 -'!G52</f>
        <v>66.67852587769349</v>
      </c>
    </row>
    <row r="53" spans="1:11" ht="12.75">
      <c r="A53" s="12">
        <v>47</v>
      </c>
      <c r="B53" s="13" t="s">
        <v>159</v>
      </c>
      <c r="C53" s="395">
        <v>56505</v>
      </c>
      <c r="D53" s="347">
        <f>C53/'- 3 -'!E53</f>
        <v>0.006319349223944324</v>
      </c>
      <c r="E53" s="395">
        <f>C53/'- 7 -'!G53</f>
        <v>37.247857613711275</v>
      </c>
      <c r="F53" s="395">
        <v>0</v>
      </c>
      <c r="G53" s="347">
        <f>F53/'- 3 -'!E53</f>
        <v>0</v>
      </c>
      <c r="H53" s="395">
        <f>F53/'- 7 -'!G53</f>
        <v>0</v>
      </c>
      <c r="I53" s="395">
        <v>97331</v>
      </c>
      <c r="J53" s="347">
        <f>I53/'- 3 -'!E53</f>
        <v>0.010885206252822317</v>
      </c>
      <c r="K53" s="395">
        <f>I53/'- 7 -'!G53</f>
        <v>64.16018457481871</v>
      </c>
    </row>
    <row r="54" spans="1:11" ht="12.75">
      <c r="A54" s="14">
        <v>48</v>
      </c>
      <c r="B54" s="15" t="s">
        <v>160</v>
      </c>
      <c r="C54" s="396">
        <v>53836</v>
      </c>
      <c r="D54" s="348">
        <f>C54/'- 3 -'!E54</f>
        <v>0.0009477440852959818</v>
      </c>
      <c r="E54" s="396">
        <f>C54/'- 7 -'!G54</f>
        <v>10.462327768816682</v>
      </c>
      <c r="F54" s="396">
        <v>246</v>
      </c>
      <c r="G54" s="348">
        <f>F54/'- 3 -'!E54</f>
        <v>4.330653187138932E-06</v>
      </c>
      <c r="H54" s="396">
        <f>F54/'- 7 -'!G54</f>
        <v>0.04780690673766446</v>
      </c>
      <c r="I54" s="396">
        <v>1358598</v>
      </c>
      <c r="J54" s="348">
        <f>I54/'- 3 -'!E54</f>
        <v>0.023917141295693407</v>
      </c>
      <c r="K54" s="396">
        <f>I54/'- 7 -'!G54</f>
        <v>264.02588569096525</v>
      </c>
    </row>
    <row r="55" spans="1:11" ht="12.75">
      <c r="A55" s="12">
        <v>49</v>
      </c>
      <c r="B55" s="13" t="s">
        <v>161</v>
      </c>
      <c r="C55" s="395">
        <v>240716</v>
      </c>
      <c r="D55" s="347">
        <f>C55/'- 3 -'!E55</f>
        <v>0.007130121398021086</v>
      </c>
      <c r="E55" s="395">
        <f>C55/'- 7 -'!G55</f>
        <v>55.99088202456271</v>
      </c>
      <c r="F55" s="395">
        <v>0</v>
      </c>
      <c r="G55" s="347">
        <f>F55/'- 3 -'!E55</f>
        <v>0</v>
      </c>
      <c r="H55" s="395">
        <f>F55/'- 7 -'!G55</f>
        <v>0</v>
      </c>
      <c r="I55" s="395">
        <v>398159</v>
      </c>
      <c r="J55" s="347">
        <f>I55/'- 3 -'!E55</f>
        <v>0.011793657279593701</v>
      </c>
      <c r="K55" s="395">
        <f>I55/'- 7 -'!G55</f>
        <v>92.61234648306662</v>
      </c>
    </row>
    <row r="56" spans="1:11" ht="12.75">
      <c r="A56" s="14">
        <v>50</v>
      </c>
      <c r="B56" s="15" t="s">
        <v>358</v>
      </c>
      <c r="C56" s="396">
        <v>72176</v>
      </c>
      <c r="D56" s="348">
        <f>C56/'- 3 -'!E56</f>
        <v>0.005117920066393412</v>
      </c>
      <c r="E56" s="396">
        <f>C56/'- 7 -'!G56</f>
        <v>39.062618390431346</v>
      </c>
      <c r="F56" s="396">
        <v>0</v>
      </c>
      <c r="G56" s="348">
        <f>F56/'- 3 -'!E56</f>
        <v>0</v>
      </c>
      <c r="H56" s="396">
        <f>F56/'- 7 -'!G56</f>
        <v>0</v>
      </c>
      <c r="I56" s="396">
        <v>115852</v>
      </c>
      <c r="J56" s="348">
        <f>I56/'- 3 -'!E56</f>
        <v>0.008214936759197097</v>
      </c>
      <c r="K56" s="396">
        <f>I56/'- 7 -'!G56</f>
        <v>62.700654868214535</v>
      </c>
    </row>
    <row r="57" spans="1:11" ht="12.75">
      <c r="A57" s="12">
        <v>2264</v>
      </c>
      <c r="B57" s="13" t="s">
        <v>162</v>
      </c>
      <c r="C57" s="395">
        <v>157</v>
      </c>
      <c r="D57" s="347">
        <f>C57/'- 3 -'!E57</f>
        <v>9.012334269200146E-05</v>
      </c>
      <c r="E57" s="395">
        <f>C57/'- 7 -'!G57</f>
        <v>0.8198433420365535</v>
      </c>
      <c r="F57" s="395">
        <v>0</v>
      </c>
      <c r="G57" s="347">
        <f>F57/'- 3 -'!E57</f>
        <v>0</v>
      </c>
      <c r="H57" s="395">
        <f>F57/'- 7 -'!G57</f>
        <v>0</v>
      </c>
      <c r="I57" s="395">
        <v>42999</v>
      </c>
      <c r="J57" s="347">
        <f>I57/'- 3 -'!E57</f>
        <v>0.02468288925104058</v>
      </c>
      <c r="K57" s="395">
        <f>I57/'- 7 -'!G57</f>
        <v>224.5378590078329</v>
      </c>
    </row>
    <row r="58" spans="1:11" ht="12.75">
      <c r="A58" s="14">
        <v>2309</v>
      </c>
      <c r="B58" s="15" t="s">
        <v>163</v>
      </c>
      <c r="C58" s="396">
        <v>0</v>
      </c>
      <c r="D58" s="348">
        <f>C58/'- 3 -'!E58</f>
        <v>0</v>
      </c>
      <c r="E58" s="396">
        <f>C58/'- 7 -'!G58</f>
        <v>0</v>
      </c>
      <c r="F58" s="396">
        <v>0</v>
      </c>
      <c r="G58" s="348">
        <f>F58/'- 3 -'!E58</f>
        <v>0</v>
      </c>
      <c r="H58" s="396">
        <f>F58/'- 7 -'!G58</f>
        <v>0</v>
      </c>
      <c r="I58" s="396">
        <v>43179</v>
      </c>
      <c r="J58" s="348">
        <f>I58/'- 3 -'!E58</f>
        <v>0.021588075187037654</v>
      </c>
      <c r="K58" s="396">
        <f>I58/'- 7 -'!G58</f>
        <v>171.3452380952381</v>
      </c>
    </row>
    <row r="59" spans="1:11" ht="12.75">
      <c r="A59" s="12">
        <v>2312</v>
      </c>
      <c r="B59" s="13" t="s">
        <v>164</v>
      </c>
      <c r="C59" s="395">
        <v>0</v>
      </c>
      <c r="D59" s="347">
        <f>C59/'- 3 -'!E59</f>
        <v>0</v>
      </c>
      <c r="E59" s="395">
        <f>C59/'- 7 -'!G59</f>
        <v>0</v>
      </c>
      <c r="F59" s="395">
        <v>0</v>
      </c>
      <c r="G59" s="347">
        <f>F59/'- 3 -'!E59</f>
        <v>0</v>
      </c>
      <c r="H59" s="395">
        <f>F59/'- 7 -'!G59</f>
        <v>0</v>
      </c>
      <c r="I59" s="395">
        <v>46786</v>
      </c>
      <c r="J59" s="347">
        <f>I59/'- 3 -'!E59</f>
        <v>0.026230688324299353</v>
      </c>
      <c r="K59" s="395">
        <f>I59/'- 7 -'!G59</f>
        <v>253.58265582655827</v>
      </c>
    </row>
    <row r="60" spans="1:11" ht="12.75">
      <c r="A60" s="14">
        <v>2355</v>
      </c>
      <c r="B60" s="15" t="s">
        <v>165</v>
      </c>
      <c r="C60" s="396">
        <v>129933</v>
      </c>
      <c r="D60" s="348">
        <f>C60/'- 3 -'!E60</f>
        <v>0.00544952534065143</v>
      </c>
      <c r="E60" s="396">
        <f>C60/'- 7 -'!G60</f>
        <v>36.855197844277406</v>
      </c>
      <c r="F60" s="396">
        <v>0</v>
      </c>
      <c r="G60" s="348">
        <f>F60/'- 3 -'!E60</f>
        <v>0</v>
      </c>
      <c r="H60" s="396">
        <f>F60/'- 7 -'!G60</f>
        <v>0</v>
      </c>
      <c r="I60" s="396">
        <v>380359</v>
      </c>
      <c r="J60" s="348">
        <f>I60/'- 3 -'!E60</f>
        <v>0.015952652590526174</v>
      </c>
      <c r="K60" s="396">
        <f>I60/'- 7 -'!G60</f>
        <v>107.88795915472983</v>
      </c>
    </row>
    <row r="61" spans="1:11" ht="12.75">
      <c r="A61" s="12">
        <v>2439</v>
      </c>
      <c r="B61" s="13" t="s">
        <v>166</v>
      </c>
      <c r="C61" s="395">
        <v>24814.92</v>
      </c>
      <c r="D61" s="347">
        <f>C61/'- 3 -'!E61</f>
        <v>0.020319719181312555</v>
      </c>
      <c r="E61" s="395">
        <f>C61/'- 7 -'!G61</f>
        <v>162.18901960784314</v>
      </c>
      <c r="F61" s="395">
        <v>0</v>
      </c>
      <c r="G61" s="347">
        <f>F61/'- 3 -'!E61</f>
        <v>0</v>
      </c>
      <c r="H61" s="395">
        <f>F61/'- 7 -'!G61</f>
        <v>0</v>
      </c>
      <c r="I61" s="395">
        <v>66794.59</v>
      </c>
      <c r="J61" s="347">
        <f>I61/'- 3 -'!E61</f>
        <v>0.05469480907578617</v>
      </c>
      <c r="K61" s="395">
        <f>I61/'- 7 -'!G61</f>
        <v>436.5659477124183</v>
      </c>
    </row>
    <row r="62" spans="1:11" ht="12.75">
      <c r="A62" s="14">
        <v>2460</v>
      </c>
      <c r="B62" s="15" t="s">
        <v>167</v>
      </c>
      <c r="C62" s="396">
        <v>0</v>
      </c>
      <c r="D62" s="348">
        <f>C62/'- 3 -'!E62</f>
        <v>0</v>
      </c>
      <c r="E62" s="396">
        <f>C62/'- 7 -'!G62</f>
        <v>0</v>
      </c>
      <c r="F62" s="396">
        <v>0</v>
      </c>
      <c r="G62" s="348">
        <f>F62/'- 3 -'!E62</f>
        <v>0</v>
      </c>
      <c r="H62" s="396">
        <f>F62/'- 7 -'!G62</f>
        <v>0</v>
      </c>
      <c r="I62" s="396">
        <v>47587</v>
      </c>
      <c r="J62" s="348">
        <f>I62/'- 3 -'!E62</f>
        <v>0.016977246059293176</v>
      </c>
      <c r="K62" s="396">
        <f>I62/'- 7 -'!G62</f>
        <v>153.60555196901225</v>
      </c>
    </row>
    <row r="63" spans="1:11" ht="12.75">
      <c r="A63" s="12">
        <v>3000</v>
      </c>
      <c r="B63" s="13" t="s">
        <v>400</v>
      </c>
      <c r="C63" s="395">
        <v>0</v>
      </c>
      <c r="D63" s="347">
        <f>C63/'- 3 -'!E63</f>
        <v>0</v>
      </c>
      <c r="E63" s="395">
        <f>C63/'- 7 -'!G63</f>
        <v>0</v>
      </c>
      <c r="F63" s="395">
        <v>0</v>
      </c>
      <c r="G63" s="347">
        <f>F63/'- 3 -'!E63</f>
        <v>0</v>
      </c>
      <c r="H63" s="395">
        <f>F63/'- 7 -'!G63</f>
        <v>0</v>
      </c>
      <c r="I63" s="395">
        <v>0</v>
      </c>
      <c r="J63" s="347">
        <f>I63/'- 3 -'!E63</f>
        <v>0</v>
      </c>
      <c r="K63" s="395">
        <f>I63/'- 7 -'!G63</f>
        <v>0</v>
      </c>
    </row>
    <row r="64" spans="1:11" ht="4.5" customHeight="1">
      <c r="A64" s="16"/>
      <c r="B64" s="16"/>
      <c r="C64" s="397"/>
      <c r="D64" s="193"/>
      <c r="E64" s="397"/>
      <c r="F64" s="397"/>
      <c r="G64" s="193"/>
      <c r="H64" s="397"/>
      <c r="I64" s="397"/>
      <c r="J64" s="193"/>
      <c r="K64" s="397"/>
    </row>
    <row r="65" spans="1:11" ht="12.75">
      <c r="A65" s="18"/>
      <c r="B65" s="19" t="s">
        <v>168</v>
      </c>
      <c r="C65" s="398">
        <f>SUM(C11:C63)</f>
        <v>6499174.32</v>
      </c>
      <c r="D65" s="101">
        <f>C65/'- 3 -'!E65</f>
        <v>0.00519617963773325</v>
      </c>
      <c r="E65" s="398">
        <f>C65/'- 7 -'!G65</f>
        <v>34.58042086632724</v>
      </c>
      <c r="F65" s="398">
        <f>SUM(F11:F63)</f>
        <v>1122587</v>
      </c>
      <c r="G65" s="101">
        <f>F65/'- 3 -'!E65</f>
        <v>0.000897523812068493</v>
      </c>
      <c r="H65" s="398">
        <f>F65/'- 7 -'!G65</f>
        <v>5.972994261687643</v>
      </c>
      <c r="I65" s="398">
        <f>SUM(I11:I63)</f>
        <v>22084861.68</v>
      </c>
      <c r="J65" s="101">
        <f>I65/'- 3 -'!E65</f>
        <v>0.017657151957076806</v>
      </c>
      <c r="K65" s="398">
        <f>I65/'- 7 -'!G65</f>
        <v>117.50782085023728</v>
      </c>
    </row>
    <row r="66" spans="1:11" ht="4.5" customHeight="1">
      <c r="A66" s="16"/>
      <c r="B66" s="16"/>
      <c r="C66" s="397"/>
      <c r="D66" s="193"/>
      <c r="E66" s="397"/>
      <c r="F66" s="397"/>
      <c r="G66" s="193"/>
      <c r="H66" s="397"/>
      <c r="I66" s="397"/>
      <c r="J66" s="193"/>
      <c r="K66" s="397"/>
    </row>
    <row r="67" spans="1:11" ht="12.75">
      <c r="A67" s="14">
        <v>2155</v>
      </c>
      <c r="B67" s="15" t="s">
        <v>169</v>
      </c>
      <c r="C67" s="396">
        <v>0</v>
      </c>
      <c r="D67" s="348">
        <f>C67/'- 3 -'!E67</f>
        <v>0</v>
      </c>
      <c r="E67" s="396">
        <f>C67/'- 7 -'!G67</f>
        <v>0</v>
      </c>
      <c r="F67" s="396">
        <v>0</v>
      </c>
      <c r="G67" s="348">
        <f>F67/'- 3 -'!E67</f>
        <v>0</v>
      </c>
      <c r="H67" s="396">
        <f>F67/'- 7 -'!G67</f>
        <v>0</v>
      </c>
      <c r="I67" s="396">
        <v>32166</v>
      </c>
      <c r="J67" s="348">
        <f>I67/'- 3 -'!E67</f>
        <v>0.026829339800644975</v>
      </c>
      <c r="K67" s="396">
        <f>I67/'- 7 -'!G67</f>
        <v>220.31506849315068</v>
      </c>
    </row>
    <row r="68" spans="1:11" ht="12.75">
      <c r="A68" s="12">
        <v>2408</v>
      </c>
      <c r="B68" s="13" t="s">
        <v>171</v>
      </c>
      <c r="C68" s="395">
        <v>31323</v>
      </c>
      <c r="D68" s="347">
        <f>C68/'- 3 -'!E68</f>
        <v>0.013864225049883414</v>
      </c>
      <c r="E68" s="395">
        <f>C68/'- 7 -'!G68</f>
        <v>112.47037701974865</v>
      </c>
      <c r="F68" s="395">
        <v>0</v>
      </c>
      <c r="G68" s="347">
        <f>F68/'- 3 -'!E68</f>
        <v>0</v>
      </c>
      <c r="H68" s="395">
        <f>F68/'- 7 -'!G68</f>
        <v>0</v>
      </c>
      <c r="I68" s="395">
        <v>15914</v>
      </c>
      <c r="J68" s="347">
        <f>I68/'- 3 -'!E68</f>
        <v>0.007043874387633517</v>
      </c>
      <c r="K68" s="395">
        <f>I68/'- 7 -'!G68</f>
        <v>57.141831238779176</v>
      </c>
    </row>
    <row r="69" ht="6.75" customHeight="1"/>
    <row r="70" spans="1:11" ht="12" customHeight="1">
      <c r="A70" s="380" t="s">
        <v>372</v>
      </c>
      <c r="B70" s="266" t="s">
        <v>341</v>
      </c>
      <c r="C70" s="17"/>
      <c r="D70" s="127"/>
      <c r="E70" s="171"/>
      <c r="F70" s="171"/>
      <c r="G70" s="171"/>
      <c r="H70" s="171"/>
      <c r="I70" s="171"/>
      <c r="J70" s="171"/>
      <c r="K70" s="171"/>
    </row>
    <row r="71" spans="1:11" ht="12" customHeight="1">
      <c r="A71" s="5"/>
      <c r="B71" s="5"/>
      <c r="D71" s="127"/>
      <c r="E71" s="171"/>
      <c r="F71" s="171"/>
      <c r="G71" s="171"/>
      <c r="H71" s="171"/>
      <c r="I71" s="171"/>
      <c r="J71" s="171"/>
      <c r="K71" s="171"/>
    </row>
    <row r="72" spans="1:11" ht="12" customHeight="1">
      <c r="A72" s="5"/>
      <c r="B72" s="5"/>
      <c r="D72" s="127"/>
      <c r="E72" s="171"/>
      <c r="F72" s="236"/>
      <c r="G72" s="171"/>
      <c r="H72" s="171"/>
      <c r="I72" s="171"/>
      <c r="J72" s="171"/>
      <c r="K72" s="171"/>
    </row>
    <row r="73" spans="1:11" ht="12" customHeight="1">
      <c r="A73" s="5"/>
      <c r="B73" s="5"/>
      <c r="D73" s="127"/>
      <c r="E73" s="171"/>
      <c r="F73" s="236"/>
      <c r="G73" s="171"/>
      <c r="H73" s="171"/>
      <c r="I73" s="171"/>
      <c r="J73" s="171"/>
      <c r="K73" s="171"/>
    </row>
    <row r="74" spans="1:11" ht="12" customHeight="1">
      <c r="A74" s="5"/>
      <c r="B74" s="5"/>
      <c r="D74" s="127"/>
      <c r="E74" s="171"/>
      <c r="F74" s="236"/>
      <c r="G74" s="171"/>
      <c r="H74" s="171"/>
      <c r="I74" s="171"/>
      <c r="J74" s="171"/>
      <c r="K74" s="171"/>
    </row>
    <row r="75" ht="12" customHeight="1"/>
  </sheetData>
  <printOptions horizontalCentered="1"/>
  <pageMargins left="0.4724409448818898" right="0.4724409448818898" top="0.5905511811023623" bottom="0" header="0.31496062992125984" footer="0"/>
  <pageSetup fitToHeight="1" fitToWidth="1" horizontalDpi="300" verticalDpi="300" orientation="portrait" scale="83" r:id="rId1"/>
  <headerFooter alignWithMargins="0">
    <oddHeader>&amp;C&amp;"Times New Roman,Bold"&amp;12&amp;A</oddHeader>
  </headerFooter>
</worksheet>
</file>

<file path=xl/worksheets/sheet18.xml><?xml version="1.0" encoding="utf-8"?>
<worksheet xmlns="http://schemas.openxmlformats.org/spreadsheetml/2006/main" xmlns:r="http://schemas.openxmlformats.org/officeDocument/2006/relationships">
  <sheetPr codeName="Sheet17">
    <pageSetUpPr fitToPage="1"/>
  </sheetPr>
  <dimension ref="A1:K74"/>
  <sheetViews>
    <sheetView showGridLines="0" showZeros="0" workbookViewId="0" topLeftCell="A1">
      <selection activeCell="A1" sqref="A1"/>
    </sheetView>
  </sheetViews>
  <sheetFormatPr defaultColWidth="15.83203125" defaultRowHeight="12"/>
  <cols>
    <col min="1" max="1" width="6.83203125" style="80" customWidth="1"/>
    <col min="2" max="2" width="33.83203125" style="80" customWidth="1"/>
    <col min="3" max="3" width="15.83203125" style="80" customWidth="1"/>
    <col min="4" max="4" width="7.83203125" style="80" customWidth="1"/>
    <col min="5" max="5" width="9.83203125" style="80" customWidth="1"/>
    <col min="6" max="6" width="16.83203125" style="80" customWidth="1"/>
    <col min="7" max="7" width="7.83203125" style="80" customWidth="1"/>
    <col min="8" max="8" width="9.83203125" style="80" customWidth="1"/>
    <col min="9" max="9" width="14.83203125" style="80" customWidth="1"/>
    <col min="10" max="10" width="7.83203125" style="80" customWidth="1"/>
    <col min="11" max="11" width="9.83203125" style="80" customWidth="1"/>
    <col min="12" max="16384" width="15.83203125" style="80" customWidth="1"/>
  </cols>
  <sheetData>
    <row r="1" spans="1:11" ht="6.75" customHeight="1">
      <c r="A1" s="16"/>
      <c r="B1" s="78"/>
      <c r="C1" s="140"/>
      <c r="D1" s="140"/>
      <c r="E1" s="140"/>
      <c r="F1" s="140"/>
      <c r="G1" s="140"/>
      <c r="H1" s="140"/>
      <c r="I1" s="140"/>
      <c r="J1" s="140"/>
      <c r="K1" s="140"/>
    </row>
    <row r="2" spans="1:11" ht="12.75">
      <c r="A2" s="7"/>
      <c r="B2" s="81"/>
      <c r="C2" s="195" t="s">
        <v>0</v>
      </c>
      <c r="D2" s="195"/>
      <c r="E2" s="195"/>
      <c r="F2" s="195"/>
      <c r="G2" s="195"/>
      <c r="H2" s="195"/>
      <c r="I2" s="210"/>
      <c r="J2" s="210"/>
      <c r="K2" s="215" t="s">
        <v>382</v>
      </c>
    </row>
    <row r="3" spans="1:11" ht="12.75">
      <c r="A3" s="8"/>
      <c r="B3" s="84"/>
      <c r="C3" s="198" t="str">
        <f>YEAR</f>
        <v>OPERATING FUND ACTUAL 2000/01</v>
      </c>
      <c r="D3" s="198"/>
      <c r="E3" s="198"/>
      <c r="F3" s="198"/>
      <c r="G3" s="198"/>
      <c r="H3" s="198"/>
      <c r="I3" s="211"/>
      <c r="J3" s="211"/>
      <c r="K3" s="216"/>
    </row>
    <row r="4" spans="1:11" ht="12.75">
      <c r="A4" s="9"/>
      <c r="C4" s="140"/>
      <c r="D4" s="140"/>
      <c r="E4" s="140"/>
      <c r="F4" s="140"/>
      <c r="G4" s="140"/>
      <c r="H4" s="140"/>
      <c r="I4" s="140"/>
      <c r="J4" s="140"/>
      <c r="K4" s="140"/>
    </row>
    <row r="5" spans="1:11" ht="16.5">
      <c r="A5" s="9"/>
      <c r="C5" s="322" t="s">
        <v>344</v>
      </c>
      <c r="D5" s="153"/>
      <c r="E5" s="227"/>
      <c r="F5" s="227"/>
      <c r="G5" s="227"/>
      <c r="H5" s="227"/>
      <c r="I5" s="227"/>
      <c r="J5" s="227"/>
      <c r="K5" s="228"/>
    </row>
    <row r="6" spans="1:11" ht="12.75">
      <c r="A6" s="9"/>
      <c r="C6" s="66" t="s">
        <v>16</v>
      </c>
      <c r="D6" s="64"/>
      <c r="E6" s="65"/>
      <c r="F6" s="66" t="s">
        <v>353</v>
      </c>
      <c r="G6" s="64"/>
      <c r="H6" s="65"/>
      <c r="I6" s="66" t="s">
        <v>340</v>
      </c>
      <c r="J6" s="64"/>
      <c r="K6" s="65"/>
    </row>
    <row r="7" spans="3:11" ht="12.75">
      <c r="C7" s="67" t="s">
        <v>42</v>
      </c>
      <c r="D7" s="68"/>
      <c r="E7" s="69"/>
      <c r="F7" s="67" t="s">
        <v>352</v>
      </c>
      <c r="G7" s="68"/>
      <c r="H7" s="69"/>
      <c r="I7" s="67" t="s">
        <v>239</v>
      </c>
      <c r="J7" s="68"/>
      <c r="K7" s="69"/>
    </row>
    <row r="8" spans="1:11" ht="12.75">
      <c r="A8" s="92"/>
      <c r="B8" s="44"/>
      <c r="C8" s="71"/>
      <c r="D8" s="224"/>
      <c r="E8" s="225" t="s">
        <v>75</v>
      </c>
      <c r="F8" s="71"/>
      <c r="G8" s="72"/>
      <c r="H8" s="225" t="s">
        <v>75</v>
      </c>
      <c r="I8" s="71"/>
      <c r="J8" s="72"/>
      <c r="K8" s="225" t="s">
        <v>75</v>
      </c>
    </row>
    <row r="9" spans="1:11" ht="12.75">
      <c r="A9" s="50" t="s">
        <v>101</v>
      </c>
      <c r="B9" s="51" t="s">
        <v>102</v>
      </c>
      <c r="C9" s="73" t="s">
        <v>103</v>
      </c>
      <c r="D9" s="74" t="s">
        <v>104</v>
      </c>
      <c r="E9" s="74" t="s">
        <v>105</v>
      </c>
      <c r="F9" s="74" t="s">
        <v>103</v>
      </c>
      <c r="G9" s="74" t="s">
        <v>104</v>
      </c>
      <c r="H9" s="74" t="s">
        <v>105</v>
      </c>
      <c r="I9" s="74" t="s">
        <v>103</v>
      </c>
      <c r="J9" s="74" t="s">
        <v>104</v>
      </c>
      <c r="K9" s="74" t="s">
        <v>105</v>
      </c>
    </row>
    <row r="10" spans="1:2" ht="4.5" customHeight="1">
      <c r="A10" s="75"/>
      <c r="B10" s="75"/>
    </row>
    <row r="11" spans="1:11" ht="12.75">
      <c r="A11" s="12">
        <v>1</v>
      </c>
      <c r="B11" s="13" t="s">
        <v>117</v>
      </c>
      <c r="C11" s="395">
        <v>12781562</v>
      </c>
      <c r="D11" s="347">
        <f>C11/'- 3 -'!E11</f>
        <v>0.05569221501467993</v>
      </c>
      <c r="E11" s="395">
        <f>IF(AND(C11&gt;0,'- 7 -'!E11=0),"N/A ",IF(C11&gt;0,C11/'- 7 -'!E11,0))</f>
        <v>13655.514957264957</v>
      </c>
      <c r="F11" s="395">
        <v>12073849</v>
      </c>
      <c r="G11" s="347">
        <f>F11/'- 3 -'!E11</f>
        <v>0.05260854616695348</v>
      </c>
      <c r="H11" s="395">
        <f>F11/'- 7 -'!G11</f>
        <v>394.09756925517434</v>
      </c>
      <c r="I11" s="395">
        <v>13010463</v>
      </c>
      <c r="J11" s="347">
        <f>I11/'- 3 -'!E11</f>
        <v>0.05668958949121693</v>
      </c>
      <c r="K11" s="395">
        <f>I11/'- 7 -'!G11</f>
        <v>424.6692039286215</v>
      </c>
    </row>
    <row r="12" spans="1:11" ht="12.75">
      <c r="A12" s="14">
        <v>2</v>
      </c>
      <c r="B12" s="15" t="s">
        <v>118</v>
      </c>
      <c r="C12" s="396">
        <v>1227579</v>
      </c>
      <c r="D12" s="348">
        <f>C12/'- 3 -'!E12</f>
        <v>0.020777634379482667</v>
      </c>
      <c r="E12" s="396">
        <f>IF(AND(C12&gt;0,'- 7 -'!E12=0),"N/A ",IF(C12&gt;0,C12/'- 7 -'!E12,0))</f>
        <v>13639.766666666666</v>
      </c>
      <c r="F12" s="396">
        <v>1874256</v>
      </c>
      <c r="G12" s="348">
        <f>F12/'- 3 -'!E12</f>
        <v>0.03172309554134737</v>
      </c>
      <c r="H12" s="396">
        <f>F12/'- 7 -'!G12</f>
        <v>201.67472609770743</v>
      </c>
      <c r="I12" s="396">
        <v>2262723</v>
      </c>
      <c r="J12" s="348">
        <f>I12/'- 3 -'!E12</f>
        <v>0.03829817160121357</v>
      </c>
      <c r="K12" s="396">
        <f>I12/'- 7 -'!G12</f>
        <v>243.47476612585626</v>
      </c>
    </row>
    <row r="13" spans="1:11" ht="12.75">
      <c r="A13" s="12">
        <v>3</v>
      </c>
      <c r="B13" s="13" t="s">
        <v>119</v>
      </c>
      <c r="C13" s="395">
        <v>0</v>
      </c>
      <c r="D13" s="347">
        <f>C13/'- 3 -'!E13</f>
        <v>0</v>
      </c>
      <c r="E13" s="395">
        <f>IF(AND(C13&gt;0,'- 7 -'!E13=0),"N/A ",IF(C13&gt;0,C13/'- 7 -'!E13,0))</f>
        <v>0</v>
      </c>
      <c r="F13" s="395">
        <v>2578790</v>
      </c>
      <c r="G13" s="347">
        <f>F13/'- 3 -'!E13</f>
        <v>0.0634354742396932</v>
      </c>
      <c r="H13" s="395">
        <f>F13/'- 7 -'!G13</f>
        <v>435.9009465855308</v>
      </c>
      <c r="I13" s="395">
        <v>2347423</v>
      </c>
      <c r="J13" s="347">
        <f>I13/'- 3 -'!E13</f>
        <v>0.057744093643206054</v>
      </c>
      <c r="K13" s="395">
        <f>I13/'- 7 -'!G13</f>
        <v>396.7922582826234</v>
      </c>
    </row>
    <row r="14" spans="1:11" ht="12.75">
      <c r="A14" s="14">
        <v>4</v>
      </c>
      <c r="B14" s="15" t="s">
        <v>120</v>
      </c>
      <c r="C14" s="396">
        <v>1477555</v>
      </c>
      <c r="D14" s="348">
        <f>C14/'- 3 -'!E14</f>
        <v>0.03783335288303871</v>
      </c>
      <c r="E14" s="396">
        <f>IF(AND(C14&gt;0,'- 7 -'!E14=0),"N/A ",IF(C14&gt;0,C14/'- 7 -'!E14,0))</f>
        <v>13432.318181818182</v>
      </c>
      <c r="F14" s="396">
        <v>1886963</v>
      </c>
      <c r="G14" s="348">
        <f>F14/'- 3 -'!E14</f>
        <v>0.04831639908919626</v>
      </c>
      <c r="H14" s="396">
        <f>F14/'- 7 -'!G14</f>
        <v>320.5196018480772</v>
      </c>
      <c r="I14" s="396">
        <v>1477687</v>
      </c>
      <c r="J14" s="348">
        <f>I14/'- 3 -'!E14</f>
        <v>0.03783673279280895</v>
      </c>
      <c r="K14" s="396">
        <f>I14/'- 7 -'!G14</f>
        <v>250.99996602799294</v>
      </c>
    </row>
    <row r="15" spans="1:11" ht="12.75">
      <c r="A15" s="12">
        <v>5</v>
      </c>
      <c r="B15" s="13" t="s">
        <v>121</v>
      </c>
      <c r="C15" s="395">
        <v>1469015</v>
      </c>
      <c r="D15" s="347">
        <f>C15/'- 3 -'!E15</f>
        <v>0.0312861955916731</v>
      </c>
      <c r="E15" s="395">
        <f>IF(AND(C15&gt;0,'- 7 -'!E15=0),"N/A ",IF(C15&gt;0,C15/'- 7 -'!E15,0))</f>
        <v>26046.36524822695</v>
      </c>
      <c r="F15" s="395">
        <v>2413316</v>
      </c>
      <c r="G15" s="347">
        <f>F15/'- 3 -'!E15</f>
        <v>0.051397348836134525</v>
      </c>
      <c r="H15" s="395">
        <f>F15/'- 7 -'!G15</f>
        <v>340.83014391232507</v>
      </c>
      <c r="I15" s="395">
        <v>1306202</v>
      </c>
      <c r="J15" s="347">
        <f>I15/'- 3 -'!E15</f>
        <v>0.02781870250081489</v>
      </c>
      <c r="K15" s="395">
        <f>I15/'- 7 -'!G15</f>
        <v>184.47356899741553</v>
      </c>
    </row>
    <row r="16" spans="1:11" ht="12.75">
      <c r="A16" s="14">
        <v>6</v>
      </c>
      <c r="B16" s="15" t="s">
        <v>122</v>
      </c>
      <c r="C16" s="396">
        <v>1531465</v>
      </c>
      <c r="D16" s="348">
        <f>C16/'- 3 -'!E16</f>
        <v>0.0272492040879829</v>
      </c>
      <c r="E16" s="396">
        <f>IF(AND(C16&gt;0,'- 7 -'!E16=0),"N/A ",IF(C16&gt;0,C16/'- 7 -'!E16,0))</f>
        <v>23204.015151515152</v>
      </c>
      <c r="F16" s="396">
        <v>1734033</v>
      </c>
      <c r="G16" s="348">
        <f>F16/'- 3 -'!E16</f>
        <v>0.030853476319927166</v>
      </c>
      <c r="H16" s="396">
        <f>F16/'- 7 -'!G16</f>
        <v>197.26215801148967</v>
      </c>
      <c r="I16" s="396">
        <v>2856793</v>
      </c>
      <c r="J16" s="348">
        <f>I16/'- 3 -'!E16</f>
        <v>0.05083063308278083</v>
      </c>
      <c r="K16" s="396">
        <f>I16/'- 7 -'!G16</f>
        <v>324.98640577896595</v>
      </c>
    </row>
    <row r="17" spans="1:11" ht="12.75">
      <c r="A17" s="12">
        <v>9</v>
      </c>
      <c r="B17" s="13" t="s">
        <v>123</v>
      </c>
      <c r="C17" s="395">
        <v>3795253</v>
      </c>
      <c r="D17" s="347">
        <f>C17/'- 3 -'!E17</f>
        <v>0.04885770937002588</v>
      </c>
      <c r="E17" s="395">
        <f>IF(AND(C17&gt;0,'- 7 -'!E17=0),"N/A ",IF(C17&gt;0,C17/'- 7 -'!E17,0))</f>
        <v>23573</v>
      </c>
      <c r="F17" s="395">
        <v>2218753</v>
      </c>
      <c r="G17" s="347">
        <f>F17/'- 3 -'!E17</f>
        <v>0.02856283605806333</v>
      </c>
      <c r="H17" s="395">
        <f>F17/'- 7 -'!G17</f>
        <v>173.2818662480573</v>
      </c>
      <c r="I17" s="395">
        <v>3583877</v>
      </c>
      <c r="J17" s="347">
        <f>I17/'- 3 -'!E17</f>
        <v>0.04613658717453625</v>
      </c>
      <c r="K17" s="395">
        <f>I17/'- 7 -'!G17</f>
        <v>279.89636294057465</v>
      </c>
    </row>
    <row r="18" spans="1:11" ht="12.75">
      <c r="A18" s="14">
        <v>10</v>
      </c>
      <c r="B18" s="15" t="s">
        <v>124</v>
      </c>
      <c r="C18" s="396">
        <v>1210640</v>
      </c>
      <c r="D18" s="348">
        <f>C18/'- 3 -'!E18</f>
        <v>0.021311588649864457</v>
      </c>
      <c r="E18" s="396">
        <f>IF(AND(C18&gt;0,'- 7 -'!E18=0),"N/A ",IF(C18&gt;0,C18/'- 7 -'!E18,0))</f>
        <v>31042.05128205128</v>
      </c>
      <c r="F18" s="396">
        <v>3599616</v>
      </c>
      <c r="G18" s="348">
        <f>F18/'- 3 -'!E18</f>
        <v>0.06336610015320036</v>
      </c>
      <c r="H18" s="396">
        <f>F18/'- 7 -'!G18</f>
        <v>420.3685624197127</v>
      </c>
      <c r="I18" s="396">
        <v>1562735</v>
      </c>
      <c r="J18" s="348">
        <f>I18/'- 3 -'!E18</f>
        <v>0.02750971840410521</v>
      </c>
      <c r="K18" s="396">
        <f>I18/'- 7 -'!G18</f>
        <v>182.49854023122737</v>
      </c>
    </row>
    <row r="19" spans="1:11" ht="12.75">
      <c r="A19" s="12">
        <v>11</v>
      </c>
      <c r="B19" s="13" t="s">
        <v>125</v>
      </c>
      <c r="C19" s="395">
        <v>298711</v>
      </c>
      <c r="D19" s="347">
        <f>C19/'- 3 -'!E19</f>
        <v>0.009649364317021533</v>
      </c>
      <c r="E19" s="395">
        <f>IF(AND(C19&gt;0,'- 7 -'!E19=0),"N/A ",IF(C19&gt;0,C19/'- 7 -'!E19,0))</f>
        <v>29871.1</v>
      </c>
      <c r="F19" s="395">
        <v>1600364</v>
      </c>
      <c r="G19" s="347">
        <f>F19/'- 3 -'!E19</f>
        <v>0.05169710949997104</v>
      </c>
      <c r="H19" s="395">
        <f>F19/'- 7 -'!G19</f>
        <v>339.6142011332046</v>
      </c>
      <c r="I19" s="395">
        <v>1045104</v>
      </c>
      <c r="J19" s="347">
        <f>I19/'- 3 -'!E19</f>
        <v>0.03376035447364333</v>
      </c>
      <c r="K19" s="395">
        <f>I19/'- 7 -'!G19</f>
        <v>221.78214460030134</v>
      </c>
    </row>
    <row r="20" spans="1:11" ht="12.75">
      <c r="A20" s="14">
        <v>12</v>
      </c>
      <c r="B20" s="15" t="s">
        <v>126</v>
      </c>
      <c r="C20" s="396">
        <v>448970</v>
      </c>
      <c r="D20" s="348">
        <f>C20/'- 3 -'!E20</f>
        <v>0.009023563303993672</v>
      </c>
      <c r="E20" s="396">
        <f>IF(AND(C20&gt;0,'- 7 -'!E20=0),"N/A ",IF(C20&gt;0,C20/'- 7 -'!E20,0))</f>
        <v>15481.724137931034</v>
      </c>
      <c r="F20" s="396">
        <v>2534169</v>
      </c>
      <c r="G20" s="348">
        <f>F20/'- 3 -'!E20</f>
        <v>0.050932655621797315</v>
      </c>
      <c r="H20" s="396">
        <f>F20/'- 7 -'!G20</f>
        <v>314.6160053632617</v>
      </c>
      <c r="I20" s="396">
        <v>3383225</v>
      </c>
      <c r="J20" s="348">
        <f>I20/'- 3 -'!E20</f>
        <v>0.06799729371484507</v>
      </c>
      <c r="K20" s="396">
        <f>I20/'- 7 -'!G20</f>
        <v>420.0259472612604</v>
      </c>
    </row>
    <row r="21" spans="1:11" ht="12.75">
      <c r="A21" s="12">
        <v>13</v>
      </c>
      <c r="B21" s="13" t="s">
        <v>127</v>
      </c>
      <c r="C21" s="395">
        <v>205622</v>
      </c>
      <c r="D21" s="347">
        <f>C21/'- 3 -'!E21</f>
        <v>0.010894202859083199</v>
      </c>
      <c r="E21" s="395">
        <f>IF(AND(C21&gt;0,'- 7 -'!E21=0),"N/A ",IF(C21&gt;0,C21/'- 7 -'!E21,0))</f>
        <v>10822.21052631579</v>
      </c>
      <c r="F21" s="395">
        <v>735203</v>
      </c>
      <c r="G21" s="347">
        <f>F21/'- 3 -'!E21</f>
        <v>0.03895230386148634</v>
      </c>
      <c r="H21" s="395">
        <f>F21/'- 7 -'!G21</f>
        <v>222.43827907539637</v>
      </c>
      <c r="I21" s="395">
        <v>713387</v>
      </c>
      <c r="J21" s="347">
        <f>I21/'- 3 -'!E21</f>
        <v>0.037796455121693134</v>
      </c>
      <c r="K21" s="395">
        <f>I21/'- 7 -'!G21</f>
        <v>215.83777078542903</v>
      </c>
    </row>
    <row r="22" spans="1:11" ht="12.75">
      <c r="A22" s="14">
        <v>14</v>
      </c>
      <c r="B22" s="15" t="s">
        <v>128</v>
      </c>
      <c r="C22" s="396">
        <v>0</v>
      </c>
      <c r="D22" s="348">
        <f>C22/'- 3 -'!E22</f>
        <v>0</v>
      </c>
      <c r="E22" s="396">
        <f>IF(AND(C22&gt;0,'- 7 -'!E22=0),"N/A ",IF(C22&gt;0,C22/'- 7 -'!E22,0))</f>
        <v>0</v>
      </c>
      <c r="F22" s="396">
        <v>1296838</v>
      </c>
      <c r="G22" s="348">
        <f>F22/'- 3 -'!E22</f>
        <v>0.06054136558766499</v>
      </c>
      <c r="H22" s="396">
        <f>F22/'- 7 -'!G22</f>
        <v>371.32083035075163</v>
      </c>
      <c r="I22" s="396">
        <v>591030</v>
      </c>
      <c r="J22" s="348">
        <f>I22/'- 3 -'!E22</f>
        <v>0.027591544435987873</v>
      </c>
      <c r="K22" s="396">
        <f>I22/'- 7 -'!G22</f>
        <v>169.22834645669292</v>
      </c>
    </row>
    <row r="23" spans="1:11" ht="12.75">
      <c r="A23" s="12">
        <v>15</v>
      </c>
      <c r="B23" s="13" t="s">
        <v>129</v>
      </c>
      <c r="C23" s="395">
        <v>101213</v>
      </c>
      <c r="D23" s="347">
        <f>C23/'- 3 -'!E23</f>
        <v>0.0033445450421786477</v>
      </c>
      <c r="E23" s="395">
        <f>IF(AND(C23&gt;0,'- 7 -'!E23=0),"N/A ",IF(C23&gt;0,C23/'- 7 -'!E23,0))</f>
        <v>14459</v>
      </c>
      <c r="F23" s="395">
        <v>999301</v>
      </c>
      <c r="G23" s="347">
        <f>F23/'- 3 -'!E23</f>
        <v>0.03302152100218514</v>
      </c>
      <c r="H23" s="395">
        <f>F23/'- 7 -'!G23</f>
        <v>169.76148815085364</v>
      </c>
      <c r="I23" s="395">
        <v>959275</v>
      </c>
      <c r="J23" s="347">
        <f>I23/'- 3 -'!E23</f>
        <v>0.03169887707444619</v>
      </c>
      <c r="K23" s="395">
        <f>I23/'- 7 -'!G23</f>
        <v>162.9618618873694</v>
      </c>
    </row>
    <row r="24" spans="1:11" ht="12.75">
      <c r="A24" s="14">
        <v>16</v>
      </c>
      <c r="B24" s="15" t="s">
        <v>130</v>
      </c>
      <c r="C24" s="396">
        <v>0</v>
      </c>
      <c r="D24" s="348">
        <f>C24/'- 3 -'!E24</f>
        <v>0</v>
      </c>
      <c r="E24" s="396">
        <f>IF(AND(C24&gt;0,'- 7 -'!E24=0),"N/A ",IF(C24&gt;0,C24/'- 7 -'!E24,0))</f>
        <v>0</v>
      </c>
      <c r="F24" s="396">
        <v>272675</v>
      </c>
      <c r="G24" s="348">
        <f>F24/'- 3 -'!E24</f>
        <v>0.048186053744657655</v>
      </c>
      <c r="H24" s="396">
        <f>F24/'- 7 -'!G24</f>
        <v>343.20327249842666</v>
      </c>
      <c r="I24" s="396">
        <v>122357</v>
      </c>
      <c r="J24" s="348">
        <f>I24/'- 3 -'!E24</f>
        <v>0.0216224478886406</v>
      </c>
      <c r="K24" s="396">
        <f>I24/'- 7 -'!G24</f>
        <v>154.00503461296412</v>
      </c>
    </row>
    <row r="25" spans="1:11" ht="12.75">
      <c r="A25" s="12">
        <v>17</v>
      </c>
      <c r="B25" s="13" t="s">
        <v>131</v>
      </c>
      <c r="C25" s="395">
        <v>125584</v>
      </c>
      <c r="D25" s="347">
        <f>C25/'- 3 -'!E25</f>
        <v>0.03178245317748229</v>
      </c>
      <c r="E25" s="395">
        <f>IF(AND(C25&gt;0,'- 7 -'!E25=0),"N/A ",IF(C25&gt;0,C25/'- 7 -'!E25,0))</f>
        <v>20930.666666666668</v>
      </c>
      <c r="F25" s="395">
        <v>149002</v>
      </c>
      <c r="G25" s="347">
        <f>F25/'- 3 -'!E25</f>
        <v>0.037709016183201806</v>
      </c>
      <c r="H25" s="395">
        <f>F25/'- 7 -'!G25</f>
        <v>276.6982358402971</v>
      </c>
      <c r="I25" s="395">
        <v>91329</v>
      </c>
      <c r="J25" s="347">
        <f>I25/'- 3 -'!E25</f>
        <v>0.02311329202960791</v>
      </c>
      <c r="K25" s="395">
        <f>I25/'- 7 -'!G25</f>
        <v>169.59888579387186</v>
      </c>
    </row>
    <row r="26" spans="1:11" ht="12.75">
      <c r="A26" s="14">
        <v>18</v>
      </c>
      <c r="B26" s="15" t="s">
        <v>132</v>
      </c>
      <c r="C26" s="396">
        <v>0</v>
      </c>
      <c r="D26" s="348">
        <f>C26/'- 3 -'!E26</f>
        <v>0</v>
      </c>
      <c r="E26" s="396">
        <f>IF(AND(C26&gt;0,'- 7 -'!E26=0),"N/A ",IF(C26&gt;0,C26/'- 7 -'!E26,0))</f>
        <v>0</v>
      </c>
      <c r="F26" s="396">
        <v>196508</v>
      </c>
      <c r="G26" s="348">
        <f>F26/'- 3 -'!E26</f>
        <v>0.021594829144601552</v>
      </c>
      <c r="H26" s="396">
        <f>F26/'- 7 -'!G26</f>
        <v>133.19867145665287</v>
      </c>
      <c r="I26" s="396">
        <v>577793</v>
      </c>
      <c r="J26" s="348">
        <f>I26/'- 3 -'!E26</f>
        <v>0.06349533411335297</v>
      </c>
      <c r="K26" s="396">
        <f>I26/'- 7 -'!G26</f>
        <v>391.644411306175</v>
      </c>
    </row>
    <row r="27" spans="1:11" ht="12.75">
      <c r="A27" s="12">
        <v>19</v>
      </c>
      <c r="B27" s="13" t="s">
        <v>133</v>
      </c>
      <c r="C27" s="395">
        <v>0</v>
      </c>
      <c r="D27" s="347">
        <f>C27/'- 3 -'!E27</f>
        <v>0</v>
      </c>
      <c r="E27" s="395">
        <f>IF(AND(C27&gt;0,'- 7 -'!E27=0),"N/A ",IF(C27&gt;0,C27/'- 7 -'!E27,0))</f>
        <v>0</v>
      </c>
      <c r="F27" s="395">
        <v>606436</v>
      </c>
      <c r="G27" s="347">
        <f>F27/'- 3 -'!E27</f>
        <v>0.026159811864142183</v>
      </c>
      <c r="H27" s="395">
        <f>F27/'- 7 -'!G27</f>
        <v>102.3624333265816</v>
      </c>
      <c r="I27" s="395">
        <v>714020</v>
      </c>
      <c r="J27" s="347">
        <f>I27/'- 3 -'!E27</f>
        <v>0.030800659702317806</v>
      </c>
      <c r="K27" s="395">
        <f>I27/'- 7 -'!G27</f>
        <v>120.52190939166836</v>
      </c>
    </row>
    <row r="28" spans="1:11" ht="12.75">
      <c r="A28" s="14">
        <v>20</v>
      </c>
      <c r="B28" s="15" t="s">
        <v>134</v>
      </c>
      <c r="C28" s="396">
        <v>67795</v>
      </c>
      <c r="D28" s="348">
        <f>C28/'- 3 -'!E28</f>
        <v>0.009343384506147794</v>
      </c>
      <c r="E28" s="396">
        <f>IF(AND(C28&gt;0,'- 7 -'!E28=0),"N/A ",IF(C28&gt;0,C28/'- 7 -'!E28,0))</f>
        <v>11299.166666666666</v>
      </c>
      <c r="F28" s="396">
        <v>275757</v>
      </c>
      <c r="G28" s="348">
        <f>F28/'- 3 -'!E28</f>
        <v>0.038004331901494166</v>
      </c>
      <c r="H28" s="396">
        <f>F28/'- 7 -'!G28</f>
        <v>274.6583665338645</v>
      </c>
      <c r="I28" s="396">
        <v>239799</v>
      </c>
      <c r="J28" s="348">
        <f>I28/'- 3 -'!E28</f>
        <v>0.03304866525834847</v>
      </c>
      <c r="K28" s="396">
        <f>I28/'- 7 -'!G28</f>
        <v>238.84362549800798</v>
      </c>
    </row>
    <row r="29" spans="1:11" ht="12.75">
      <c r="A29" s="12">
        <v>21</v>
      </c>
      <c r="B29" s="13" t="s">
        <v>135</v>
      </c>
      <c r="C29" s="395">
        <v>244496</v>
      </c>
      <c r="D29" s="347">
        <f>C29/'- 3 -'!E29</f>
        <v>0.011375104174629176</v>
      </c>
      <c r="E29" s="395">
        <f>IF(AND(C29&gt;0,'- 7 -'!E29=0),"N/A ",IF(C29&gt;0,C29/'- 7 -'!E29,0))</f>
        <v>14817.939393939394</v>
      </c>
      <c r="F29" s="395">
        <v>471610</v>
      </c>
      <c r="G29" s="347">
        <f>F29/'- 3 -'!E29</f>
        <v>0.021941515933990192</v>
      </c>
      <c r="H29" s="395">
        <f>F29/'- 7 -'!G29</f>
        <v>134.06771469994598</v>
      </c>
      <c r="I29" s="395">
        <v>1237986</v>
      </c>
      <c r="J29" s="347">
        <f>I29/'- 3 -'!E29</f>
        <v>0.05759693294259405</v>
      </c>
      <c r="K29" s="395">
        <f>I29/'- 7 -'!G29</f>
        <v>351.93052278477415</v>
      </c>
    </row>
    <row r="30" spans="1:11" ht="12.75">
      <c r="A30" s="14">
        <v>22</v>
      </c>
      <c r="B30" s="15" t="s">
        <v>136</v>
      </c>
      <c r="C30" s="396">
        <v>0</v>
      </c>
      <c r="D30" s="348">
        <f>C30/'- 3 -'!E30</f>
        <v>0</v>
      </c>
      <c r="E30" s="396">
        <f>IF(AND(C30&gt;0,'- 7 -'!E30=0),"N/A ",IF(C30&gt;0,C30/'- 7 -'!E30,0))</f>
        <v>0</v>
      </c>
      <c r="F30" s="396">
        <v>466639</v>
      </c>
      <c r="G30" s="348">
        <f>F30/'- 3 -'!E30</f>
        <v>0.04016883618501635</v>
      </c>
      <c r="H30" s="396">
        <f>F30/'- 7 -'!G30</f>
        <v>267.67567257500144</v>
      </c>
      <c r="I30" s="396">
        <v>592899</v>
      </c>
      <c r="J30" s="348">
        <f>I30/'- 3 -'!E30</f>
        <v>0.0510374460884324</v>
      </c>
      <c r="K30" s="396">
        <f>I30/'- 7 -'!G30</f>
        <v>340.10153157804166</v>
      </c>
    </row>
    <row r="31" spans="1:11" ht="12.75">
      <c r="A31" s="12">
        <v>23</v>
      </c>
      <c r="B31" s="13" t="s">
        <v>137</v>
      </c>
      <c r="C31" s="395">
        <v>0</v>
      </c>
      <c r="D31" s="347">
        <f>C31/'- 3 -'!E31</f>
        <v>0</v>
      </c>
      <c r="E31" s="395">
        <f>IF(AND(C31&gt;0,'- 7 -'!E31=0),"N/A ",IF(C31&gt;0,C31/'- 7 -'!E31,0))</f>
        <v>0</v>
      </c>
      <c r="F31" s="395">
        <v>655721</v>
      </c>
      <c r="G31" s="347">
        <f>F31/'- 3 -'!E31</f>
        <v>0.06719889796107016</v>
      </c>
      <c r="H31" s="395">
        <f>F31/'- 7 -'!G31</f>
        <v>454.7302357836338</v>
      </c>
      <c r="I31" s="395">
        <v>327701</v>
      </c>
      <c r="J31" s="347">
        <f>I31/'- 3 -'!E31</f>
        <v>0.033583103272185354</v>
      </c>
      <c r="K31" s="395">
        <f>I31/'- 7 -'!G31</f>
        <v>227.25450762829405</v>
      </c>
    </row>
    <row r="32" spans="1:11" ht="12.75">
      <c r="A32" s="14">
        <v>24</v>
      </c>
      <c r="B32" s="15" t="s">
        <v>138</v>
      </c>
      <c r="C32" s="396">
        <v>820170</v>
      </c>
      <c r="D32" s="348">
        <f>C32/'- 3 -'!E32</f>
        <v>0.03709470785424367</v>
      </c>
      <c r="E32" s="396">
        <f>IF(AND(C32&gt;0,'- 7 -'!E32=0),"N/A ",IF(C32&gt;0,C32/'- 7 -'!E32,0))</f>
        <v>9113</v>
      </c>
      <c r="F32" s="396">
        <v>885324</v>
      </c>
      <c r="G32" s="348">
        <f>F32/'- 3 -'!E32</f>
        <v>0.04004149766066843</v>
      </c>
      <c r="H32" s="396">
        <f>F32/'- 7 -'!G32</f>
        <v>241.33791298658815</v>
      </c>
      <c r="I32" s="396">
        <v>817077</v>
      </c>
      <c r="J32" s="348">
        <f>I32/'- 3 -'!E32</f>
        <v>0.03695481742738927</v>
      </c>
      <c r="K32" s="396">
        <f>I32/'- 7 -'!G32</f>
        <v>222.7338894340857</v>
      </c>
    </row>
    <row r="33" spans="1:11" ht="12.75">
      <c r="A33" s="12">
        <v>25</v>
      </c>
      <c r="B33" s="13" t="s">
        <v>139</v>
      </c>
      <c r="C33" s="395">
        <v>0</v>
      </c>
      <c r="D33" s="347">
        <f>C33/'- 3 -'!E33</f>
        <v>0</v>
      </c>
      <c r="E33" s="395">
        <f>IF(AND(C33&gt;0,'- 7 -'!E33=0),"N/A ",IF(C33&gt;0,C33/'- 7 -'!E33,0))</f>
        <v>0</v>
      </c>
      <c r="F33" s="395">
        <v>319946</v>
      </c>
      <c r="G33" s="347">
        <f>F33/'- 3 -'!E33</f>
        <v>0.03229657621728928</v>
      </c>
      <c r="H33" s="395">
        <f>F33/'- 7 -'!G33</f>
        <v>198.60086902545004</v>
      </c>
      <c r="I33" s="395">
        <v>421708</v>
      </c>
      <c r="J33" s="347">
        <f>I33/'- 3 -'!E33</f>
        <v>0.04256882274959095</v>
      </c>
      <c r="K33" s="395">
        <f>I33/'- 7 -'!G33</f>
        <v>261.7678460583489</v>
      </c>
    </row>
    <row r="34" spans="1:11" ht="12.75">
      <c r="A34" s="14">
        <v>26</v>
      </c>
      <c r="B34" s="15" t="s">
        <v>140</v>
      </c>
      <c r="C34" s="396">
        <v>607334</v>
      </c>
      <c r="D34" s="348">
        <f>C34/'- 3 -'!E34</f>
        <v>0.03978816037982758</v>
      </c>
      <c r="E34" s="396">
        <f>IF(AND(C34&gt;0,'- 7 -'!E34=0),"N/A ",IF(C34&gt;0,C34/'- 7 -'!E34,0))</f>
        <v>11246.925925925925</v>
      </c>
      <c r="F34" s="396">
        <v>698664</v>
      </c>
      <c r="G34" s="348">
        <f>F34/'- 3 -'!E34</f>
        <v>0.045771445833119595</v>
      </c>
      <c r="H34" s="396">
        <f>F34/'- 7 -'!G34</f>
        <v>253.3961990425069</v>
      </c>
      <c r="I34" s="396">
        <v>365897</v>
      </c>
      <c r="J34" s="348">
        <f>I34/'- 3 -'!E34</f>
        <v>0.02397094270779797</v>
      </c>
      <c r="K34" s="396">
        <f>I34/'- 7 -'!G34</f>
        <v>132.70600609313797</v>
      </c>
    </row>
    <row r="35" spans="1:11" ht="12.75">
      <c r="A35" s="12">
        <v>28</v>
      </c>
      <c r="B35" s="13" t="s">
        <v>141</v>
      </c>
      <c r="C35" s="395">
        <v>0</v>
      </c>
      <c r="D35" s="347">
        <f>C35/'- 3 -'!E35</f>
        <v>0</v>
      </c>
      <c r="E35" s="395">
        <f>IF(AND(C35&gt;0,'- 7 -'!E35=0),"N/A ",IF(C35&gt;0,C35/'- 7 -'!E35,0))</f>
        <v>0</v>
      </c>
      <c r="F35" s="395">
        <v>147781</v>
      </c>
      <c r="G35" s="347">
        <f>F35/'- 3 -'!E35</f>
        <v>0.02446382893910008</v>
      </c>
      <c r="H35" s="395">
        <f>F35/'- 7 -'!G35</f>
        <v>167.53315950572497</v>
      </c>
      <c r="I35" s="395">
        <v>185735</v>
      </c>
      <c r="J35" s="347">
        <f>I35/'- 3 -'!E35</f>
        <v>0.030746775756042746</v>
      </c>
      <c r="K35" s="395">
        <f>I35/'- 7 -'!G35</f>
        <v>210.56002720779955</v>
      </c>
    </row>
    <row r="36" spans="1:11" ht="12.75">
      <c r="A36" s="14">
        <v>30</v>
      </c>
      <c r="B36" s="15" t="s">
        <v>142</v>
      </c>
      <c r="C36" s="396">
        <v>0</v>
      </c>
      <c r="D36" s="348">
        <f>C36/'- 3 -'!E36</f>
        <v>0</v>
      </c>
      <c r="E36" s="396">
        <f>IF(AND(C36&gt;0,'- 7 -'!E36=0),"N/A ",IF(C36&gt;0,C36/'- 7 -'!E36,0))</f>
        <v>0</v>
      </c>
      <c r="F36" s="396">
        <v>501713</v>
      </c>
      <c r="G36" s="348">
        <f>F36/'- 3 -'!E36</f>
        <v>0.05680765553056375</v>
      </c>
      <c r="H36" s="396">
        <f>F36/'- 7 -'!G36</f>
        <v>369.232410950839</v>
      </c>
      <c r="I36" s="396">
        <v>286829</v>
      </c>
      <c r="J36" s="348">
        <f>I36/'- 3 -'!E36</f>
        <v>0.03247690019627969</v>
      </c>
      <c r="K36" s="396">
        <f>I36/'- 7 -'!G36</f>
        <v>211.0899322931999</v>
      </c>
    </row>
    <row r="37" spans="1:11" ht="12.75">
      <c r="A37" s="12">
        <v>31</v>
      </c>
      <c r="B37" s="13" t="s">
        <v>143</v>
      </c>
      <c r="C37" s="395">
        <v>423198</v>
      </c>
      <c r="D37" s="347">
        <f>C37/'- 3 -'!E37</f>
        <v>0.040563851705448684</v>
      </c>
      <c r="E37" s="395">
        <f>IF(AND(C37&gt;0,'- 7 -'!E37=0),"N/A ",IF(C37&gt;0,C37/'- 7 -'!E37,0))</f>
        <v>9618.136363636364</v>
      </c>
      <c r="F37" s="395">
        <v>319026</v>
      </c>
      <c r="G37" s="347">
        <f>F37/'- 3 -'!E37</f>
        <v>0.030578885897812543</v>
      </c>
      <c r="H37" s="395">
        <f>F37/'- 7 -'!G37</f>
        <v>188.10495283018867</v>
      </c>
      <c r="I37" s="395">
        <v>116959</v>
      </c>
      <c r="J37" s="347">
        <f>I37/'- 3 -'!E37</f>
        <v>0.011210609529387126</v>
      </c>
      <c r="K37" s="395">
        <f>I37/'- 7 -'!G37</f>
        <v>68.96167452830188</v>
      </c>
    </row>
    <row r="38" spans="1:11" ht="12.75">
      <c r="A38" s="14">
        <v>32</v>
      </c>
      <c r="B38" s="15" t="s">
        <v>144</v>
      </c>
      <c r="C38" s="396">
        <v>0</v>
      </c>
      <c r="D38" s="348">
        <f>C38/'- 3 -'!E38</f>
        <v>0</v>
      </c>
      <c r="E38" s="396">
        <f>IF(AND(C38&gt;0,'- 7 -'!E38=0),"N/A ",IF(C38&gt;0,C38/'- 7 -'!E38,0))</f>
        <v>0</v>
      </c>
      <c r="F38" s="396">
        <v>307022</v>
      </c>
      <c r="G38" s="348">
        <f>F38/'- 3 -'!E38</f>
        <v>0.049733277272989415</v>
      </c>
      <c r="H38" s="396">
        <f>F38/'- 7 -'!G38</f>
        <v>362.695806261075</v>
      </c>
      <c r="I38" s="396">
        <v>169970</v>
      </c>
      <c r="J38" s="348">
        <f>I38/'- 3 -'!E38</f>
        <v>0.0275327668313346</v>
      </c>
      <c r="K38" s="396">
        <f>I38/'- 7 -'!G38</f>
        <v>200.79149438865917</v>
      </c>
    </row>
    <row r="39" spans="1:11" ht="12.75">
      <c r="A39" s="12">
        <v>33</v>
      </c>
      <c r="B39" s="13" t="s">
        <v>145</v>
      </c>
      <c r="C39" s="395">
        <v>81258</v>
      </c>
      <c r="D39" s="347">
        <f>C39/'- 3 -'!E39</f>
        <v>0.006547356699522433</v>
      </c>
      <c r="E39" s="395">
        <f>IF(AND(C39&gt;0,'- 7 -'!E39=0),"N/A ",IF(C39&gt;0,C39/'- 7 -'!E39,0))</f>
        <v>9028.666666666666</v>
      </c>
      <c r="F39" s="395">
        <v>843025</v>
      </c>
      <c r="G39" s="347">
        <f>F39/'- 3 -'!E39</f>
        <v>0.06792667037848456</v>
      </c>
      <c r="H39" s="395">
        <f>F39/'- 7 -'!G39</f>
        <v>442.765231092437</v>
      </c>
      <c r="I39" s="395">
        <v>582414</v>
      </c>
      <c r="J39" s="347">
        <f>I39/'- 3 -'!E39</f>
        <v>0.04692796038292424</v>
      </c>
      <c r="K39" s="395">
        <f>I39/'- 7 -'!G39</f>
        <v>305.8897058823529</v>
      </c>
    </row>
    <row r="40" spans="1:11" ht="12.75">
      <c r="A40" s="14">
        <v>34</v>
      </c>
      <c r="B40" s="15" t="s">
        <v>146</v>
      </c>
      <c r="C40" s="396">
        <v>0</v>
      </c>
      <c r="D40" s="348">
        <f>C40/'- 3 -'!E40</f>
        <v>0</v>
      </c>
      <c r="E40" s="396">
        <f>IF(AND(C40&gt;0,'- 7 -'!E40=0),"N/A ",IF(C40&gt;0,C40/'- 7 -'!E40,0))</f>
        <v>0</v>
      </c>
      <c r="F40" s="396">
        <v>99646.71</v>
      </c>
      <c r="G40" s="348">
        <f>F40/'- 3 -'!E40</f>
        <v>0.018062472585860165</v>
      </c>
      <c r="H40" s="396">
        <f>F40/'- 7 -'!G40</f>
        <v>135.6660449285228</v>
      </c>
      <c r="I40" s="396">
        <v>238605.89</v>
      </c>
      <c r="J40" s="348">
        <f>I40/'- 3 -'!E40</f>
        <v>0.04325092466123333</v>
      </c>
      <c r="K40" s="396">
        <f>I40/'- 7 -'!G40</f>
        <v>324.8548536419333</v>
      </c>
    </row>
    <row r="41" spans="1:11" ht="12.75">
      <c r="A41" s="12">
        <v>35</v>
      </c>
      <c r="B41" s="13" t="s">
        <v>147</v>
      </c>
      <c r="C41" s="395">
        <v>0</v>
      </c>
      <c r="D41" s="347">
        <f>C41/'- 3 -'!E41</f>
        <v>0</v>
      </c>
      <c r="E41" s="395">
        <f>IF(AND(C41&gt;0,'- 7 -'!E41=0),"N/A ",IF(C41&gt;0,C41/'- 7 -'!E41,0))</f>
        <v>0</v>
      </c>
      <c r="F41" s="395">
        <v>818901.15</v>
      </c>
      <c r="G41" s="347">
        <f>F41/'- 3 -'!E41</f>
        <v>0.060065034960364784</v>
      </c>
      <c r="H41" s="395">
        <f>F41/'- 7 -'!G41</f>
        <v>411.52879541685513</v>
      </c>
      <c r="I41" s="395">
        <v>400056</v>
      </c>
      <c r="J41" s="347">
        <f>I41/'- 3 -'!E41</f>
        <v>0.0293434410564739</v>
      </c>
      <c r="K41" s="395">
        <f>I41/'- 7 -'!G41</f>
        <v>201.0432685059551</v>
      </c>
    </row>
    <row r="42" spans="1:11" ht="12.75">
      <c r="A42" s="14">
        <v>36</v>
      </c>
      <c r="B42" s="15" t="s">
        <v>148</v>
      </c>
      <c r="C42" s="396">
        <v>0</v>
      </c>
      <c r="D42" s="348">
        <f>C42/'- 3 -'!E42</f>
        <v>0</v>
      </c>
      <c r="E42" s="396">
        <f>IF(AND(C42&gt;0,'- 7 -'!E42=0),"N/A ",IF(C42&gt;0,C42/'- 7 -'!E42,0))</f>
        <v>0</v>
      </c>
      <c r="F42" s="396">
        <v>286204</v>
      </c>
      <c r="G42" s="348">
        <f>F42/'- 3 -'!E42</f>
        <v>0.04016973443356894</v>
      </c>
      <c r="H42" s="396">
        <f>F42/'- 7 -'!G42</f>
        <v>259.1253961068357</v>
      </c>
      <c r="I42" s="396">
        <v>179545</v>
      </c>
      <c r="J42" s="348">
        <f>I42/'- 3 -'!E42</f>
        <v>0.02519976998530816</v>
      </c>
      <c r="K42" s="396">
        <f>I42/'- 7 -'!G42</f>
        <v>162.55771842462653</v>
      </c>
    </row>
    <row r="43" spans="1:11" ht="12.75">
      <c r="A43" s="12">
        <v>37</v>
      </c>
      <c r="B43" s="13" t="s">
        <v>149</v>
      </c>
      <c r="C43" s="395">
        <v>0</v>
      </c>
      <c r="D43" s="347">
        <f>C43/'- 3 -'!E43</f>
        <v>0</v>
      </c>
      <c r="E43" s="395">
        <f>IF(AND(C43&gt;0,'- 7 -'!E43=0),"N/A ",IF(C43&gt;0,C43/'- 7 -'!E43,0))</f>
        <v>0</v>
      </c>
      <c r="F43" s="395">
        <v>296417</v>
      </c>
      <c r="G43" s="347">
        <f>F43/'- 3 -'!E43</f>
        <v>0.04285685656216517</v>
      </c>
      <c r="H43" s="395">
        <f>F43/'- 7 -'!G43</f>
        <v>295.53040877367897</v>
      </c>
      <c r="I43" s="395">
        <v>184663</v>
      </c>
      <c r="J43" s="347">
        <f>I43/'- 3 -'!E43</f>
        <v>0.026699128941117097</v>
      </c>
      <c r="K43" s="395">
        <f>I43/'- 7 -'!G43</f>
        <v>184.11066799601195</v>
      </c>
    </row>
    <row r="44" spans="1:11" ht="12.75">
      <c r="A44" s="14">
        <v>38</v>
      </c>
      <c r="B44" s="15" t="s">
        <v>150</v>
      </c>
      <c r="C44" s="396">
        <v>0</v>
      </c>
      <c r="D44" s="348">
        <f>C44/'- 3 -'!E44</f>
        <v>0</v>
      </c>
      <c r="E44" s="396">
        <f>IF(AND(C44&gt;0,'- 7 -'!E44=0),"N/A ",IF(C44&gt;0,C44/'- 7 -'!E44,0))</f>
        <v>0</v>
      </c>
      <c r="F44" s="396">
        <v>266112</v>
      </c>
      <c r="G44" s="348">
        <f>F44/'- 3 -'!E44</f>
        <v>0.029972336814405264</v>
      </c>
      <c r="H44" s="396">
        <f>F44/'- 7 -'!G44</f>
        <v>213.8304539975894</v>
      </c>
      <c r="I44" s="396">
        <v>423171</v>
      </c>
      <c r="J44" s="348">
        <f>I44/'- 3 -'!E44</f>
        <v>0.0476619759427936</v>
      </c>
      <c r="K44" s="396">
        <f>I44/'- 7 -'!G44</f>
        <v>340.0329449578144</v>
      </c>
    </row>
    <row r="45" spans="1:11" ht="12.75">
      <c r="A45" s="12">
        <v>39</v>
      </c>
      <c r="B45" s="13" t="s">
        <v>151</v>
      </c>
      <c r="C45" s="395">
        <v>0</v>
      </c>
      <c r="D45" s="347">
        <f>C45/'- 3 -'!E45</f>
        <v>0</v>
      </c>
      <c r="E45" s="395">
        <f>IF(AND(C45&gt;0,'- 7 -'!E45=0),"N/A ",IF(C45&gt;0,C45/'- 7 -'!E45,0))</f>
        <v>0</v>
      </c>
      <c r="F45" s="395">
        <v>553200</v>
      </c>
      <c r="G45" s="347">
        <f>F45/'- 3 -'!E45</f>
        <v>0.03709774397165014</v>
      </c>
      <c r="H45" s="395">
        <f>F45/'- 7 -'!G45</f>
        <v>244.37867208552373</v>
      </c>
      <c r="I45" s="395">
        <v>378605</v>
      </c>
      <c r="J45" s="347">
        <f>I45/'- 3 -'!E45</f>
        <v>0.025389355308001807</v>
      </c>
      <c r="K45" s="395">
        <f>I45/'- 7 -'!G45</f>
        <v>167.25051906171313</v>
      </c>
    </row>
    <row r="46" spans="1:11" ht="12.75">
      <c r="A46" s="14">
        <v>40</v>
      </c>
      <c r="B46" s="15" t="s">
        <v>152</v>
      </c>
      <c r="C46" s="396">
        <v>1593509</v>
      </c>
      <c r="D46" s="348">
        <f>C46/'- 3 -'!E46</f>
        <v>0.03680453238814833</v>
      </c>
      <c r="E46" s="396">
        <f>IF(AND(C46&gt;0,'- 7 -'!E46=0),"N/A ",IF(C46&gt;0,C46/'- 7 -'!E46,0))</f>
        <v>8299.526041666666</v>
      </c>
      <c r="F46" s="396">
        <v>1843055</v>
      </c>
      <c r="G46" s="348">
        <f>F46/'- 3 -'!E46</f>
        <v>0.04256817968435617</v>
      </c>
      <c r="H46" s="396">
        <f>F46/'- 7 -'!G46</f>
        <v>241.44298159428834</v>
      </c>
      <c r="I46" s="396">
        <v>1733996</v>
      </c>
      <c r="J46" s="348">
        <f>I46/'- 3 -'!E46</f>
        <v>0.040049294947766</v>
      </c>
      <c r="K46" s="396">
        <f>I46/'- 7 -'!G46</f>
        <v>227.1560882950154</v>
      </c>
    </row>
    <row r="47" spans="1:11" ht="12.75">
      <c r="A47" s="12">
        <v>41</v>
      </c>
      <c r="B47" s="13" t="s">
        <v>153</v>
      </c>
      <c r="C47" s="395">
        <v>0</v>
      </c>
      <c r="D47" s="347">
        <f>C47/'- 3 -'!E47</f>
        <v>0</v>
      </c>
      <c r="E47" s="395">
        <f>IF(AND(C47&gt;0,'- 7 -'!E47=0),"N/A ",IF(C47&gt;0,C47/'- 7 -'!E47,0))</f>
        <v>0</v>
      </c>
      <c r="F47" s="395">
        <v>332923</v>
      </c>
      <c r="G47" s="347">
        <f>F47/'- 3 -'!E47</f>
        <v>0.028266395546728097</v>
      </c>
      <c r="H47" s="395">
        <f>F47/'- 7 -'!G47</f>
        <v>201.86939121998543</v>
      </c>
      <c r="I47" s="395">
        <v>696300</v>
      </c>
      <c r="J47" s="347">
        <f>I47/'- 3 -'!E47</f>
        <v>0.059118448467623964</v>
      </c>
      <c r="K47" s="395">
        <f>I47/'- 7 -'!G47</f>
        <v>422.20470531166626</v>
      </c>
    </row>
    <row r="48" spans="1:11" ht="12.75">
      <c r="A48" s="14">
        <v>42</v>
      </c>
      <c r="B48" s="15" t="s">
        <v>154</v>
      </c>
      <c r="C48" s="396">
        <v>0</v>
      </c>
      <c r="D48" s="348">
        <f>C48/'- 3 -'!E48</f>
        <v>0</v>
      </c>
      <c r="E48" s="396">
        <f>IF(AND(C48&gt;0,'- 7 -'!E48=0),"N/A ",IF(C48&gt;0,C48/'- 7 -'!E48,0))</f>
        <v>0</v>
      </c>
      <c r="F48" s="396">
        <v>390479</v>
      </c>
      <c r="G48" s="348">
        <f>F48/'- 3 -'!E48</f>
        <v>0.04998890711459136</v>
      </c>
      <c r="H48" s="396">
        <f>F48/'- 7 -'!G48</f>
        <v>356.5692630809972</v>
      </c>
      <c r="I48" s="396">
        <v>298191</v>
      </c>
      <c r="J48" s="348">
        <f>I48/'- 3 -'!E48</f>
        <v>0.038174248042550596</v>
      </c>
      <c r="K48" s="396">
        <f>I48/'- 7 -'!G48</f>
        <v>272.295680759748</v>
      </c>
    </row>
    <row r="49" spans="1:11" ht="12.75">
      <c r="A49" s="12">
        <v>43</v>
      </c>
      <c r="B49" s="13" t="s">
        <v>155</v>
      </c>
      <c r="C49" s="395">
        <v>0</v>
      </c>
      <c r="D49" s="347">
        <f>C49/'- 3 -'!E49</f>
        <v>0</v>
      </c>
      <c r="E49" s="395">
        <f>IF(AND(C49&gt;0,'- 7 -'!E49=0),"N/A ",IF(C49&gt;0,C49/'- 7 -'!E49,0))</f>
        <v>0</v>
      </c>
      <c r="F49" s="395">
        <v>176604</v>
      </c>
      <c r="G49" s="347">
        <f>F49/'- 3 -'!E49</f>
        <v>0.029144974148861434</v>
      </c>
      <c r="H49" s="395">
        <f>F49/'- 7 -'!G49</f>
        <v>213.93579648697758</v>
      </c>
      <c r="I49" s="395">
        <v>177894</v>
      </c>
      <c r="J49" s="347">
        <f>I49/'- 3 -'!E49</f>
        <v>0.029357862965943896</v>
      </c>
      <c r="K49" s="395">
        <f>I49/'- 7 -'!G49</f>
        <v>215.4984857662023</v>
      </c>
    </row>
    <row r="50" spans="1:11" ht="12.75">
      <c r="A50" s="14">
        <v>44</v>
      </c>
      <c r="B50" s="15" t="s">
        <v>156</v>
      </c>
      <c r="C50" s="396">
        <v>0</v>
      </c>
      <c r="D50" s="348">
        <f>C50/'- 3 -'!E50</f>
        <v>0</v>
      </c>
      <c r="E50" s="396">
        <f>IF(AND(C50&gt;0,'- 7 -'!E50=0),"N/A ",IF(C50&gt;0,C50/'- 7 -'!E50,0))</f>
        <v>0</v>
      </c>
      <c r="F50" s="396">
        <v>313871</v>
      </c>
      <c r="G50" s="348">
        <f>F50/'- 3 -'!E50</f>
        <v>0.03468006972454033</v>
      </c>
      <c r="H50" s="396">
        <f>F50/'- 7 -'!G50</f>
        <v>225.09394721744118</v>
      </c>
      <c r="I50" s="396">
        <v>614326</v>
      </c>
      <c r="J50" s="348">
        <f>I50/'- 3 -'!E50</f>
        <v>0.06787778582155715</v>
      </c>
      <c r="K50" s="396">
        <f>I50/'- 7 -'!G50</f>
        <v>440.5665519219736</v>
      </c>
    </row>
    <row r="51" spans="1:11" ht="12.75">
      <c r="A51" s="12">
        <v>45</v>
      </c>
      <c r="B51" s="13" t="s">
        <v>157</v>
      </c>
      <c r="C51" s="395">
        <v>358396</v>
      </c>
      <c r="D51" s="347">
        <f>C51/'- 3 -'!E51</f>
        <v>0.030486335747198987</v>
      </c>
      <c r="E51" s="395">
        <f>IF(AND(C51&gt;0,'- 7 -'!E51=0),"N/A ",IF(C51&gt;0,C51/'- 7 -'!E51,0))</f>
        <v>10239.885714285714</v>
      </c>
      <c r="F51" s="395">
        <v>399679</v>
      </c>
      <c r="G51" s="347">
        <f>F51/'- 3 -'!E51</f>
        <v>0.033998002726327144</v>
      </c>
      <c r="H51" s="395">
        <f>F51/'- 7 -'!G51</f>
        <v>217.82058967791158</v>
      </c>
      <c r="I51" s="395">
        <v>446690</v>
      </c>
      <c r="J51" s="347">
        <f>I51/'- 3 -'!E51</f>
        <v>0.037996912116531195</v>
      </c>
      <c r="K51" s="395">
        <f>I51/'- 7 -'!G51</f>
        <v>243.4410594582811</v>
      </c>
    </row>
    <row r="52" spans="1:11" ht="12.75">
      <c r="A52" s="14">
        <v>46</v>
      </c>
      <c r="B52" s="15" t="s">
        <v>158</v>
      </c>
      <c r="C52" s="396">
        <v>362704.25</v>
      </c>
      <c r="D52" s="348">
        <f>C52/'- 3 -'!E52</f>
        <v>0.03214623289141053</v>
      </c>
      <c r="E52" s="396">
        <f>IF(AND(C52&gt;0,'- 7 -'!E52=0),"N/A ",IF(C52&gt;0,C52/'- 7 -'!E52,0))</f>
        <v>26866.98148148148</v>
      </c>
      <c r="F52" s="396">
        <v>275521</v>
      </c>
      <c r="G52" s="348">
        <f>F52/'- 3 -'!E52</f>
        <v>0.024419240283162717</v>
      </c>
      <c r="H52" s="396">
        <f>F52/'- 7 -'!G52</f>
        <v>184.9506612069544</v>
      </c>
      <c r="I52" s="396">
        <v>244397</v>
      </c>
      <c r="J52" s="348">
        <f>I52/'- 3 -'!E52</f>
        <v>0.021660741168492124</v>
      </c>
      <c r="K52" s="396">
        <f>I52/'- 7 -'!G52</f>
        <v>164.05786399946297</v>
      </c>
    </row>
    <row r="53" spans="1:11" ht="12.75">
      <c r="A53" s="12">
        <v>47</v>
      </c>
      <c r="B53" s="13" t="s">
        <v>159</v>
      </c>
      <c r="C53" s="395">
        <v>116546</v>
      </c>
      <c r="D53" s="347">
        <f>C53/'- 3 -'!E53</f>
        <v>0.01303415405103646</v>
      </c>
      <c r="E53" s="395">
        <f>IF(AND(C53&gt;0,'- 7 -'!E53=0),"N/A ",IF(C53&gt;0,C53/'- 7 -'!E53,0))</f>
        <v>14388.395061728395</v>
      </c>
      <c r="F53" s="395">
        <v>354953</v>
      </c>
      <c r="G53" s="347">
        <f>F53/'- 3 -'!E53</f>
        <v>0.039696875764741346</v>
      </c>
      <c r="H53" s="395">
        <f>F53/'- 7 -'!G53</f>
        <v>233.9835201054713</v>
      </c>
      <c r="I53" s="395">
        <v>345086</v>
      </c>
      <c r="J53" s="347">
        <f>I53/'- 3 -'!E53</f>
        <v>0.038593380166251676</v>
      </c>
      <c r="K53" s="395">
        <f>I53/'- 7 -'!G53</f>
        <v>227.47923533289386</v>
      </c>
    </row>
    <row r="54" spans="1:11" ht="12.75">
      <c r="A54" s="14">
        <v>48</v>
      </c>
      <c r="B54" s="15" t="s">
        <v>160</v>
      </c>
      <c r="C54" s="396">
        <v>0</v>
      </c>
      <c r="D54" s="348">
        <f>C54/'- 3 -'!E54</f>
        <v>0</v>
      </c>
      <c r="E54" s="396">
        <f>IF(AND(C54&gt;0,'- 7 -'!E54=0),"N/A ",IF(C54&gt;0,C54/'- 7 -'!E54,0))</f>
        <v>0</v>
      </c>
      <c r="F54" s="396">
        <v>3158436</v>
      </c>
      <c r="G54" s="348">
        <f>F54/'- 3 -'!E54</f>
        <v>0.055601995649489186</v>
      </c>
      <c r="H54" s="396">
        <f>F54/'- 7 -'!G54</f>
        <v>613.8010377596829</v>
      </c>
      <c r="I54" s="396">
        <v>3068707</v>
      </c>
      <c r="J54" s="348">
        <f>I54/'- 3 -'!E54</f>
        <v>0.05402238109733963</v>
      </c>
      <c r="K54" s="396">
        <f>I54/'- 7 -'!G54</f>
        <v>596.3633713586102</v>
      </c>
    </row>
    <row r="55" spans="1:11" ht="12.75">
      <c r="A55" s="12">
        <v>49</v>
      </c>
      <c r="B55" s="13" t="s">
        <v>161</v>
      </c>
      <c r="C55" s="395">
        <v>437234</v>
      </c>
      <c r="D55" s="347">
        <f>C55/'- 3 -'!E55</f>
        <v>0.012951077200278965</v>
      </c>
      <c r="E55" s="395">
        <f>IF(AND(C55&gt;0,'- 7 -'!E55=0),"N/A ",IF(C55&gt;0,C55/'- 7 -'!E55,0))</f>
        <v>6726.676923076923</v>
      </c>
      <c r="F55" s="395">
        <v>1195426</v>
      </c>
      <c r="G55" s="347">
        <f>F55/'- 3 -'!E55</f>
        <v>0.035409081666157444</v>
      </c>
      <c r="H55" s="395">
        <f>F55/'- 7 -'!G55</f>
        <v>278.0577781912914</v>
      </c>
      <c r="I55" s="395">
        <v>1280648</v>
      </c>
      <c r="J55" s="347">
        <f>I55/'- 3 -'!E55</f>
        <v>0.037933397481400934</v>
      </c>
      <c r="K55" s="395">
        <f>I55/'- 7 -'!G55</f>
        <v>297.8805359136584</v>
      </c>
    </row>
    <row r="56" spans="1:11" ht="12.75">
      <c r="A56" s="14">
        <v>50</v>
      </c>
      <c r="B56" s="15" t="s">
        <v>358</v>
      </c>
      <c r="C56" s="396">
        <v>0</v>
      </c>
      <c r="D56" s="348">
        <f>C56/'- 3 -'!E56</f>
        <v>0</v>
      </c>
      <c r="E56" s="396">
        <f>IF(AND(C56&gt;0,'- 7 -'!E56=0),"N/A ",IF(C56&gt;0,C56/'- 7 -'!E56,0))</f>
        <v>0</v>
      </c>
      <c r="F56" s="396">
        <v>657406</v>
      </c>
      <c r="G56" s="348">
        <f>F56/'- 3 -'!E56</f>
        <v>0.046615929937478214</v>
      </c>
      <c r="H56" s="396">
        <f>F56/'- 7 -'!G56</f>
        <v>355.7969367321535</v>
      </c>
      <c r="I56" s="396">
        <v>647268</v>
      </c>
      <c r="J56" s="348">
        <f>I56/'- 3 -'!E56</f>
        <v>0.04589705560760268</v>
      </c>
      <c r="K56" s="396">
        <f>I56/'- 7 -'!G56</f>
        <v>350.3101152784543</v>
      </c>
    </row>
    <row r="57" spans="1:11" ht="12.75">
      <c r="A57" s="12">
        <v>2264</v>
      </c>
      <c r="B57" s="13" t="s">
        <v>162</v>
      </c>
      <c r="C57" s="395">
        <v>0</v>
      </c>
      <c r="D57" s="347">
        <f>C57/'- 3 -'!E57</f>
        <v>0</v>
      </c>
      <c r="E57" s="395">
        <f>IF(AND(C57&gt;0,'- 7 -'!E57=0),"N/A ",IF(C57&gt;0,C57/'- 7 -'!E57,0))</f>
        <v>0</v>
      </c>
      <c r="F57" s="395">
        <v>63247</v>
      </c>
      <c r="G57" s="347">
        <f>F57/'- 3 -'!E57</f>
        <v>0.036305930288159344</v>
      </c>
      <c r="H57" s="395">
        <f>F57/'- 7 -'!G57</f>
        <v>330.2715404699739</v>
      </c>
      <c r="I57" s="395">
        <v>81836</v>
      </c>
      <c r="J57" s="347">
        <f>I57/'- 3 -'!E57</f>
        <v>0.046976648869698295</v>
      </c>
      <c r="K57" s="395">
        <f>I57/'- 7 -'!G57</f>
        <v>427.3420365535248</v>
      </c>
    </row>
    <row r="58" spans="1:11" ht="12.75">
      <c r="A58" s="14">
        <v>2309</v>
      </c>
      <c r="B58" s="15" t="s">
        <v>163</v>
      </c>
      <c r="C58" s="396">
        <v>0</v>
      </c>
      <c r="D58" s="348">
        <f>C58/'- 3 -'!E58</f>
        <v>0</v>
      </c>
      <c r="E58" s="396">
        <f>IF(AND(C58&gt;0,'- 7 -'!E58=0),"N/A ",IF(C58&gt;0,C58/'- 7 -'!E58,0))</f>
        <v>0</v>
      </c>
      <c r="F58" s="396">
        <v>96974</v>
      </c>
      <c r="G58" s="348">
        <f>F58/'- 3 -'!E58</f>
        <v>0.048483800069195435</v>
      </c>
      <c r="H58" s="396">
        <f>F58/'- 7 -'!G58</f>
        <v>384.8174603174603</v>
      </c>
      <c r="I58" s="396">
        <v>11229</v>
      </c>
      <c r="J58" s="348">
        <f>I58/'- 3 -'!E58</f>
        <v>0.005614129467455148</v>
      </c>
      <c r="K58" s="396">
        <f>I58/'- 7 -'!G58</f>
        <v>44.55952380952381</v>
      </c>
    </row>
    <row r="59" spans="1:11" ht="12.75">
      <c r="A59" s="12">
        <v>2312</v>
      </c>
      <c r="B59" s="13" t="s">
        <v>164</v>
      </c>
      <c r="C59" s="395">
        <v>0</v>
      </c>
      <c r="D59" s="347">
        <f>C59/'- 3 -'!E59</f>
        <v>0</v>
      </c>
      <c r="E59" s="395">
        <f>IF(AND(C59&gt;0,'- 7 -'!E59=0),"N/A ",IF(C59&gt;0,C59/'- 7 -'!E59,0))</f>
        <v>0</v>
      </c>
      <c r="F59" s="395">
        <v>23010</v>
      </c>
      <c r="G59" s="347">
        <f>F59/'- 3 -'!E59</f>
        <v>0.012900614250889756</v>
      </c>
      <c r="H59" s="395">
        <f>F59/'- 7 -'!G59</f>
        <v>124.71544715447155</v>
      </c>
      <c r="I59" s="395">
        <v>159585</v>
      </c>
      <c r="J59" s="347">
        <f>I59/'- 3 -'!E59</f>
        <v>0.08947173077915001</v>
      </c>
      <c r="K59" s="395">
        <f>I59/'- 7 -'!G59</f>
        <v>864.959349593496</v>
      </c>
    </row>
    <row r="60" spans="1:11" ht="12.75">
      <c r="A60" s="14">
        <v>2355</v>
      </c>
      <c r="B60" s="15" t="s">
        <v>165</v>
      </c>
      <c r="C60" s="396">
        <v>658628</v>
      </c>
      <c r="D60" s="348">
        <f>C60/'- 3 -'!E60</f>
        <v>0.027623544257906536</v>
      </c>
      <c r="E60" s="396">
        <f>IF(AND(C60&gt;0,'- 7 -'!E60=0),"N/A ",IF(C60&gt;0,C60/'- 7 -'!E60,0))</f>
        <v>8509.405684754522</v>
      </c>
      <c r="F60" s="396">
        <v>1279519</v>
      </c>
      <c r="G60" s="348">
        <f>F60/'- 3 -'!E60</f>
        <v>0.053664359434054294</v>
      </c>
      <c r="H60" s="396">
        <f>F60/'- 7 -'!G60</f>
        <v>362.9326336689831</v>
      </c>
      <c r="I60" s="396">
        <v>1056976</v>
      </c>
      <c r="J60" s="348">
        <f>I60/'- 3 -'!E60</f>
        <v>0.04433067424334377</v>
      </c>
      <c r="K60" s="396">
        <f>I60/'- 7 -'!G60</f>
        <v>299.8088214437668</v>
      </c>
    </row>
    <row r="61" spans="1:11" ht="12.75">
      <c r="A61" s="12">
        <v>2439</v>
      </c>
      <c r="B61" s="13" t="s">
        <v>166</v>
      </c>
      <c r="C61" s="395">
        <v>81934.79</v>
      </c>
      <c r="D61" s="347">
        <f>C61/'- 3 -'!E61</f>
        <v>0.06709237523150653</v>
      </c>
      <c r="E61" s="395">
        <f>IF(AND(C61&gt;0,'- 7 -'!E61=0),"N/A ",IF(C61&gt;0,C61/'- 7 -'!E61,0))</f>
        <v>11704.97</v>
      </c>
      <c r="F61" s="395">
        <v>124065.55</v>
      </c>
      <c r="G61" s="347">
        <f>F61/'- 3 -'!E61</f>
        <v>0.10159118530606152</v>
      </c>
      <c r="H61" s="395">
        <f>F61/'- 7 -'!G61</f>
        <v>810.8859477124183</v>
      </c>
      <c r="I61" s="395">
        <v>16802.28</v>
      </c>
      <c r="J61" s="347">
        <f>I61/'- 3 -'!E61</f>
        <v>0.013758561833194882</v>
      </c>
      <c r="K61" s="395">
        <f>I61/'- 7 -'!G61</f>
        <v>109.81882352941176</v>
      </c>
    </row>
    <row r="62" spans="1:11" ht="12.75">
      <c r="A62" s="14">
        <v>2460</v>
      </c>
      <c r="B62" s="15" t="s">
        <v>167</v>
      </c>
      <c r="C62" s="396">
        <v>0</v>
      </c>
      <c r="D62" s="348">
        <f>C62/'- 3 -'!E62</f>
        <v>0</v>
      </c>
      <c r="E62" s="396">
        <f>IF(AND(C62&gt;0,'- 7 -'!E62=0),"N/A ",IF(C62&gt;0,C62/'- 7 -'!E62,0))</f>
        <v>0</v>
      </c>
      <c r="F62" s="396">
        <v>55079</v>
      </c>
      <c r="G62" s="348">
        <f>F62/'- 3 -'!E62</f>
        <v>0.019650108973034836</v>
      </c>
      <c r="H62" s="396">
        <f>F62/'- 7 -'!G62</f>
        <v>177.78889606197546</v>
      </c>
      <c r="I62" s="396">
        <v>117630</v>
      </c>
      <c r="J62" s="348">
        <f>I62/'- 3 -'!E62</f>
        <v>0.041965945614446304</v>
      </c>
      <c r="K62" s="396">
        <f>I62/'- 7 -'!G62</f>
        <v>379.6965784377017</v>
      </c>
    </row>
    <row r="63" spans="1:11" ht="12.75">
      <c r="A63" s="12">
        <v>3000</v>
      </c>
      <c r="B63" s="13" t="s">
        <v>400</v>
      </c>
      <c r="C63" s="395">
        <v>0</v>
      </c>
      <c r="D63" s="347">
        <f>C63/'- 3 -'!E63</f>
        <v>0</v>
      </c>
      <c r="E63" s="395">
        <f>IF(AND(C63&gt;0,'- 7 -'!E63=0),"N/A ",IF(C63&gt;0,C63/'- 7 -'!E63,0))</f>
        <v>0</v>
      </c>
      <c r="F63" s="395">
        <v>215915</v>
      </c>
      <c r="G63" s="347">
        <f>F63/'- 3 -'!E63</f>
        <v>0.04035455715959539</v>
      </c>
      <c r="H63" s="395">
        <f>F63/'- 7 -'!G63</f>
        <v>322.93598564163926</v>
      </c>
      <c r="I63" s="395">
        <v>0</v>
      </c>
      <c r="J63" s="347">
        <f>I63/'- 3 -'!E63</f>
        <v>0</v>
      </c>
      <c r="K63" s="395">
        <f>I63/'- 7 -'!G63</f>
        <v>0</v>
      </c>
    </row>
    <row r="64" spans="1:11" ht="4.5" customHeight="1">
      <c r="A64" s="16"/>
      <c r="B64" s="16"/>
      <c r="C64" s="397"/>
      <c r="D64" s="193"/>
      <c r="E64" s="397"/>
      <c r="F64" s="397"/>
      <c r="G64" s="193"/>
      <c r="H64" s="397"/>
      <c r="I64" s="397"/>
      <c r="J64" s="193"/>
      <c r="K64" s="397"/>
    </row>
    <row r="65" spans="1:11" ht="12.75">
      <c r="A65" s="18"/>
      <c r="B65" s="19" t="s">
        <v>168</v>
      </c>
      <c r="C65" s="398">
        <f>SUM(C11:C63)</f>
        <v>30526372.04</v>
      </c>
      <c r="D65" s="101">
        <f>C65/'- 3 -'!E65</f>
        <v>0.02440625608702208</v>
      </c>
      <c r="E65" s="398">
        <f>C65/'- 7 -'!E65</f>
        <v>14218.814122688527</v>
      </c>
      <c r="F65" s="398">
        <f>SUM(F11:F63)</f>
        <v>55938943.41</v>
      </c>
      <c r="G65" s="101">
        <f>F65/'- 3 -'!E65</f>
        <v>0.044723957904756514</v>
      </c>
      <c r="H65" s="398">
        <f>F65/'- 7 -'!G65</f>
        <v>297.63660900473616</v>
      </c>
      <c r="I65" s="398">
        <f>SUM(I11:I63)</f>
        <v>54752604.17</v>
      </c>
      <c r="J65" s="101">
        <f>I65/'- 3 -'!E65</f>
        <v>0.04377546329623955</v>
      </c>
      <c r="K65" s="398">
        <f>I65/'- 7 -'!G65</f>
        <v>291.3244056094226</v>
      </c>
    </row>
    <row r="66" spans="1:11" ht="4.5" customHeight="1">
      <c r="A66" s="16"/>
      <c r="B66" s="16"/>
      <c r="C66" s="397"/>
      <c r="D66" s="193"/>
      <c r="E66" s="397"/>
      <c r="F66" s="397"/>
      <c r="G66" s="193"/>
      <c r="H66" s="397"/>
      <c r="I66" s="397"/>
      <c r="J66" s="193"/>
      <c r="K66" s="397"/>
    </row>
    <row r="67" spans="1:11" ht="12.75">
      <c r="A67" s="14">
        <v>2155</v>
      </c>
      <c r="B67" s="15" t="s">
        <v>169</v>
      </c>
      <c r="C67" s="396">
        <v>1977.34</v>
      </c>
      <c r="D67" s="348">
        <f>C67/'- 3 -'!E67</f>
        <v>0.0016492795735064147</v>
      </c>
      <c r="E67" s="435" t="str">
        <f>IF(AND(C67&gt;0,'- 7 -'!E67=0),"N/A ",IF(C67&gt;0,C67/'- 7 -'!E67,0))</f>
        <v>N/A </v>
      </c>
      <c r="F67" s="396">
        <v>0</v>
      </c>
      <c r="G67" s="348">
        <f>F67/'- 3 -'!E67</f>
        <v>0</v>
      </c>
      <c r="H67" s="396">
        <f>F67/'- 7 -'!G67</f>
        <v>0</v>
      </c>
      <c r="I67" s="396">
        <v>62887.95</v>
      </c>
      <c r="J67" s="348">
        <f>I67/'- 3 -'!E67</f>
        <v>0.05245421189815243</v>
      </c>
      <c r="K67" s="396">
        <f>I67/'- 7 -'!G67</f>
        <v>430.7393835616438</v>
      </c>
    </row>
    <row r="68" spans="1:11" ht="12.75">
      <c r="A68" s="12">
        <v>2408</v>
      </c>
      <c r="B68" s="13" t="s">
        <v>171</v>
      </c>
      <c r="C68" s="395">
        <v>0</v>
      </c>
      <c r="D68" s="347">
        <f>C68/'- 3 -'!E68</f>
        <v>0</v>
      </c>
      <c r="E68" s="395">
        <f>IF(AND(C68&gt;0,'- 7 -'!E68=0),"N/A ",IF(C68&gt;0,C68/'- 7 -'!E68,0))</f>
        <v>0</v>
      </c>
      <c r="F68" s="395">
        <v>74727</v>
      </c>
      <c r="G68" s="347">
        <f>F68/'- 3 -'!E68</f>
        <v>0.03307575728067675</v>
      </c>
      <c r="H68" s="395">
        <f>F68/'- 7 -'!G68</f>
        <v>268.31956912028727</v>
      </c>
      <c r="I68" s="395">
        <v>32698</v>
      </c>
      <c r="J68" s="347">
        <f>I68/'- 3 -'!E68</f>
        <v>0.014472829252660597</v>
      </c>
      <c r="K68" s="395">
        <f>I68/'- 7 -'!G68</f>
        <v>117.40754039497307</v>
      </c>
    </row>
    <row r="69" ht="6.75" customHeight="1"/>
    <row r="70" spans="1:3" ht="12" customHeight="1">
      <c r="A70" s="5"/>
      <c r="B70" s="5"/>
      <c r="C70" s="171"/>
    </row>
    <row r="71" spans="1:3" ht="12" customHeight="1">
      <c r="A71" s="5"/>
      <c r="B71" s="5"/>
      <c r="C71" s="171"/>
    </row>
    <row r="72" spans="1:3" ht="12" customHeight="1">
      <c r="A72" s="5"/>
      <c r="B72" s="5"/>
      <c r="C72" s="171"/>
    </row>
    <row r="73" spans="1:3" ht="12" customHeight="1">
      <c r="A73" s="5"/>
      <c r="B73" s="5"/>
      <c r="C73" s="171"/>
    </row>
    <row r="74" spans="1:3" ht="12" customHeight="1">
      <c r="A74" s="5"/>
      <c r="B74" s="5"/>
      <c r="C74" s="171"/>
    </row>
    <row r="75" ht="12" customHeight="1"/>
  </sheetData>
  <printOptions horizontalCentered="1"/>
  <pageMargins left="0.4724409448818898" right="0.4724409448818898" top="0.5905511811023623" bottom="0" header="0.31496062992125984" footer="0"/>
  <pageSetup fitToHeight="1" fitToWidth="1" horizontalDpi="300" verticalDpi="300" orientation="portrait" scale="83" r:id="rId1"/>
  <headerFooter alignWithMargins="0">
    <oddHeader>&amp;C&amp;"Times New Roman,Bold"&amp;12&amp;A</oddHeader>
  </headerFooter>
</worksheet>
</file>

<file path=xl/worksheets/sheet19.xml><?xml version="1.0" encoding="utf-8"?>
<worksheet xmlns="http://schemas.openxmlformats.org/spreadsheetml/2006/main" xmlns:r="http://schemas.openxmlformats.org/officeDocument/2006/relationships">
  <sheetPr codeName="Sheet20">
    <pageSetUpPr fitToPage="1"/>
  </sheetPr>
  <dimension ref="A1:J74"/>
  <sheetViews>
    <sheetView showGridLines="0" showZeros="0" workbookViewId="0" topLeftCell="A1">
      <selection activeCell="A1" sqref="A1"/>
    </sheetView>
  </sheetViews>
  <sheetFormatPr defaultColWidth="15.83203125" defaultRowHeight="12"/>
  <cols>
    <col min="1" max="1" width="6.83203125" style="80" customWidth="1"/>
    <col min="2" max="2" width="31.83203125" style="80" customWidth="1"/>
    <col min="3" max="3" width="15.83203125" style="80" customWidth="1"/>
    <col min="4" max="4" width="8.83203125" style="80" customWidth="1"/>
    <col min="5" max="5" width="15.83203125" style="80" customWidth="1"/>
    <col min="6" max="6" width="8.83203125" style="80" customWidth="1"/>
    <col min="7" max="7" width="17.83203125" style="80" customWidth="1"/>
    <col min="8" max="8" width="8.83203125" style="80" customWidth="1"/>
    <col min="9" max="9" width="16.83203125" style="80" customWidth="1"/>
    <col min="10" max="10" width="8.83203125" style="80" customWidth="1"/>
    <col min="11" max="16384" width="15.83203125" style="80" customWidth="1"/>
  </cols>
  <sheetData>
    <row r="1" spans="1:10" ht="6.75" customHeight="1">
      <c r="A1" s="16"/>
      <c r="B1" s="78"/>
      <c r="C1" s="140"/>
      <c r="D1" s="140"/>
      <c r="E1" s="140"/>
      <c r="F1" s="140"/>
      <c r="G1" s="140"/>
      <c r="H1" s="140"/>
      <c r="I1" s="140"/>
      <c r="J1" s="140"/>
    </row>
    <row r="2" spans="1:10" ht="12.75">
      <c r="A2" s="7"/>
      <c r="B2" s="81"/>
      <c r="C2" s="195" t="s">
        <v>0</v>
      </c>
      <c r="D2" s="195"/>
      <c r="E2" s="195"/>
      <c r="F2" s="195"/>
      <c r="G2" s="195"/>
      <c r="H2" s="210"/>
      <c r="I2" s="210"/>
      <c r="J2" s="215" t="s">
        <v>384</v>
      </c>
    </row>
    <row r="3" spans="1:10" ht="12.75">
      <c r="A3" s="8"/>
      <c r="B3" s="84"/>
      <c r="C3" s="198" t="str">
        <f>YEAR</f>
        <v>OPERATING FUND ACTUAL 2000/01</v>
      </c>
      <c r="D3" s="198"/>
      <c r="E3" s="198"/>
      <c r="F3" s="198"/>
      <c r="G3" s="198"/>
      <c r="H3" s="211"/>
      <c r="I3" s="211"/>
      <c r="J3" s="216"/>
    </row>
    <row r="4" spans="1:10" ht="12.75">
      <c r="A4" s="9"/>
      <c r="C4" s="140"/>
      <c r="D4" s="140"/>
      <c r="E4" s="140"/>
      <c r="F4" s="140"/>
      <c r="G4" s="140"/>
      <c r="H4" s="140"/>
      <c r="I4" s="140"/>
      <c r="J4" s="140"/>
    </row>
    <row r="5" spans="1:10" ht="12.75">
      <c r="A5" s="9"/>
      <c r="C5" s="55"/>
      <c r="D5" s="140"/>
      <c r="E5" s="140"/>
      <c r="F5" s="140"/>
      <c r="G5" s="140"/>
      <c r="H5" s="140"/>
      <c r="I5" s="140"/>
      <c r="J5" s="140"/>
    </row>
    <row r="6" spans="1:10" ht="16.5">
      <c r="A6" s="9"/>
      <c r="C6" s="323" t="s">
        <v>18</v>
      </c>
      <c r="D6" s="217"/>
      <c r="E6" s="218"/>
      <c r="F6" s="218"/>
      <c r="G6" s="218"/>
      <c r="H6" s="218"/>
      <c r="I6" s="218"/>
      <c r="J6" s="219"/>
    </row>
    <row r="7" spans="3:10" ht="12.75">
      <c r="C7" s="66" t="s">
        <v>44</v>
      </c>
      <c r="D7" s="65"/>
      <c r="E7" s="66" t="s">
        <v>45</v>
      </c>
      <c r="F7" s="65"/>
      <c r="G7" s="66" t="s">
        <v>46</v>
      </c>
      <c r="H7" s="65"/>
      <c r="I7" s="233"/>
      <c r="J7" s="201"/>
    </row>
    <row r="8" spans="1:10" ht="12.75">
      <c r="A8" s="92"/>
      <c r="B8" s="44"/>
      <c r="C8" s="67" t="s">
        <v>76</v>
      </c>
      <c r="D8" s="69"/>
      <c r="E8" s="67" t="s">
        <v>77</v>
      </c>
      <c r="F8" s="69"/>
      <c r="G8" s="67" t="s">
        <v>78</v>
      </c>
      <c r="H8" s="69"/>
      <c r="I8" s="67" t="s">
        <v>361</v>
      </c>
      <c r="J8" s="69"/>
    </row>
    <row r="9" spans="1:10" ht="12.75">
      <c r="A9" s="50" t="s">
        <v>101</v>
      </c>
      <c r="B9" s="51" t="s">
        <v>102</v>
      </c>
      <c r="C9" s="220" t="s">
        <v>103</v>
      </c>
      <c r="D9" s="131" t="s">
        <v>104</v>
      </c>
      <c r="E9" s="131" t="s">
        <v>103</v>
      </c>
      <c r="F9" s="131" t="s">
        <v>104</v>
      </c>
      <c r="G9" s="131" t="s">
        <v>103</v>
      </c>
      <c r="H9" s="131" t="s">
        <v>104</v>
      </c>
      <c r="I9" s="131" t="s">
        <v>103</v>
      </c>
      <c r="J9" s="131" t="s">
        <v>104</v>
      </c>
    </row>
    <row r="10" spans="1:2" ht="4.5" customHeight="1">
      <c r="A10" s="75"/>
      <c r="B10" s="75"/>
    </row>
    <row r="11" spans="1:10" ht="12.75">
      <c r="A11" s="12">
        <v>1</v>
      </c>
      <c r="B11" s="13" t="s">
        <v>117</v>
      </c>
      <c r="C11" s="395">
        <v>0</v>
      </c>
      <c r="D11" s="347">
        <f>C11/'- 3 -'!E11</f>
        <v>0</v>
      </c>
      <c r="E11" s="395">
        <v>1770858</v>
      </c>
      <c r="F11" s="347">
        <f>E11/'- 3 -'!E11</f>
        <v>0.007716036936367094</v>
      </c>
      <c r="G11" s="395">
        <v>193224</v>
      </c>
      <c r="H11" s="347">
        <f>G11/'- 3 -'!E11</f>
        <v>0.0008419215549708645</v>
      </c>
      <c r="I11" s="395">
        <v>2845043</v>
      </c>
      <c r="J11" s="347">
        <f>I11/'- 3 -'!E11</f>
        <v>0.012396508852518183</v>
      </c>
    </row>
    <row r="12" spans="1:10" ht="12.75">
      <c r="A12" s="14">
        <v>2</v>
      </c>
      <c r="B12" s="15" t="s">
        <v>118</v>
      </c>
      <c r="C12" s="396">
        <v>301865</v>
      </c>
      <c r="D12" s="348">
        <f>C12/'- 3 -'!E12</f>
        <v>0.005109276553250369</v>
      </c>
      <c r="E12" s="396">
        <v>0</v>
      </c>
      <c r="F12" s="348">
        <f>E12/'- 3 -'!E12</f>
        <v>0</v>
      </c>
      <c r="G12" s="396">
        <v>98536</v>
      </c>
      <c r="H12" s="348">
        <f>G12/'- 3 -'!E12</f>
        <v>0.0016677908152686743</v>
      </c>
      <c r="I12" s="396">
        <v>0</v>
      </c>
      <c r="J12" s="348">
        <f>I12/'- 3 -'!E12</f>
        <v>0</v>
      </c>
    </row>
    <row r="13" spans="1:10" ht="12.75">
      <c r="A13" s="12">
        <v>3</v>
      </c>
      <c r="B13" s="13" t="s">
        <v>119</v>
      </c>
      <c r="C13" s="395">
        <v>0</v>
      </c>
      <c r="D13" s="347">
        <f>C13/'- 3 -'!E13</f>
        <v>0</v>
      </c>
      <c r="E13" s="395">
        <v>0</v>
      </c>
      <c r="F13" s="347">
        <f>E13/'- 3 -'!E13</f>
        <v>0</v>
      </c>
      <c r="G13" s="395">
        <v>41718</v>
      </c>
      <c r="H13" s="347">
        <f>G13/'- 3 -'!E13</f>
        <v>0.0010262181543791936</v>
      </c>
      <c r="I13" s="395">
        <v>0</v>
      </c>
      <c r="J13" s="347">
        <f>I13/'- 3 -'!E13</f>
        <v>0</v>
      </c>
    </row>
    <row r="14" spans="1:10" ht="12.75">
      <c r="A14" s="14">
        <v>4</v>
      </c>
      <c r="B14" s="15" t="s">
        <v>120</v>
      </c>
      <c r="C14" s="396">
        <v>72090</v>
      </c>
      <c r="D14" s="348">
        <f>C14/'- 3 -'!E14</f>
        <v>0.0018458916313357273</v>
      </c>
      <c r="E14" s="396">
        <v>0</v>
      </c>
      <c r="F14" s="348">
        <f>E14/'- 3 -'!E14</f>
        <v>0</v>
      </c>
      <c r="G14" s="396">
        <v>0</v>
      </c>
      <c r="H14" s="348">
        <f>G14/'- 3 -'!E14</f>
        <v>0</v>
      </c>
      <c r="I14" s="396">
        <v>22345</v>
      </c>
      <c r="J14" s="348">
        <f>I14/'- 3 -'!E14</f>
        <v>0.0005721521501206385</v>
      </c>
    </row>
    <row r="15" spans="1:10" ht="12.75">
      <c r="A15" s="12">
        <v>5</v>
      </c>
      <c r="B15" s="13" t="s">
        <v>121</v>
      </c>
      <c r="C15" s="395">
        <v>0</v>
      </c>
      <c r="D15" s="347">
        <f>C15/'- 3 -'!E15</f>
        <v>0</v>
      </c>
      <c r="E15" s="395">
        <v>0</v>
      </c>
      <c r="F15" s="347">
        <f>E15/'- 3 -'!E15</f>
        <v>0</v>
      </c>
      <c r="G15" s="395">
        <v>7077</v>
      </c>
      <c r="H15" s="347">
        <f>G15/'- 3 -'!E15</f>
        <v>0.0001507216782689561</v>
      </c>
      <c r="I15" s="395">
        <v>0</v>
      </c>
      <c r="J15" s="347">
        <f>I15/'- 3 -'!E15</f>
        <v>0</v>
      </c>
    </row>
    <row r="16" spans="1:10" ht="12.75">
      <c r="A16" s="14">
        <v>6</v>
      </c>
      <c r="B16" s="15" t="s">
        <v>122</v>
      </c>
      <c r="C16" s="396">
        <v>108845</v>
      </c>
      <c r="D16" s="348">
        <f>C16/'- 3 -'!E16</f>
        <v>0.0019366682352887589</v>
      </c>
      <c r="E16" s="396">
        <v>9435</v>
      </c>
      <c r="F16" s="348">
        <f>E16/'- 3 -'!E16</f>
        <v>0.00016787601451559043</v>
      </c>
      <c r="G16" s="396">
        <v>18326</v>
      </c>
      <c r="H16" s="348">
        <f>G16/'- 3 -'!E16</f>
        <v>0.000326072691257309</v>
      </c>
      <c r="I16" s="396">
        <v>56104</v>
      </c>
      <c r="J16" s="348">
        <f>I16/'- 3 -'!E16</f>
        <v>0.0009982528795318161</v>
      </c>
    </row>
    <row r="17" spans="1:10" ht="12.75">
      <c r="A17" s="12">
        <v>9</v>
      </c>
      <c r="B17" s="13" t="s">
        <v>123</v>
      </c>
      <c r="C17" s="395">
        <v>241564</v>
      </c>
      <c r="D17" s="347">
        <f>C17/'- 3 -'!E17</f>
        <v>0.0031097435945010602</v>
      </c>
      <c r="E17" s="395">
        <v>0</v>
      </c>
      <c r="F17" s="347">
        <f>E17/'- 3 -'!E17</f>
        <v>0</v>
      </c>
      <c r="G17" s="395">
        <v>0</v>
      </c>
      <c r="H17" s="347">
        <f>G17/'- 3 -'!E17</f>
        <v>0</v>
      </c>
      <c r="I17" s="395">
        <v>0</v>
      </c>
      <c r="J17" s="347">
        <f>I17/'- 3 -'!E17</f>
        <v>0</v>
      </c>
    </row>
    <row r="18" spans="1:10" ht="12.75">
      <c r="A18" s="14">
        <v>10</v>
      </c>
      <c r="B18" s="15" t="s">
        <v>124</v>
      </c>
      <c r="C18" s="396">
        <v>66950</v>
      </c>
      <c r="D18" s="348">
        <f>C18/'- 3 -'!E18</f>
        <v>0.0011785591588816043</v>
      </c>
      <c r="E18" s="396">
        <v>0</v>
      </c>
      <c r="F18" s="348">
        <f>E18/'- 3 -'!E18</f>
        <v>0</v>
      </c>
      <c r="G18" s="396">
        <v>0</v>
      </c>
      <c r="H18" s="348">
        <f>G18/'- 3 -'!E18</f>
        <v>0</v>
      </c>
      <c r="I18" s="396">
        <v>0</v>
      </c>
      <c r="J18" s="348">
        <f>I18/'- 3 -'!E18</f>
        <v>0</v>
      </c>
    </row>
    <row r="19" spans="1:10" ht="12.75">
      <c r="A19" s="12">
        <v>11</v>
      </c>
      <c r="B19" s="13" t="s">
        <v>125</v>
      </c>
      <c r="C19" s="395">
        <v>216131</v>
      </c>
      <c r="D19" s="347">
        <f>C19/'- 3 -'!E19</f>
        <v>0.006981754134270854</v>
      </c>
      <c r="E19" s="395">
        <v>0</v>
      </c>
      <c r="F19" s="347">
        <f>E19/'- 3 -'!E19</f>
        <v>0</v>
      </c>
      <c r="G19" s="395">
        <v>116978</v>
      </c>
      <c r="H19" s="347">
        <f>G19/'- 3 -'!E19</f>
        <v>0.0037787806243377207</v>
      </c>
      <c r="I19" s="395">
        <v>0</v>
      </c>
      <c r="J19" s="347">
        <f>I19/'- 3 -'!E19</f>
        <v>0</v>
      </c>
    </row>
    <row r="20" spans="1:10" ht="12.75">
      <c r="A20" s="14">
        <v>12</v>
      </c>
      <c r="B20" s="15" t="s">
        <v>126</v>
      </c>
      <c r="C20" s="396">
        <v>153220</v>
      </c>
      <c r="D20" s="348">
        <f>C20/'- 3 -'!E20</f>
        <v>0.0030794716115506836</v>
      </c>
      <c r="E20" s="396">
        <v>0</v>
      </c>
      <c r="F20" s="348">
        <f>E20/'- 3 -'!E20</f>
        <v>0</v>
      </c>
      <c r="G20" s="396">
        <v>0</v>
      </c>
      <c r="H20" s="348">
        <f>G20/'- 3 -'!E20</f>
        <v>0</v>
      </c>
      <c r="I20" s="396">
        <v>0</v>
      </c>
      <c r="J20" s="348">
        <f>I20/'- 3 -'!E20</f>
        <v>0</v>
      </c>
    </row>
    <row r="21" spans="1:10" ht="12.75">
      <c r="A21" s="12">
        <v>13</v>
      </c>
      <c r="B21" s="13" t="s">
        <v>127</v>
      </c>
      <c r="C21" s="395">
        <v>0</v>
      </c>
      <c r="D21" s="347">
        <f>C21/'- 3 -'!E21</f>
        <v>0</v>
      </c>
      <c r="E21" s="395">
        <v>0</v>
      </c>
      <c r="F21" s="347">
        <f>E21/'- 3 -'!E21</f>
        <v>0</v>
      </c>
      <c r="G21" s="395">
        <v>0</v>
      </c>
      <c r="H21" s="347">
        <f>G21/'- 3 -'!E21</f>
        <v>0</v>
      </c>
      <c r="I21" s="395">
        <v>75000</v>
      </c>
      <c r="J21" s="347">
        <f>I21/'- 3 -'!E21</f>
        <v>0.003973627405779731</v>
      </c>
    </row>
    <row r="22" spans="1:10" ht="12.75">
      <c r="A22" s="14">
        <v>14</v>
      </c>
      <c r="B22" s="15" t="s">
        <v>128</v>
      </c>
      <c r="C22" s="396">
        <v>0</v>
      </c>
      <c r="D22" s="348">
        <f>C22/'- 3 -'!E22</f>
        <v>0</v>
      </c>
      <c r="E22" s="396">
        <v>0</v>
      </c>
      <c r="F22" s="348">
        <f>E22/'- 3 -'!E22</f>
        <v>0</v>
      </c>
      <c r="G22" s="396">
        <v>0</v>
      </c>
      <c r="H22" s="348">
        <f>G22/'- 3 -'!E22</f>
        <v>0</v>
      </c>
      <c r="I22" s="396">
        <v>0</v>
      </c>
      <c r="J22" s="348">
        <f>I22/'- 3 -'!E22</f>
        <v>0</v>
      </c>
    </row>
    <row r="23" spans="1:10" ht="12.75">
      <c r="A23" s="12">
        <v>15</v>
      </c>
      <c r="B23" s="13" t="s">
        <v>129</v>
      </c>
      <c r="C23" s="395">
        <v>54060</v>
      </c>
      <c r="D23" s="347">
        <f>C23/'- 3 -'!E23</f>
        <v>0.0017863921134654412</v>
      </c>
      <c r="E23" s="395">
        <v>0</v>
      </c>
      <c r="F23" s="347">
        <f>E23/'- 3 -'!E23</f>
        <v>0</v>
      </c>
      <c r="G23" s="395">
        <v>0</v>
      </c>
      <c r="H23" s="347">
        <f>G23/'- 3 -'!E23</f>
        <v>0</v>
      </c>
      <c r="I23" s="395">
        <v>65516</v>
      </c>
      <c r="J23" s="347">
        <f>I23/'- 3 -'!E23</f>
        <v>0.0021649512709175332</v>
      </c>
    </row>
    <row r="24" spans="1:10" ht="12.75">
      <c r="A24" s="14">
        <v>16</v>
      </c>
      <c r="B24" s="15" t="s">
        <v>130</v>
      </c>
      <c r="C24" s="396">
        <v>0</v>
      </c>
      <c r="D24" s="348">
        <f>C24/'- 3 -'!E24</f>
        <v>0</v>
      </c>
      <c r="E24" s="396">
        <v>0</v>
      </c>
      <c r="F24" s="348">
        <f>E24/'- 3 -'!E24</f>
        <v>0</v>
      </c>
      <c r="G24" s="396">
        <v>0</v>
      </c>
      <c r="H24" s="348">
        <f>G24/'- 3 -'!E24</f>
        <v>0</v>
      </c>
      <c r="I24" s="396">
        <v>0</v>
      </c>
      <c r="J24" s="348">
        <f>I24/'- 3 -'!E24</f>
        <v>0</v>
      </c>
    </row>
    <row r="25" spans="1:10" ht="12.75">
      <c r="A25" s="12">
        <v>17</v>
      </c>
      <c r="B25" s="13" t="s">
        <v>131</v>
      </c>
      <c r="C25" s="395">
        <v>0</v>
      </c>
      <c r="D25" s="347">
        <f>C25/'- 3 -'!E25</f>
        <v>0</v>
      </c>
      <c r="E25" s="395">
        <v>0</v>
      </c>
      <c r="F25" s="347">
        <f>E25/'- 3 -'!E25</f>
        <v>0</v>
      </c>
      <c r="G25" s="395">
        <v>0</v>
      </c>
      <c r="H25" s="347">
        <f>G25/'- 3 -'!E25</f>
        <v>0</v>
      </c>
      <c r="I25" s="395">
        <v>4269</v>
      </c>
      <c r="J25" s="347">
        <f>I25/'- 3 -'!E25</f>
        <v>0.0010803867739096692</v>
      </c>
    </row>
    <row r="26" spans="1:10" ht="12.75">
      <c r="A26" s="14">
        <v>18</v>
      </c>
      <c r="B26" s="15" t="s">
        <v>132</v>
      </c>
      <c r="C26" s="396">
        <v>0</v>
      </c>
      <c r="D26" s="348">
        <f>C26/'- 3 -'!E26</f>
        <v>0</v>
      </c>
      <c r="E26" s="396">
        <v>0</v>
      </c>
      <c r="F26" s="348">
        <f>E26/'- 3 -'!E26</f>
        <v>0</v>
      </c>
      <c r="G26" s="396">
        <v>0</v>
      </c>
      <c r="H26" s="348">
        <f>G26/'- 3 -'!E26</f>
        <v>0</v>
      </c>
      <c r="I26" s="396">
        <v>0</v>
      </c>
      <c r="J26" s="348">
        <f>I26/'- 3 -'!E26</f>
        <v>0</v>
      </c>
    </row>
    <row r="27" spans="1:10" ht="12.75">
      <c r="A27" s="12">
        <v>19</v>
      </c>
      <c r="B27" s="13" t="s">
        <v>133</v>
      </c>
      <c r="C27" s="395">
        <v>0</v>
      </c>
      <c r="D27" s="347">
        <f>C27/'- 3 -'!E27</f>
        <v>0</v>
      </c>
      <c r="E27" s="395">
        <v>0</v>
      </c>
      <c r="F27" s="347">
        <f>E27/'- 3 -'!E27</f>
        <v>0</v>
      </c>
      <c r="G27" s="395">
        <v>0</v>
      </c>
      <c r="H27" s="347">
        <f>G27/'- 3 -'!E27</f>
        <v>0</v>
      </c>
      <c r="I27" s="395">
        <v>0</v>
      </c>
      <c r="J27" s="347">
        <f>I27/'- 3 -'!E27</f>
        <v>0</v>
      </c>
    </row>
    <row r="28" spans="1:10" ht="12.75">
      <c r="A28" s="14">
        <v>20</v>
      </c>
      <c r="B28" s="15" t="s">
        <v>134</v>
      </c>
      <c r="C28" s="396">
        <v>0</v>
      </c>
      <c r="D28" s="348">
        <f>C28/'- 3 -'!E28</f>
        <v>0</v>
      </c>
      <c r="E28" s="396">
        <v>0</v>
      </c>
      <c r="F28" s="348">
        <f>E28/'- 3 -'!E28</f>
        <v>0</v>
      </c>
      <c r="G28" s="396">
        <v>0</v>
      </c>
      <c r="H28" s="348">
        <f>G28/'- 3 -'!E28</f>
        <v>0</v>
      </c>
      <c r="I28" s="396">
        <v>20498</v>
      </c>
      <c r="J28" s="348">
        <f>I28/'- 3 -'!E28</f>
        <v>0.002824997353890663</v>
      </c>
    </row>
    <row r="29" spans="1:10" ht="12.75">
      <c r="A29" s="12">
        <v>21</v>
      </c>
      <c r="B29" s="13" t="s">
        <v>135</v>
      </c>
      <c r="C29" s="395">
        <v>62441</v>
      </c>
      <c r="D29" s="347">
        <f>C29/'- 3 -'!E29</f>
        <v>0.002905049079608748</v>
      </c>
      <c r="E29" s="395">
        <v>0</v>
      </c>
      <c r="F29" s="347">
        <f>E29/'- 3 -'!E29</f>
        <v>0</v>
      </c>
      <c r="G29" s="395">
        <v>0</v>
      </c>
      <c r="H29" s="347">
        <f>G29/'- 3 -'!E29</f>
        <v>0</v>
      </c>
      <c r="I29" s="395">
        <v>0</v>
      </c>
      <c r="J29" s="347">
        <f>I29/'- 3 -'!E29</f>
        <v>0</v>
      </c>
    </row>
    <row r="30" spans="1:10" ht="12.75">
      <c r="A30" s="14">
        <v>22</v>
      </c>
      <c r="B30" s="15" t="s">
        <v>136</v>
      </c>
      <c r="C30" s="396">
        <v>233165</v>
      </c>
      <c r="D30" s="348">
        <f>C30/'- 3 -'!E30</f>
        <v>0.020071118550055476</v>
      </c>
      <c r="E30" s="396">
        <v>0</v>
      </c>
      <c r="F30" s="348">
        <f>E30/'- 3 -'!E30</f>
        <v>0</v>
      </c>
      <c r="G30" s="396">
        <v>0</v>
      </c>
      <c r="H30" s="348">
        <f>G30/'- 3 -'!E30</f>
        <v>0</v>
      </c>
      <c r="I30" s="396">
        <v>0</v>
      </c>
      <c r="J30" s="348">
        <f>I30/'- 3 -'!E30</f>
        <v>0</v>
      </c>
    </row>
    <row r="31" spans="1:10" ht="12.75">
      <c r="A31" s="12">
        <v>23</v>
      </c>
      <c r="B31" s="13" t="s">
        <v>137</v>
      </c>
      <c r="C31" s="395">
        <v>0</v>
      </c>
      <c r="D31" s="347">
        <f>C31/'- 3 -'!E31</f>
        <v>0</v>
      </c>
      <c r="E31" s="395">
        <v>0</v>
      </c>
      <c r="F31" s="347">
        <f>E31/'- 3 -'!E31</f>
        <v>0</v>
      </c>
      <c r="G31" s="395">
        <v>0</v>
      </c>
      <c r="H31" s="347">
        <f>G31/'- 3 -'!E31</f>
        <v>0</v>
      </c>
      <c r="I31" s="395">
        <v>0</v>
      </c>
      <c r="J31" s="347">
        <f>I31/'- 3 -'!E31</f>
        <v>0</v>
      </c>
    </row>
    <row r="32" spans="1:10" ht="12.75">
      <c r="A32" s="14">
        <v>24</v>
      </c>
      <c r="B32" s="15" t="s">
        <v>138</v>
      </c>
      <c r="C32" s="396">
        <v>0</v>
      </c>
      <c r="D32" s="348">
        <f>C32/'- 3 -'!E32</f>
        <v>0</v>
      </c>
      <c r="E32" s="396">
        <v>0</v>
      </c>
      <c r="F32" s="348">
        <f>E32/'- 3 -'!E32</f>
        <v>0</v>
      </c>
      <c r="G32" s="396">
        <v>1380</v>
      </c>
      <c r="H32" s="348">
        <f>G32/'- 3 -'!E32</f>
        <v>6.241473943067446E-05</v>
      </c>
      <c r="I32" s="396">
        <v>0</v>
      </c>
      <c r="J32" s="348">
        <f>I32/'- 3 -'!E32</f>
        <v>0</v>
      </c>
    </row>
    <row r="33" spans="1:10" ht="12.75">
      <c r="A33" s="12">
        <v>25</v>
      </c>
      <c r="B33" s="13" t="s">
        <v>139</v>
      </c>
      <c r="C33" s="395">
        <v>0</v>
      </c>
      <c r="D33" s="347">
        <f>C33/'- 3 -'!E33</f>
        <v>0</v>
      </c>
      <c r="E33" s="395">
        <v>0</v>
      </c>
      <c r="F33" s="347">
        <f>E33/'- 3 -'!E33</f>
        <v>0</v>
      </c>
      <c r="G33" s="395">
        <v>0</v>
      </c>
      <c r="H33" s="347">
        <f>G33/'- 3 -'!E33</f>
        <v>0</v>
      </c>
      <c r="I33" s="395">
        <v>0</v>
      </c>
      <c r="J33" s="347">
        <f>I33/'- 3 -'!E33</f>
        <v>0</v>
      </c>
    </row>
    <row r="34" spans="1:10" ht="12.75">
      <c r="A34" s="14">
        <v>26</v>
      </c>
      <c r="B34" s="15" t="s">
        <v>140</v>
      </c>
      <c r="C34" s="396">
        <v>0</v>
      </c>
      <c r="D34" s="348">
        <f>C34/'- 3 -'!E34</f>
        <v>0</v>
      </c>
      <c r="E34" s="396">
        <v>0</v>
      </c>
      <c r="F34" s="348">
        <f>E34/'- 3 -'!E34</f>
        <v>0</v>
      </c>
      <c r="G34" s="396">
        <v>0</v>
      </c>
      <c r="H34" s="348">
        <f>G34/'- 3 -'!E34</f>
        <v>0</v>
      </c>
      <c r="I34" s="396">
        <v>0</v>
      </c>
      <c r="J34" s="348">
        <f>I34/'- 3 -'!E34</f>
        <v>0</v>
      </c>
    </row>
    <row r="35" spans="1:10" ht="12.75">
      <c r="A35" s="12">
        <v>28</v>
      </c>
      <c r="B35" s="13" t="s">
        <v>141</v>
      </c>
      <c r="C35" s="395">
        <v>0</v>
      </c>
      <c r="D35" s="347">
        <f>C35/'- 3 -'!E35</f>
        <v>0</v>
      </c>
      <c r="E35" s="395">
        <v>0</v>
      </c>
      <c r="F35" s="347">
        <f>E35/'- 3 -'!E35</f>
        <v>0</v>
      </c>
      <c r="G35" s="395">
        <v>0</v>
      </c>
      <c r="H35" s="347">
        <f>G35/'- 3 -'!E35</f>
        <v>0</v>
      </c>
      <c r="I35" s="395">
        <v>0</v>
      </c>
      <c r="J35" s="347">
        <f>I35/'- 3 -'!E35</f>
        <v>0</v>
      </c>
    </row>
    <row r="36" spans="1:10" ht="12.75">
      <c r="A36" s="14">
        <v>30</v>
      </c>
      <c r="B36" s="15" t="s">
        <v>142</v>
      </c>
      <c r="C36" s="396">
        <v>0</v>
      </c>
      <c r="D36" s="348">
        <f>C36/'- 3 -'!E36</f>
        <v>0</v>
      </c>
      <c r="E36" s="396">
        <v>0</v>
      </c>
      <c r="F36" s="348">
        <f>E36/'- 3 -'!E36</f>
        <v>0</v>
      </c>
      <c r="G36" s="396">
        <v>0</v>
      </c>
      <c r="H36" s="348">
        <f>G36/'- 3 -'!E36</f>
        <v>0</v>
      </c>
      <c r="I36" s="396">
        <v>0</v>
      </c>
      <c r="J36" s="348">
        <f>I36/'- 3 -'!E36</f>
        <v>0</v>
      </c>
    </row>
    <row r="37" spans="1:10" ht="12.75">
      <c r="A37" s="12">
        <v>31</v>
      </c>
      <c r="B37" s="13" t="s">
        <v>143</v>
      </c>
      <c r="C37" s="395">
        <v>0</v>
      </c>
      <c r="D37" s="347">
        <f>C37/'- 3 -'!E37</f>
        <v>0</v>
      </c>
      <c r="E37" s="395">
        <v>0</v>
      </c>
      <c r="F37" s="347">
        <f>E37/'- 3 -'!E37</f>
        <v>0</v>
      </c>
      <c r="G37" s="395">
        <v>0</v>
      </c>
      <c r="H37" s="347">
        <f>G37/'- 3 -'!E37</f>
        <v>0</v>
      </c>
      <c r="I37" s="395">
        <v>0</v>
      </c>
      <c r="J37" s="347">
        <f>I37/'- 3 -'!E37</f>
        <v>0</v>
      </c>
    </row>
    <row r="38" spans="1:10" ht="12.75">
      <c r="A38" s="14">
        <v>32</v>
      </c>
      <c r="B38" s="15" t="s">
        <v>144</v>
      </c>
      <c r="C38" s="396">
        <v>0</v>
      </c>
      <c r="D38" s="348">
        <f>C38/'- 3 -'!E38</f>
        <v>0</v>
      </c>
      <c r="E38" s="396">
        <v>0</v>
      </c>
      <c r="F38" s="348">
        <f>E38/'- 3 -'!E38</f>
        <v>0</v>
      </c>
      <c r="G38" s="396">
        <v>0</v>
      </c>
      <c r="H38" s="348">
        <f>G38/'- 3 -'!E38</f>
        <v>0</v>
      </c>
      <c r="I38" s="396">
        <v>0</v>
      </c>
      <c r="J38" s="348">
        <f>I38/'- 3 -'!E38</f>
        <v>0</v>
      </c>
    </row>
    <row r="39" spans="1:10" ht="12.75">
      <c r="A39" s="12">
        <v>33</v>
      </c>
      <c r="B39" s="13" t="s">
        <v>145</v>
      </c>
      <c r="C39" s="395">
        <v>0</v>
      </c>
      <c r="D39" s="347">
        <f>C39/'- 3 -'!E39</f>
        <v>0</v>
      </c>
      <c r="E39" s="395">
        <v>0</v>
      </c>
      <c r="F39" s="347">
        <f>E39/'- 3 -'!E39</f>
        <v>0</v>
      </c>
      <c r="G39" s="395">
        <v>0</v>
      </c>
      <c r="H39" s="347">
        <f>G39/'- 3 -'!E39</f>
        <v>0</v>
      </c>
      <c r="I39" s="395">
        <v>0</v>
      </c>
      <c r="J39" s="347">
        <f>I39/'- 3 -'!E39</f>
        <v>0</v>
      </c>
    </row>
    <row r="40" spans="1:10" ht="12.75">
      <c r="A40" s="14">
        <v>34</v>
      </c>
      <c r="B40" s="15" t="s">
        <v>146</v>
      </c>
      <c r="C40" s="396">
        <v>0</v>
      </c>
      <c r="D40" s="348">
        <f>C40/'- 3 -'!E40</f>
        <v>0</v>
      </c>
      <c r="E40" s="396">
        <v>0</v>
      </c>
      <c r="F40" s="348">
        <f>E40/'- 3 -'!E40</f>
        <v>0</v>
      </c>
      <c r="G40" s="396">
        <v>0</v>
      </c>
      <c r="H40" s="348">
        <f>G40/'- 3 -'!E40</f>
        <v>0</v>
      </c>
      <c r="I40" s="396">
        <v>0</v>
      </c>
      <c r="J40" s="348">
        <f>I40/'- 3 -'!E40</f>
        <v>0</v>
      </c>
    </row>
    <row r="41" spans="1:10" ht="12.75">
      <c r="A41" s="12">
        <v>35</v>
      </c>
      <c r="B41" s="13" t="s">
        <v>147</v>
      </c>
      <c r="C41" s="395">
        <v>2916</v>
      </c>
      <c r="D41" s="347">
        <f>C41/'- 3 -'!E41</f>
        <v>0.00021388374157787384</v>
      </c>
      <c r="E41" s="395">
        <v>0</v>
      </c>
      <c r="F41" s="347">
        <f>E41/'- 3 -'!E41</f>
        <v>0</v>
      </c>
      <c r="G41" s="395">
        <v>0</v>
      </c>
      <c r="H41" s="347">
        <f>G41/'- 3 -'!E41</f>
        <v>0</v>
      </c>
      <c r="I41" s="395">
        <v>8020</v>
      </c>
      <c r="J41" s="347">
        <f>I41/'- 3 -'!E41</f>
        <v>0.0005882536376730275</v>
      </c>
    </row>
    <row r="42" spans="1:10" ht="12.75">
      <c r="A42" s="14">
        <v>36</v>
      </c>
      <c r="B42" s="15" t="s">
        <v>148</v>
      </c>
      <c r="C42" s="396">
        <v>0</v>
      </c>
      <c r="D42" s="348">
        <f>C42/'- 3 -'!E42</f>
        <v>0</v>
      </c>
      <c r="E42" s="396">
        <v>0</v>
      </c>
      <c r="F42" s="348">
        <f>E42/'- 3 -'!E42</f>
        <v>0</v>
      </c>
      <c r="G42" s="396">
        <v>0</v>
      </c>
      <c r="H42" s="348">
        <f>G42/'- 3 -'!E42</f>
        <v>0</v>
      </c>
      <c r="I42" s="396">
        <v>0</v>
      </c>
      <c r="J42" s="348">
        <f>I42/'- 3 -'!E42</f>
        <v>0</v>
      </c>
    </row>
    <row r="43" spans="1:10" ht="12.75">
      <c r="A43" s="12">
        <v>37</v>
      </c>
      <c r="B43" s="13" t="s">
        <v>149</v>
      </c>
      <c r="C43" s="395">
        <v>0</v>
      </c>
      <c r="D43" s="347">
        <f>C43/'- 3 -'!E43</f>
        <v>0</v>
      </c>
      <c r="E43" s="395">
        <v>0</v>
      </c>
      <c r="F43" s="347">
        <f>E43/'- 3 -'!E43</f>
        <v>0</v>
      </c>
      <c r="G43" s="395">
        <v>0</v>
      </c>
      <c r="H43" s="347">
        <f>G43/'- 3 -'!E43</f>
        <v>0</v>
      </c>
      <c r="I43" s="395">
        <v>6107</v>
      </c>
      <c r="J43" s="347">
        <f>I43/'- 3 -'!E43</f>
        <v>0.0008829683284870391</v>
      </c>
    </row>
    <row r="44" spans="1:10" ht="12.75">
      <c r="A44" s="14">
        <v>38</v>
      </c>
      <c r="B44" s="15" t="s">
        <v>150</v>
      </c>
      <c r="C44" s="396">
        <v>0</v>
      </c>
      <c r="D44" s="348">
        <f>C44/'- 3 -'!E44</f>
        <v>0</v>
      </c>
      <c r="E44" s="396">
        <v>0</v>
      </c>
      <c r="F44" s="348">
        <f>E44/'- 3 -'!E44</f>
        <v>0</v>
      </c>
      <c r="G44" s="396">
        <v>0</v>
      </c>
      <c r="H44" s="348">
        <f>G44/'- 3 -'!E44</f>
        <v>0</v>
      </c>
      <c r="I44" s="396">
        <v>0</v>
      </c>
      <c r="J44" s="348">
        <f>I44/'- 3 -'!E44</f>
        <v>0</v>
      </c>
    </row>
    <row r="45" spans="1:10" ht="12.75">
      <c r="A45" s="12">
        <v>39</v>
      </c>
      <c r="B45" s="13" t="s">
        <v>151</v>
      </c>
      <c r="C45" s="395">
        <v>0</v>
      </c>
      <c r="D45" s="347">
        <f>C45/'- 3 -'!E45</f>
        <v>0</v>
      </c>
      <c r="E45" s="395">
        <v>0</v>
      </c>
      <c r="F45" s="347">
        <f>E45/'- 3 -'!E45</f>
        <v>0</v>
      </c>
      <c r="G45" s="395">
        <v>0</v>
      </c>
      <c r="H45" s="347">
        <f>G45/'- 3 -'!E45</f>
        <v>0</v>
      </c>
      <c r="I45" s="395">
        <v>0</v>
      </c>
      <c r="J45" s="347">
        <f>I45/'- 3 -'!E45</f>
        <v>0</v>
      </c>
    </row>
    <row r="46" spans="1:10" ht="12.75">
      <c r="A46" s="14">
        <v>40</v>
      </c>
      <c r="B46" s="15" t="s">
        <v>152</v>
      </c>
      <c r="C46" s="396">
        <v>0</v>
      </c>
      <c r="D46" s="348">
        <f>C46/'- 3 -'!E46</f>
        <v>0</v>
      </c>
      <c r="E46" s="396">
        <v>0</v>
      </c>
      <c r="F46" s="348">
        <f>E46/'- 3 -'!E46</f>
        <v>0</v>
      </c>
      <c r="G46" s="396">
        <v>44405</v>
      </c>
      <c r="H46" s="348">
        <f>G46/'- 3 -'!E46</f>
        <v>0.0010256015251220586</v>
      </c>
      <c r="I46" s="396">
        <v>0</v>
      </c>
      <c r="J46" s="348">
        <f>I46/'- 3 -'!E46</f>
        <v>0</v>
      </c>
    </row>
    <row r="47" spans="1:10" ht="12.75">
      <c r="A47" s="12">
        <v>41</v>
      </c>
      <c r="B47" s="13" t="s">
        <v>153</v>
      </c>
      <c r="C47" s="395">
        <v>74781</v>
      </c>
      <c r="D47" s="347">
        <f>C47/'- 3 -'!E47</f>
        <v>0.006349183821423794</v>
      </c>
      <c r="E47" s="395">
        <v>0</v>
      </c>
      <c r="F47" s="347">
        <f>E47/'- 3 -'!E47</f>
        <v>0</v>
      </c>
      <c r="G47" s="395">
        <v>0</v>
      </c>
      <c r="H47" s="347">
        <f>G47/'- 3 -'!E47</f>
        <v>0</v>
      </c>
      <c r="I47" s="395">
        <v>45820</v>
      </c>
      <c r="J47" s="347">
        <f>I47/'- 3 -'!E47</f>
        <v>0.0038902876759823787</v>
      </c>
    </row>
    <row r="48" spans="1:10" ht="12.75">
      <c r="A48" s="14">
        <v>42</v>
      </c>
      <c r="B48" s="15" t="s">
        <v>154</v>
      </c>
      <c r="C48" s="396">
        <v>0</v>
      </c>
      <c r="D48" s="348">
        <f>C48/'- 3 -'!E48</f>
        <v>0</v>
      </c>
      <c r="E48" s="396">
        <v>0</v>
      </c>
      <c r="F48" s="348">
        <f>E48/'- 3 -'!E48</f>
        <v>0</v>
      </c>
      <c r="G48" s="396">
        <v>0</v>
      </c>
      <c r="H48" s="348">
        <f>G48/'- 3 -'!E48</f>
        <v>0</v>
      </c>
      <c r="I48" s="396">
        <v>0</v>
      </c>
      <c r="J48" s="348">
        <f>I48/'- 3 -'!E48</f>
        <v>0</v>
      </c>
    </row>
    <row r="49" spans="1:10" ht="12.75">
      <c r="A49" s="12">
        <v>43</v>
      </c>
      <c r="B49" s="13" t="s">
        <v>155</v>
      </c>
      <c r="C49" s="395">
        <v>0</v>
      </c>
      <c r="D49" s="347">
        <f>C49/'- 3 -'!E49</f>
        <v>0</v>
      </c>
      <c r="E49" s="395">
        <v>0</v>
      </c>
      <c r="F49" s="347">
        <f>E49/'- 3 -'!E49</f>
        <v>0</v>
      </c>
      <c r="G49" s="395">
        <v>0</v>
      </c>
      <c r="H49" s="347">
        <f>G49/'- 3 -'!E49</f>
        <v>0</v>
      </c>
      <c r="I49" s="395">
        <v>14866</v>
      </c>
      <c r="J49" s="347">
        <f>I49/'- 3 -'!E49</f>
        <v>0.002453337329261931</v>
      </c>
    </row>
    <row r="50" spans="1:10" ht="12.75">
      <c r="A50" s="14">
        <v>44</v>
      </c>
      <c r="B50" s="15" t="s">
        <v>156</v>
      </c>
      <c r="C50" s="396">
        <v>0</v>
      </c>
      <c r="D50" s="348">
        <f>C50/'- 3 -'!E50</f>
        <v>0</v>
      </c>
      <c r="E50" s="396">
        <v>0</v>
      </c>
      <c r="F50" s="348">
        <f>E50/'- 3 -'!E50</f>
        <v>0</v>
      </c>
      <c r="G50" s="396">
        <v>0</v>
      </c>
      <c r="H50" s="348">
        <f>G50/'- 3 -'!E50</f>
        <v>0</v>
      </c>
      <c r="I50" s="396">
        <v>0</v>
      </c>
      <c r="J50" s="348">
        <f>I50/'- 3 -'!E50</f>
        <v>0</v>
      </c>
    </row>
    <row r="51" spans="1:10" ht="12.75">
      <c r="A51" s="12">
        <v>45</v>
      </c>
      <c r="B51" s="13" t="s">
        <v>157</v>
      </c>
      <c r="C51" s="395">
        <v>0</v>
      </c>
      <c r="D51" s="347">
        <f>C51/'- 3 -'!E51</f>
        <v>0</v>
      </c>
      <c r="E51" s="395">
        <v>0</v>
      </c>
      <c r="F51" s="347">
        <f>E51/'- 3 -'!E51</f>
        <v>0</v>
      </c>
      <c r="G51" s="395">
        <v>16963</v>
      </c>
      <c r="H51" s="347">
        <f>G51/'- 3 -'!E51</f>
        <v>0.001442928250537775</v>
      </c>
      <c r="I51" s="395">
        <v>0</v>
      </c>
      <c r="J51" s="347">
        <f>I51/'- 3 -'!E51</f>
        <v>0</v>
      </c>
    </row>
    <row r="52" spans="1:10" ht="12.75">
      <c r="A52" s="14">
        <v>46</v>
      </c>
      <c r="B52" s="15" t="s">
        <v>158</v>
      </c>
      <c r="C52" s="396">
        <v>0</v>
      </c>
      <c r="D52" s="348">
        <f>C52/'- 3 -'!E52</f>
        <v>0</v>
      </c>
      <c r="E52" s="396">
        <v>0</v>
      </c>
      <c r="F52" s="348">
        <f>E52/'- 3 -'!E52</f>
        <v>0</v>
      </c>
      <c r="G52" s="396">
        <v>0</v>
      </c>
      <c r="H52" s="348">
        <f>G52/'- 3 -'!E52</f>
        <v>0</v>
      </c>
      <c r="I52" s="396">
        <v>0</v>
      </c>
      <c r="J52" s="348">
        <f>I52/'- 3 -'!E52</f>
        <v>0</v>
      </c>
    </row>
    <row r="53" spans="1:10" ht="12.75">
      <c r="A53" s="12">
        <v>47</v>
      </c>
      <c r="B53" s="13" t="s">
        <v>159</v>
      </c>
      <c r="C53" s="395">
        <v>0</v>
      </c>
      <c r="D53" s="347">
        <f>C53/'- 3 -'!E53</f>
        <v>0</v>
      </c>
      <c r="E53" s="395">
        <v>0</v>
      </c>
      <c r="F53" s="347">
        <f>E53/'- 3 -'!E53</f>
        <v>0</v>
      </c>
      <c r="G53" s="395">
        <v>0</v>
      </c>
      <c r="H53" s="347">
        <f>G53/'- 3 -'!E53</f>
        <v>0</v>
      </c>
      <c r="I53" s="395">
        <v>0</v>
      </c>
      <c r="J53" s="347">
        <f>I53/'- 3 -'!E53</f>
        <v>0</v>
      </c>
    </row>
    <row r="54" spans="1:10" ht="12.75">
      <c r="A54" s="14">
        <v>48</v>
      </c>
      <c r="B54" s="15" t="s">
        <v>160</v>
      </c>
      <c r="C54" s="396">
        <v>16319</v>
      </c>
      <c r="D54" s="348">
        <f>C54/'- 3 -'!E54</f>
        <v>0.00028728426569479766</v>
      </c>
      <c r="E54" s="396">
        <v>0</v>
      </c>
      <c r="F54" s="348">
        <f>E54/'- 3 -'!E54</f>
        <v>0</v>
      </c>
      <c r="G54" s="396">
        <v>0</v>
      </c>
      <c r="H54" s="348">
        <f>G54/'- 3 -'!E54</f>
        <v>0</v>
      </c>
      <c r="I54" s="396">
        <v>584375</v>
      </c>
      <c r="J54" s="348">
        <f>I54/'- 3 -'!E54</f>
        <v>0.010287501854611029</v>
      </c>
    </row>
    <row r="55" spans="1:10" ht="12.75">
      <c r="A55" s="12">
        <v>49</v>
      </c>
      <c r="B55" s="13" t="s">
        <v>161</v>
      </c>
      <c r="C55" s="395">
        <v>0</v>
      </c>
      <c r="D55" s="347">
        <f>C55/'- 3 -'!E55</f>
        <v>0</v>
      </c>
      <c r="E55" s="395">
        <v>0</v>
      </c>
      <c r="F55" s="347">
        <f>E55/'- 3 -'!E55</f>
        <v>0</v>
      </c>
      <c r="G55" s="395">
        <v>272</v>
      </c>
      <c r="H55" s="347">
        <f>G55/'- 3 -'!E55</f>
        <v>8.056768225883346E-06</v>
      </c>
      <c r="I55" s="395">
        <v>32518</v>
      </c>
      <c r="J55" s="347">
        <f>I55/'- 3 -'!E55</f>
        <v>0.0009631984895929214</v>
      </c>
    </row>
    <row r="56" spans="1:10" ht="12.75">
      <c r="A56" s="14">
        <v>50</v>
      </c>
      <c r="B56" s="15" t="s">
        <v>358</v>
      </c>
      <c r="C56" s="396">
        <v>0</v>
      </c>
      <c r="D56" s="348">
        <f>C56/'- 3 -'!E56</f>
        <v>0</v>
      </c>
      <c r="E56" s="396">
        <v>0</v>
      </c>
      <c r="F56" s="348">
        <f>E56/'- 3 -'!E56</f>
        <v>0</v>
      </c>
      <c r="G56" s="396">
        <v>0</v>
      </c>
      <c r="H56" s="348">
        <f>G56/'- 3 -'!E56</f>
        <v>0</v>
      </c>
      <c r="I56" s="396">
        <v>0</v>
      </c>
      <c r="J56" s="348">
        <f>I56/'- 3 -'!E56</f>
        <v>0</v>
      </c>
    </row>
    <row r="57" spans="1:10" ht="12.75">
      <c r="A57" s="12">
        <v>2264</v>
      </c>
      <c r="B57" s="13" t="s">
        <v>162</v>
      </c>
      <c r="C57" s="395">
        <v>0</v>
      </c>
      <c r="D57" s="347">
        <f>C57/'- 3 -'!E57</f>
        <v>0</v>
      </c>
      <c r="E57" s="395">
        <v>0</v>
      </c>
      <c r="F57" s="347">
        <f>E57/'- 3 -'!E57</f>
        <v>0</v>
      </c>
      <c r="G57" s="395">
        <v>0</v>
      </c>
      <c r="H57" s="347">
        <f>G57/'- 3 -'!E57</f>
        <v>0</v>
      </c>
      <c r="I57" s="395">
        <v>3038</v>
      </c>
      <c r="J57" s="347">
        <f>I57/'- 3 -'!E57</f>
        <v>0.0017439153827917228</v>
      </c>
    </row>
    <row r="58" spans="1:10" ht="12.75">
      <c r="A58" s="14">
        <v>2309</v>
      </c>
      <c r="B58" s="15" t="s">
        <v>163</v>
      </c>
      <c r="C58" s="396">
        <v>0</v>
      </c>
      <c r="D58" s="348">
        <f>C58/'- 3 -'!E58</f>
        <v>0</v>
      </c>
      <c r="E58" s="396">
        <v>0</v>
      </c>
      <c r="F58" s="348">
        <f>E58/'- 3 -'!E58</f>
        <v>0</v>
      </c>
      <c r="G58" s="396">
        <v>0</v>
      </c>
      <c r="H58" s="348">
        <f>G58/'- 3 -'!E58</f>
        <v>0</v>
      </c>
      <c r="I58" s="396">
        <v>0</v>
      </c>
      <c r="J58" s="348">
        <f>I58/'- 3 -'!E58</f>
        <v>0</v>
      </c>
    </row>
    <row r="59" spans="1:10" ht="12.75">
      <c r="A59" s="12">
        <v>2312</v>
      </c>
      <c r="B59" s="13" t="s">
        <v>164</v>
      </c>
      <c r="C59" s="395">
        <v>0</v>
      </c>
      <c r="D59" s="347">
        <f>C59/'- 3 -'!E59</f>
        <v>0</v>
      </c>
      <c r="E59" s="395">
        <v>0</v>
      </c>
      <c r="F59" s="347">
        <f>E59/'- 3 -'!E59</f>
        <v>0</v>
      </c>
      <c r="G59" s="395">
        <v>0</v>
      </c>
      <c r="H59" s="347">
        <f>G59/'- 3 -'!E59</f>
        <v>0</v>
      </c>
      <c r="I59" s="395">
        <v>0</v>
      </c>
      <c r="J59" s="347">
        <f>I59/'- 3 -'!E59</f>
        <v>0</v>
      </c>
    </row>
    <row r="60" spans="1:10" ht="12.75">
      <c r="A60" s="14">
        <v>2355</v>
      </c>
      <c r="B60" s="15" t="s">
        <v>165</v>
      </c>
      <c r="C60" s="396">
        <v>0</v>
      </c>
      <c r="D60" s="348">
        <f>C60/'- 3 -'!E60</f>
        <v>0</v>
      </c>
      <c r="E60" s="396">
        <v>0</v>
      </c>
      <c r="F60" s="348">
        <f>E60/'- 3 -'!E60</f>
        <v>0</v>
      </c>
      <c r="G60" s="396">
        <v>3501</v>
      </c>
      <c r="H60" s="348">
        <f>G60/'- 3 -'!E60</f>
        <v>0.0001468355861684149</v>
      </c>
      <c r="I60" s="396">
        <v>0</v>
      </c>
      <c r="J60" s="348">
        <f>I60/'- 3 -'!E60</f>
        <v>0</v>
      </c>
    </row>
    <row r="61" spans="1:10" ht="12.75">
      <c r="A61" s="12">
        <v>2439</v>
      </c>
      <c r="B61" s="13" t="s">
        <v>166</v>
      </c>
      <c r="C61" s="395">
        <v>0</v>
      </c>
      <c r="D61" s="347">
        <f>C61/'- 3 -'!E61</f>
        <v>0</v>
      </c>
      <c r="E61" s="395">
        <v>0</v>
      </c>
      <c r="F61" s="347">
        <f>E61/'- 3 -'!E61</f>
        <v>0</v>
      </c>
      <c r="G61" s="395">
        <v>0</v>
      </c>
      <c r="H61" s="347">
        <f>G61/'- 3 -'!E61</f>
        <v>0</v>
      </c>
      <c r="I61" s="395">
        <v>0</v>
      </c>
      <c r="J61" s="347">
        <f>I61/'- 3 -'!E61</f>
        <v>0</v>
      </c>
    </row>
    <row r="62" spans="1:10" ht="12.75">
      <c r="A62" s="14">
        <v>2460</v>
      </c>
      <c r="B62" s="15" t="s">
        <v>167</v>
      </c>
      <c r="C62" s="396">
        <v>0</v>
      </c>
      <c r="D62" s="348">
        <f>C62/'- 3 -'!E62</f>
        <v>0</v>
      </c>
      <c r="E62" s="396">
        <v>0</v>
      </c>
      <c r="F62" s="348">
        <f>E62/'- 3 -'!E62</f>
        <v>0</v>
      </c>
      <c r="G62" s="396">
        <v>0</v>
      </c>
      <c r="H62" s="348">
        <f>G62/'- 3 -'!E62</f>
        <v>0</v>
      </c>
      <c r="I62" s="396">
        <v>0</v>
      </c>
      <c r="J62" s="348">
        <f>I62/'- 3 -'!E62</f>
        <v>0</v>
      </c>
    </row>
    <row r="63" spans="1:10" ht="12.75">
      <c r="A63" s="12">
        <v>3000</v>
      </c>
      <c r="B63" s="13" t="s">
        <v>400</v>
      </c>
      <c r="C63" s="395">
        <v>343589</v>
      </c>
      <c r="D63" s="347">
        <f>C63/'- 3 -'!E63</f>
        <v>0.06421685357621389</v>
      </c>
      <c r="E63" s="395">
        <v>0</v>
      </c>
      <c r="F63" s="347">
        <f>E63/'- 3 -'!E63</f>
        <v>0</v>
      </c>
      <c r="G63" s="395">
        <v>0</v>
      </c>
      <c r="H63" s="347">
        <f>G63/'- 3 -'!E63</f>
        <v>0</v>
      </c>
      <c r="I63" s="395">
        <v>0</v>
      </c>
      <c r="J63" s="347">
        <f>I63/'- 3 -'!E63</f>
        <v>0</v>
      </c>
    </row>
    <row r="64" spans="1:10" ht="4.5" customHeight="1">
      <c r="A64" s="16"/>
      <c r="B64" s="16"/>
      <c r="C64" s="397"/>
      <c r="D64" s="193"/>
      <c r="E64" s="397"/>
      <c r="F64" s="193"/>
      <c r="G64" s="397"/>
      <c r="H64" s="193"/>
      <c r="I64" s="397"/>
      <c r="J64" s="193"/>
    </row>
    <row r="65" spans="1:10" ht="12.75">
      <c r="A65" s="18"/>
      <c r="B65" s="19" t="s">
        <v>168</v>
      </c>
      <c r="C65" s="398">
        <f>SUM(C11:C63)</f>
        <v>1947936</v>
      </c>
      <c r="D65" s="101">
        <f>C65/'- 3 -'!E65</f>
        <v>0.0015574017375806525</v>
      </c>
      <c r="E65" s="398">
        <f>SUM(E11:E63)</f>
        <v>1780293</v>
      </c>
      <c r="F65" s="101">
        <f>E65/'- 3 -'!E65</f>
        <v>0.0014233688435362725</v>
      </c>
      <c r="G65" s="398">
        <f>SUM(G11:G63)</f>
        <v>542380</v>
      </c>
      <c r="H65" s="101">
        <f>G65/'- 3 -'!E65</f>
        <v>0.0004336403015442983</v>
      </c>
      <c r="I65" s="398">
        <f>SUM(I11:I63)</f>
        <v>3783519</v>
      </c>
      <c r="J65" s="101">
        <f>I65/'- 3 -'!E65</f>
        <v>0.003024975699801951</v>
      </c>
    </row>
    <row r="66" spans="1:10" ht="4.5" customHeight="1">
      <c r="A66" s="16"/>
      <c r="B66" s="16"/>
      <c r="C66" s="397"/>
      <c r="D66" s="193"/>
      <c r="E66" s="397"/>
      <c r="F66" s="193"/>
      <c r="G66" s="397"/>
      <c r="H66" s="193"/>
      <c r="I66" s="397"/>
      <c r="J66" s="193"/>
    </row>
    <row r="67" spans="1:10" ht="12.75">
      <c r="A67" s="14">
        <v>2155</v>
      </c>
      <c r="B67" s="15" t="s">
        <v>169</v>
      </c>
      <c r="C67" s="396">
        <v>0</v>
      </c>
      <c r="D67" s="348">
        <f>C67/'- 3 -'!E67</f>
        <v>0</v>
      </c>
      <c r="E67" s="396">
        <v>0</v>
      </c>
      <c r="F67" s="348">
        <f>E67/'- 3 -'!E67</f>
        <v>0</v>
      </c>
      <c r="G67" s="396">
        <v>253.47</v>
      </c>
      <c r="H67" s="348">
        <f>G67/'- 3 -'!E67</f>
        <v>0.00021141679908193378</v>
      </c>
      <c r="I67" s="396">
        <v>0</v>
      </c>
      <c r="J67" s="348">
        <f>I67/'- 3 -'!E67</f>
        <v>0</v>
      </c>
    </row>
    <row r="68" spans="1:10" ht="12.75">
      <c r="A68" s="12">
        <v>2408</v>
      </c>
      <c r="B68" s="13" t="s">
        <v>171</v>
      </c>
      <c r="C68" s="395">
        <v>2799</v>
      </c>
      <c r="D68" s="347">
        <f>C68/'- 3 -'!E68</f>
        <v>0.0012388968462351522</v>
      </c>
      <c r="E68" s="395">
        <v>0</v>
      </c>
      <c r="F68" s="347">
        <f>E68/'- 3 -'!E68</f>
        <v>0</v>
      </c>
      <c r="G68" s="395">
        <v>0</v>
      </c>
      <c r="H68" s="347">
        <f>G68/'- 3 -'!E68</f>
        <v>0</v>
      </c>
      <c r="I68" s="395">
        <v>0</v>
      </c>
      <c r="J68" s="347">
        <f>I68/'- 3 -'!E68</f>
        <v>0</v>
      </c>
    </row>
    <row r="69" ht="6.75" customHeight="1"/>
    <row r="70" spans="1:2" ht="12" customHeight="1">
      <c r="A70" s="5"/>
      <c r="B70" s="5"/>
    </row>
    <row r="71" spans="1:2" ht="12" customHeight="1">
      <c r="A71" s="5"/>
      <c r="B71" s="5"/>
    </row>
    <row r="72" spans="1:2" ht="12" customHeight="1">
      <c r="A72" s="5"/>
      <c r="B72" s="5"/>
    </row>
    <row r="73" spans="1:2" ht="12" customHeight="1">
      <c r="A73" s="5"/>
      <c r="B73" s="5"/>
    </row>
    <row r="74" spans="1:2" ht="12" customHeight="1">
      <c r="A74" s="5"/>
      <c r="B74" s="5"/>
    </row>
    <row r="75" ht="12" customHeight="1"/>
  </sheetData>
  <printOptions horizontalCentered="1"/>
  <pageMargins left="0.4724409448818898" right="0.4724409448818898" top="0.5905511811023623" bottom="0" header="0.31496062992125984" footer="0"/>
  <pageSetup fitToHeight="1" fitToWidth="1" horizontalDpi="300" verticalDpi="300" orientation="portrait" scale="83" r:id="rId1"/>
  <headerFooter alignWithMargins="0">
    <oddHeader>&amp;C&amp;"Times New Roman,Bold"&amp;12&amp;A</oddHead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A1:G74"/>
  <sheetViews>
    <sheetView showGridLines="0" showZeros="0" workbookViewId="0" topLeftCell="A1">
      <selection activeCell="A1" sqref="A1"/>
    </sheetView>
  </sheetViews>
  <sheetFormatPr defaultColWidth="15.83203125" defaultRowHeight="12"/>
  <cols>
    <col min="1" max="1" width="6.83203125" style="16" customWidth="1"/>
    <col min="2" max="2" width="33.83203125" style="16" customWidth="1"/>
    <col min="3" max="3" width="17.83203125" style="16" customWidth="1"/>
    <col min="4" max="4" width="18.83203125" style="16" customWidth="1"/>
    <col min="5" max="5" width="21.83203125" style="16" customWidth="1"/>
    <col min="6" max="6" width="16.83203125" style="16" customWidth="1"/>
    <col min="7" max="7" width="20.83203125" style="16" customWidth="1"/>
    <col min="8" max="16384" width="15.83203125" style="16" customWidth="1"/>
  </cols>
  <sheetData>
    <row r="1" spans="2:7" ht="6.75" customHeight="1">
      <c r="B1" s="20"/>
      <c r="C1" s="55"/>
      <c r="D1" s="55"/>
      <c r="E1" s="55"/>
      <c r="F1" s="55"/>
      <c r="G1" s="55"/>
    </row>
    <row r="2" spans="1:7" ht="12.75">
      <c r="A2" s="56" t="s">
        <v>10</v>
      </c>
      <c r="B2" s="250"/>
      <c r="C2" s="56"/>
      <c r="D2" s="56"/>
      <c r="E2" s="56"/>
      <c r="F2" s="56"/>
      <c r="G2" s="56"/>
    </row>
    <row r="3" spans="1:7" ht="12.75">
      <c r="A3" s="60" t="s">
        <v>417</v>
      </c>
      <c r="B3" s="252"/>
      <c r="C3" s="60"/>
      <c r="D3" s="251"/>
      <c r="E3" s="60"/>
      <c r="F3" s="60"/>
      <c r="G3" s="60"/>
    </row>
    <row r="4" spans="1:7" ht="12.75">
      <c r="A4" s="9"/>
      <c r="C4" s="55"/>
      <c r="D4" s="55"/>
      <c r="E4" s="55"/>
      <c r="F4" s="55"/>
      <c r="G4" s="55"/>
    </row>
    <row r="5" spans="1:7" ht="12.75">
      <c r="A5" s="9"/>
      <c r="C5" s="55"/>
      <c r="D5" s="55"/>
      <c r="E5" s="55"/>
      <c r="F5" s="55"/>
      <c r="G5" s="55"/>
    </row>
    <row r="6" spans="1:7" ht="12.75">
      <c r="A6" s="9"/>
      <c r="C6" s="203"/>
      <c r="D6" s="202" t="s">
        <v>34</v>
      </c>
      <c r="E6" s="439"/>
      <c r="F6" s="202" t="s">
        <v>34</v>
      </c>
      <c r="G6" s="202" t="s">
        <v>35</v>
      </c>
    </row>
    <row r="7" spans="3:7" ht="12.75">
      <c r="C7" s="70"/>
      <c r="D7" s="70" t="s">
        <v>197</v>
      </c>
      <c r="E7" s="440"/>
      <c r="F7" s="71" t="s">
        <v>73</v>
      </c>
      <c r="G7" s="71" t="s">
        <v>74</v>
      </c>
    </row>
    <row r="8" spans="1:7" ht="12.75">
      <c r="A8" s="43"/>
      <c r="B8" s="44"/>
      <c r="C8" s="70" t="s">
        <v>69</v>
      </c>
      <c r="D8" s="70" t="s">
        <v>217</v>
      </c>
      <c r="E8" s="71" t="s">
        <v>97</v>
      </c>
      <c r="F8" s="71" t="s">
        <v>98</v>
      </c>
      <c r="G8" s="71" t="s">
        <v>99</v>
      </c>
    </row>
    <row r="9" spans="1:7" ht="16.5">
      <c r="A9" s="50" t="s">
        <v>101</v>
      </c>
      <c r="B9" s="51" t="s">
        <v>102</v>
      </c>
      <c r="C9" s="253" t="s">
        <v>437</v>
      </c>
      <c r="D9" s="253" t="s">
        <v>438</v>
      </c>
      <c r="E9" s="254" t="s">
        <v>439</v>
      </c>
      <c r="F9" s="254" t="s">
        <v>115</v>
      </c>
      <c r="G9" s="254" t="s">
        <v>440</v>
      </c>
    </row>
    <row r="10" spans="1:2" ht="4.5" customHeight="1">
      <c r="A10" s="75"/>
      <c r="B10" s="75"/>
    </row>
    <row r="11" spans="1:7" ht="12.75">
      <c r="A11" s="12">
        <v>1</v>
      </c>
      <c r="B11" s="13" t="s">
        <v>117</v>
      </c>
      <c r="C11" s="395">
        <v>231426084</v>
      </c>
      <c r="D11" s="395">
        <v>1922517</v>
      </c>
      <c r="E11" s="395">
        <f>C11-D11</f>
        <v>229503567</v>
      </c>
      <c r="F11" s="395">
        <f>'- 15 -'!I11</f>
        <v>4809125</v>
      </c>
      <c r="G11" s="395">
        <f>E11-F11</f>
        <v>224694442</v>
      </c>
    </row>
    <row r="12" spans="1:7" ht="12.75">
      <c r="A12" s="14">
        <v>2</v>
      </c>
      <c r="B12" s="15" t="s">
        <v>118</v>
      </c>
      <c r="C12" s="396">
        <v>59805363</v>
      </c>
      <c r="D12" s="396">
        <v>723613</v>
      </c>
      <c r="E12" s="396">
        <f aca="true" t="shared" si="0" ref="E12:G63">C12-D12</f>
        <v>59081750</v>
      </c>
      <c r="F12" s="396">
        <f>'- 15 -'!I12</f>
        <v>400401</v>
      </c>
      <c r="G12" s="396">
        <f t="shared" si="0"/>
        <v>58681349</v>
      </c>
    </row>
    <row r="13" spans="1:7" ht="12.75">
      <c r="A13" s="12">
        <v>3</v>
      </c>
      <c r="B13" s="13" t="s">
        <v>119</v>
      </c>
      <c r="C13" s="395">
        <v>43723015</v>
      </c>
      <c r="D13" s="395">
        <v>3070840</v>
      </c>
      <c r="E13" s="395">
        <f t="shared" si="0"/>
        <v>40652175</v>
      </c>
      <c r="F13" s="395">
        <f>'- 15 -'!I13</f>
        <v>41718</v>
      </c>
      <c r="G13" s="395">
        <f t="shared" si="0"/>
        <v>40610457</v>
      </c>
    </row>
    <row r="14" spans="1:7" ht="12.75">
      <c r="A14" s="14">
        <v>4</v>
      </c>
      <c r="B14" s="15" t="s">
        <v>120</v>
      </c>
      <c r="C14" s="396">
        <v>39417274</v>
      </c>
      <c r="D14" s="396">
        <v>362977</v>
      </c>
      <c r="E14" s="396">
        <f t="shared" si="0"/>
        <v>39054297</v>
      </c>
      <c r="F14" s="396">
        <f>'- 15 -'!I14</f>
        <v>94435</v>
      </c>
      <c r="G14" s="396">
        <f t="shared" si="0"/>
        <v>38959862</v>
      </c>
    </row>
    <row r="15" spans="1:7" ht="12.75">
      <c r="A15" s="12">
        <v>5</v>
      </c>
      <c r="B15" s="13" t="s">
        <v>121</v>
      </c>
      <c r="C15" s="395">
        <v>47824317</v>
      </c>
      <c r="D15" s="395">
        <v>870222</v>
      </c>
      <c r="E15" s="395">
        <f t="shared" si="0"/>
        <v>46954095</v>
      </c>
      <c r="F15" s="395">
        <f>'- 15 -'!I15</f>
        <v>7077</v>
      </c>
      <c r="G15" s="395">
        <f t="shared" si="0"/>
        <v>46947018</v>
      </c>
    </row>
    <row r="16" spans="1:7" ht="12.75">
      <c r="A16" s="14">
        <v>6</v>
      </c>
      <c r="B16" s="15" t="s">
        <v>122</v>
      </c>
      <c r="C16" s="396">
        <v>57256766</v>
      </c>
      <c r="D16" s="396">
        <v>1054574</v>
      </c>
      <c r="E16" s="396">
        <f t="shared" si="0"/>
        <v>56202192</v>
      </c>
      <c r="F16" s="396">
        <f>'- 15 -'!I16</f>
        <v>192710</v>
      </c>
      <c r="G16" s="396">
        <f t="shared" si="0"/>
        <v>56009482</v>
      </c>
    </row>
    <row r="17" spans="1:7" ht="12.75">
      <c r="A17" s="12">
        <v>9</v>
      </c>
      <c r="B17" s="13" t="s">
        <v>123</v>
      </c>
      <c r="C17" s="395">
        <v>78259838.24000001</v>
      </c>
      <c r="D17" s="395">
        <v>580122</v>
      </c>
      <c r="E17" s="395">
        <f t="shared" si="0"/>
        <v>77679716.24000001</v>
      </c>
      <c r="F17" s="395">
        <f>'- 15 -'!I17</f>
        <v>241564</v>
      </c>
      <c r="G17" s="395">
        <f t="shared" si="0"/>
        <v>77438152.24000001</v>
      </c>
    </row>
    <row r="18" spans="1:7" ht="12.75">
      <c r="A18" s="14">
        <v>10</v>
      </c>
      <c r="B18" s="15" t="s">
        <v>124</v>
      </c>
      <c r="C18" s="396">
        <v>57880252</v>
      </c>
      <c r="D18" s="396">
        <v>1073600</v>
      </c>
      <c r="E18" s="396">
        <f t="shared" si="0"/>
        <v>56806652</v>
      </c>
      <c r="F18" s="396">
        <f>'- 15 -'!I18</f>
        <v>66950</v>
      </c>
      <c r="G18" s="396">
        <f t="shared" si="0"/>
        <v>56739702</v>
      </c>
    </row>
    <row r="19" spans="1:7" ht="12.75">
      <c r="A19" s="12">
        <v>11</v>
      </c>
      <c r="B19" s="13" t="s">
        <v>125</v>
      </c>
      <c r="C19" s="395">
        <v>31090508</v>
      </c>
      <c r="D19" s="395">
        <v>133961</v>
      </c>
      <c r="E19" s="395">
        <f t="shared" si="0"/>
        <v>30956547</v>
      </c>
      <c r="F19" s="395">
        <f>'- 15 -'!I19</f>
        <v>333109</v>
      </c>
      <c r="G19" s="395">
        <f t="shared" si="0"/>
        <v>30623438</v>
      </c>
    </row>
    <row r="20" spans="1:7" ht="12.75">
      <c r="A20" s="14">
        <v>12</v>
      </c>
      <c r="B20" s="15" t="s">
        <v>126</v>
      </c>
      <c r="C20" s="396">
        <v>50081382</v>
      </c>
      <c r="D20" s="396">
        <v>326093</v>
      </c>
      <c r="E20" s="396">
        <f t="shared" si="0"/>
        <v>49755289</v>
      </c>
      <c r="F20" s="396">
        <f>'- 15 -'!I20</f>
        <v>153220</v>
      </c>
      <c r="G20" s="396">
        <f t="shared" si="0"/>
        <v>49602069</v>
      </c>
    </row>
    <row r="21" spans="1:7" ht="12.75">
      <c r="A21" s="12">
        <v>13</v>
      </c>
      <c r="B21" s="13" t="s">
        <v>127</v>
      </c>
      <c r="C21" s="395">
        <v>19471586</v>
      </c>
      <c r="D21" s="395">
        <v>597144</v>
      </c>
      <c r="E21" s="395">
        <f t="shared" si="0"/>
        <v>18874442</v>
      </c>
      <c r="F21" s="395">
        <f>'- 15 -'!I21</f>
        <v>75000</v>
      </c>
      <c r="G21" s="395">
        <f t="shared" si="0"/>
        <v>18799442</v>
      </c>
    </row>
    <row r="22" spans="1:7" ht="12.75">
      <c r="A22" s="14">
        <v>14</v>
      </c>
      <c r="B22" s="15" t="s">
        <v>128</v>
      </c>
      <c r="C22" s="396">
        <v>21917756.900000002</v>
      </c>
      <c r="D22" s="396">
        <v>497064</v>
      </c>
      <c r="E22" s="396">
        <f t="shared" si="0"/>
        <v>21420692.900000002</v>
      </c>
      <c r="F22" s="396">
        <f>'- 15 -'!I22</f>
        <v>0</v>
      </c>
      <c r="G22" s="396">
        <f t="shared" si="0"/>
        <v>21420692.900000002</v>
      </c>
    </row>
    <row r="23" spans="1:7" ht="12.75">
      <c r="A23" s="12">
        <v>15</v>
      </c>
      <c r="B23" s="13" t="s">
        <v>129</v>
      </c>
      <c r="C23" s="395">
        <v>30421243</v>
      </c>
      <c r="D23" s="395">
        <v>159130</v>
      </c>
      <c r="E23" s="395">
        <f t="shared" si="0"/>
        <v>30262113</v>
      </c>
      <c r="F23" s="395">
        <f>'- 15 -'!I23</f>
        <v>119576</v>
      </c>
      <c r="G23" s="395">
        <f t="shared" si="0"/>
        <v>30142537</v>
      </c>
    </row>
    <row r="24" spans="1:7" ht="12.75">
      <c r="A24" s="14">
        <v>16</v>
      </c>
      <c r="B24" s="15" t="s">
        <v>130</v>
      </c>
      <c r="C24" s="396">
        <v>5759341</v>
      </c>
      <c r="D24" s="396">
        <v>100546</v>
      </c>
      <c r="E24" s="396">
        <f t="shared" si="0"/>
        <v>5658795</v>
      </c>
      <c r="F24" s="396">
        <f>'- 15 -'!I24</f>
        <v>0</v>
      </c>
      <c r="G24" s="396">
        <f t="shared" si="0"/>
        <v>5658795</v>
      </c>
    </row>
    <row r="25" spans="1:7" ht="12.75">
      <c r="A25" s="12">
        <v>17</v>
      </c>
      <c r="B25" s="13" t="s">
        <v>131</v>
      </c>
      <c r="C25" s="395">
        <v>4182804.7</v>
      </c>
      <c r="D25" s="395">
        <v>231442</v>
      </c>
      <c r="E25" s="395">
        <f t="shared" si="0"/>
        <v>3951362.7</v>
      </c>
      <c r="F25" s="395">
        <f>'- 15 -'!I25</f>
        <v>4269</v>
      </c>
      <c r="G25" s="395">
        <f t="shared" si="0"/>
        <v>3947093.7</v>
      </c>
    </row>
    <row r="26" spans="1:7" ht="12.75">
      <c r="A26" s="14">
        <v>18</v>
      </c>
      <c r="B26" s="15" t="s">
        <v>132</v>
      </c>
      <c r="C26" s="396">
        <v>9197142</v>
      </c>
      <c r="D26" s="396">
        <v>97371</v>
      </c>
      <c r="E26" s="396">
        <f t="shared" si="0"/>
        <v>9099771</v>
      </c>
      <c r="F26" s="396">
        <f>'- 15 -'!I26</f>
        <v>0</v>
      </c>
      <c r="G26" s="396">
        <f t="shared" si="0"/>
        <v>9099771</v>
      </c>
    </row>
    <row r="27" spans="1:7" ht="12.75">
      <c r="A27" s="12">
        <v>19</v>
      </c>
      <c r="B27" s="13" t="s">
        <v>133</v>
      </c>
      <c r="C27" s="395">
        <v>23397708</v>
      </c>
      <c r="D27" s="395">
        <v>215737</v>
      </c>
      <c r="E27" s="395">
        <f t="shared" si="0"/>
        <v>23181971</v>
      </c>
      <c r="F27" s="395">
        <f>'- 15 -'!I27</f>
        <v>0</v>
      </c>
      <c r="G27" s="395">
        <f t="shared" si="0"/>
        <v>23181971</v>
      </c>
    </row>
    <row r="28" spans="1:7" ht="12.75">
      <c r="A28" s="14">
        <v>20</v>
      </c>
      <c r="B28" s="15" t="s">
        <v>134</v>
      </c>
      <c r="C28" s="396">
        <v>7603600</v>
      </c>
      <c r="D28" s="396">
        <v>347664</v>
      </c>
      <c r="E28" s="396">
        <f t="shared" si="0"/>
        <v>7255936</v>
      </c>
      <c r="F28" s="396">
        <f>'- 15 -'!I28</f>
        <v>20498</v>
      </c>
      <c r="G28" s="396">
        <f t="shared" si="0"/>
        <v>7235438</v>
      </c>
    </row>
    <row r="29" spans="1:7" ht="12.75">
      <c r="A29" s="12">
        <v>21</v>
      </c>
      <c r="B29" s="13" t="s">
        <v>135</v>
      </c>
      <c r="C29" s="395">
        <v>21747122</v>
      </c>
      <c r="D29" s="395">
        <v>253165</v>
      </c>
      <c r="E29" s="395">
        <f t="shared" si="0"/>
        <v>21493957</v>
      </c>
      <c r="F29" s="395">
        <f>'- 15 -'!I29</f>
        <v>62441</v>
      </c>
      <c r="G29" s="395">
        <f t="shared" si="0"/>
        <v>21431516</v>
      </c>
    </row>
    <row r="30" spans="1:7" ht="12.75">
      <c r="A30" s="14">
        <v>22</v>
      </c>
      <c r="B30" s="15" t="s">
        <v>136</v>
      </c>
      <c r="C30" s="396">
        <v>11673902</v>
      </c>
      <c r="D30" s="396">
        <v>56961</v>
      </c>
      <c r="E30" s="396">
        <f t="shared" si="0"/>
        <v>11616941</v>
      </c>
      <c r="F30" s="396">
        <f>'- 15 -'!I30</f>
        <v>233165</v>
      </c>
      <c r="G30" s="396">
        <f t="shared" si="0"/>
        <v>11383776</v>
      </c>
    </row>
    <row r="31" spans="1:7" ht="12.75">
      <c r="A31" s="12">
        <v>23</v>
      </c>
      <c r="B31" s="13" t="s">
        <v>137</v>
      </c>
      <c r="C31" s="395">
        <v>9789242</v>
      </c>
      <c r="D31" s="395">
        <v>31329</v>
      </c>
      <c r="E31" s="395">
        <f t="shared" si="0"/>
        <v>9757913</v>
      </c>
      <c r="F31" s="395">
        <f>'- 15 -'!I31</f>
        <v>0</v>
      </c>
      <c r="G31" s="395">
        <f t="shared" si="0"/>
        <v>9757913</v>
      </c>
    </row>
    <row r="32" spans="1:7" ht="12.75">
      <c r="A32" s="14">
        <v>24</v>
      </c>
      <c r="B32" s="15" t="s">
        <v>138</v>
      </c>
      <c r="C32" s="396">
        <v>22148623</v>
      </c>
      <c r="D32" s="396">
        <v>38461</v>
      </c>
      <c r="E32" s="396">
        <f t="shared" si="0"/>
        <v>22110162</v>
      </c>
      <c r="F32" s="396">
        <f>'- 15 -'!I32</f>
        <v>1380</v>
      </c>
      <c r="G32" s="396">
        <f t="shared" si="0"/>
        <v>22108782</v>
      </c>
    </row>
    <row r="33" spans="1:7" ht="12.75">
      <c r="A33" s="12">
        <v>25</v>
      </c>
      <c r="B33" s="13" t="s">
        <v>139</v>
      </c>
      <c r="C33" s="395">
        <v>9937356</v>
      </c>
      <c r="D33" s="395">
        <v>30857</v>
      </c>
      <c r="E33" s="395">
        <f t="shared" si="0"/>
        <v>9906499</v>
      </c>
      <c r="F33" s="395">
        <f>'- 15 -'!I33</f>
        <v>0</v>
      </c>
      <c r="G33" s="395">
        <f t="shared" si="0"/>
        <v>9906499</v>
      </c>
    </row>
    <row r="34" spans="1:7" ht="12.75">
      <c r="A34" s="14">
        <v>26</v>
      </c>
      <c r="B34" s="15" t="s">
        <v>140</v>
      </c>
      <c r="C34" s="396">
        <v>15344160</v>
      </c>
      <c r="D34" s="396">
        <v>79971</v>
      </c>
      <c r="E34" s="396">
        <f t="shared" si="0"/>
        <v>15264189</v>
      </c>
      <c r="F34" s="396">
        <f>'- 15 -'!I34</f>
        <v>0</v>
      </c>
      <c r="G34" s="396">
        <f t="shared" si="0"/>
        <v>15264189</v>
      </c>
    </row>
    <row r="35" spans="1:7" ht="12.75">
      <c r="A35" s="12">
        <v>28</v>
      </c>
      <c r="B35" s="13" t="s">
        <v>141</v>
      </c>
      <c r="C35" s="395">
        <v>6113955</v>
      </c>
      <c r="D35" s="395">
        <v>73159</v>
      </c>
      <c r="E35" s="395">
        <f t="shared" si="0"/>
        <v>6040796</v>
      </c>
      <c r="F35" s="395">
        <f>'- 15 -'!I35</f>
        <v>0</v>
      </c>
      <c r="G35" s="395">
        <f t="shared" si="0"/>
        <v>6040796</v>
      </c>
    </row>
    <row r="36" spans="1:7" ht="12.75">
      <c r="A36" s="14">
        <v>30</v>
      </c>
      <c r="B36" s="15" t="s">
        <v>142</v>
      </c>
      <c r="C36" s="396">
        <v>8870696</v>
      </c>
      <c r="D36" s="396">
        <v>38911</v>
      </c>
      <c r="E36" s="396">
        <f t="shared" si="0"/>
        <v>8831785</v>
      </c>
      <c r="F36" s="396">
        <f>'- 15 -'!I36</f>
        <v>0</v>
      </c>
      <c r="G36" s="396">
        <f t="shared" si="0"/>
        <v>8831785</v>
      </c>
    </row>
    <row r="37" spans="1:7" ht="12.75">
      <c r="A37" s="12">
        <v>31</v>
      </c>
      <c r="B37" s="13" t="s">
        <v>143</v>
      </c>
      <c r="C37" s="395">
        <v>10470263</v>
      </c>
      <c r="D37" s="395">
        <v>37378</v>
      </c>
      <c r="E37" s="395">
        <f t="shared" si="0"/>
        <v>10432885</v>
      </c>
      <c r="F37" s="395">
        <f>'- 15 -'!I37</f>
        <v>0</v>
      </c>
      <c r="G37" s="395">
        <f t="shared" si="0"/>
        <v>10432885</v>
      </c>
    </row>
    <row r="38" spans="1:7" ht="12.75">
      <c r="A38" s="14">
        <v>32</v>
      </c>
      <c r="B38" s="15" t="s">
        <v>144</v>
      </c>
      <c r="C38" s="396">
        <v>6265939.57</v>
      </c>
      <c r="D38" s="396">
        <v>92568</v>
      </c>
      <c r="E38" s="396">
        <f t="shared" si="0"/>
        <v>6173371.57</v>
      </c>
      <c r="F38" s="396">
        <f>'- 15 -'!I38</f>
        <v>0</v>
      </c>
      <c r="G38" s="396">
        <f t="shared" si="0"/>
        <v>6173371.57</v>
      </c>
    </row>
    <row r="39" spans="1:7" ht="12.75">
      <c r="A39" s="12">
        <v>33</v>
      </c>
      <c r="B39" s="13" t="s">
        <v>145</v>
      </c>
      <c r="C39" s="395">
        <v>12411250</v>
      </c>
      <c r="D39" s="395">
        <v>440</v>
      </c>
      <c r="E39" s="395">
        <f t="shared" si="0"/>
        <v>12410810</v>
      </c>
      <c r="F39" s="395">
        <f>'- 15 -'!I39</f>
        <v>0</v>
      </c>
      <c r="G39" s="395">
        <f t="shared" si="0"/>
        <v>12410810</v>
      </c>
    </row>
    <row r="40" spans="1:7" ht="12.75">
      <c r="A40" s="14">
        <v>34</v>
      </c>
      <c r="B40" s="15" t="s">
        <v>146</v>
      </c>
      <c r="C40" s="396">
        <v>5516781.245</v>
      </c>
      <c r="D40" s="396">
        <v>0</v>
      </c>
      <c r="E40" s="396">
        <f t="shared" si="0"/>
        <v>5516781.245</v>
      </c>
      <c r="F40" s="396">
        <f>'- 15 -'!I40</f>
        <v>0</v>
      </c>
      <c r="G40" s="396">
        <f t="shared" si="0"/>
        <v>5516781.245</v>
      </c>
    </row>
    <row r="41" spans="1:7" ht="12.75">
      <c r="A41" s="12">
        <v>35</v>
      </c>
      <c r="B41" s="13" t="s">
        <v>147</v>
      </c>
      <c r="C41" s="395">
        <v>13633574.85</v>
      </c>
      <c r="D41" s="395">
        <v>0</v>
      </c>
      <c r="E41" s="395">
        <f t="shared" si="0"/>
        <v>13633574.85</v>
      </c>
      <c r="F41" s="395">
        <f>'- 15 -'!I41</f>
        <v>10936</v>
      </c>
      <c r="G41" s="395">
        <f t="shared" si="0"/>
        <v>13622638.85</v>
      </c>
    </row>
    <row r="42" spans="1:7" ht="12.75">
      <c r="A42" s="14">
        <v>36</v>
      </c>
      <c r="B42" s="15" t="s">
        <v>148</v>
      </c>
      <c r="C42" s="396">
        <v>7192768.62</v>
      </c>
      <c r="D42" s="396">
        <v>67902</v>
      </c>
      <c r="E42" s="396">
        <f t="shared" si="0"/>
        <v>7124866.62</v>
      </c>
      <c r="F42" s="396">
        <f>'- 15 -'!I42</f>
        <v>0</v>
      </c>
      <c r="G42" s="396">
        <f t="shared" si="0"/>
        <v>7124866.62</v>
      </c>
    </row>
    <row r="43" spans="1:7" ht="12.75">
      <c r="A43" s="12">
        <v>37</v>
      </c>
      <c r="B43" s="13" t="s">
        <v>149</v>
      </c>
      <c r="C43" s="395">
        <v>6945899.87</v>
      </c>
      <c r="D43" s="395">
        <v>29457</v>
      </c>
      <c r="E43" s="395">
        <f t="shared" si="0"/>
        <v>6916442.87</v>
      </c>
      <c r="F43" s="395">
        <f>'- 15 -'!I43</f>
        <v>6107</v>
      </c>
      <c r="G43" s="395">
        <f t="shared" si="0"/>
        <v>6910335.87</v>
      </c>
    </row>
    <row r="44" spans="1:7" ht="12.75">
      <c r="A44" s="14">
        <v>38</v>
      </c>
      <c r="B44" s="15" t="s">
        <v>150</v>
      </c>
      <c r="C44" s="396">
        <v>8926702</v>
      </c>
      <c r="D44" s="396">
        <v>48115</v>
      </c>
      <c r="E44" s="396">
        <f t="shared" si="0"/>
        <v>8878587</v>
      </c>
      <c r="F44" s="396">
        <f>'- 15 -'!I44</f>
        <v>0</v>
      </c>
      <c r="G44" s="396">
        <f t="shared" si="0"/>
        <v>8878587</v>
      </c>
    </row>
    <row r="45" spans="1:7" ht="12.75">
      <c r="A45" s="12">
        <v>39</v>
      </c>
      <c r="B45" s="13" t="s">
        <v>151</v>
      </c>
      <c r="C45" s="395">
        <v>15011911</v>
      </c>
      <c r="D45" s="395">
        <v>99953</v>
      </c>
      <c r="E45" s="395">
        <f t="shared" si="0"/>
        <v>14911958</v>
      </c>
      <c r="F45" s="395">
        <f>'- 15 -'!I45</f>
        <v>0</v>
      </c>
      <c r="G45" s="395">
        <f t="shared" si="0"/>
        <v>14911958</v>
      </c>
    </row>
    <row r="46" spans="1:7" ht="12.75">
      <c r="A46" s="14">
        <v>40</v>
      </c>
      <c r="B46" s="15" t="s">
        <v>152</v>
      </c>
      <c r="C46" s="396">
        <v>43377539.480000004</v>
      </c>
      <c r="D46" s="396">
        <v>80997</v>
      </c>
      <c r="E46" s="396">
        <f t="shared" si="0"/>
        <v>43296542.480000004</v>
      </c>
      <c r="F46" s="396">
        <f>'- 15 -'!I46</f>
        <v>44405</v>
      </c>
      <c r="G46" s="396">
        <f t="shared" si="0"/>
        <v>43252137.480000004</v>
      </c>
    </row>
    <row r="47" spans="1:7" ht="12.75">
      <c r="A47" s="12">
        <v>41</v>
      </c>
      <c r="B47" s="13" t="s">
        <v>153</v>
      </c>
      <c r="C47" s="395">
        <v>11793541.29</v>
      </c>
      <c r="D47" s="395">
        <v>15492</v>
      </c>
      <c r="E47" s="395">
        <f t="shared" si="0"/>
        <v>11778049.29</v>
      </c>
      <c r="F47" s="395">
        <f>'- 15 -'!I47</f>
        <v>120601</v>
      </c>
      <c r="G47" s="395">
        <f t="shared" si="0"/>
        <v>11657448.29</v>
      </c>
    </row>
    <row r="48" spans="1:7" ht="12.75">
      <c r="A48" s="14">
        <v>42</v>
      </c>
      <c r="B48" s="15" t="s">
        <v>154</v>
      </c>
      <c r="C48" s="396">
        <v>7898713</v>
      </c>
      <c r="D48" s="396">
        <v>87400</v>
      </c>
      <c r="E48" s="396">
        <f t="shared" si="0"/>
        <v>7811313</v>
      </c>
      <c r="F48" s="396">
        <f>'- 15 -'!I48</f>
        <v>0</v>
      </c>
      <c r="G48" s="396">
        <f t="shared" si="0"/>
        <v>7811313</v>
      </c>
    </row>
    <row r="49" spans="1:7" ht="12.75">
      <c r="A49" s="12">
        <v>43</v>
      </c>
      <c r="B49" s="13" t="s">
        <v>155</v>
      </c>
      <c r="C49" s="395">
        <v>6092250</v>
      </c>
      <c r="D49" s="395">
        <v>32749</v>
      </c>
      <c r="E49" s="395">
        <f t="shared" si="0"/>
        <v>6059501</v>
      </c>
      <c r="F49" s="395">
        <f>'- 15 -'!I49</f>
        <v>14866</v>
      </c>
      <c r="G49" s="395">
        <f t="shared" si="0"/>
        <v>6044635</v>
      </c>
    </row>
    <row r="50" spans="1:7" ht="12.75">
      <c r="A50" s="14">
        <v>44</v>
      </c>
      <c r="B50" s="15" t="s">
        <v>156</v>
      </c>
      <c r="C50" s="396">
        <v>9080288</v>
      </c>
      <c r="D50" s="396">
        <v>29816</v>
      </c>
      <c r="E50" s="396">
        <f t="shared" si="0"/>
        <v>9050472</v>
      </c>
      <c r="F50" s="396">
        <f>'- 15 -'!I50</f>
        <v>0</v>
      </c>
      <c r="G50" s="396">
        <f t="shared" si="0"/>
        <v>9050472</v>
      </c>
    </row>
    <row r="51" spans="1:7" ht="12.75">
      <c r="A51" s="12">
        <v>45</v>
      </c>
      <c r="B51" s="13" t="s">
        <v>157</v>
      </c>
      <c r="C51" s="395">
        <v>11773049.29</v>
      </c>
      <c r="D51" s="395">
        <v>17094</v>
      </c>
      <c r="E51" s="395">
        <f t="shared" si="0"/>
        <v>11755955.29</v>
      </c>
      <c r="F51" s="395">
        <f>'- 15 -'!I51</f>
        <v>16963</v>
      </c>
      <c r="G51" s="395">
        <f t="shared" si="0"/>
        <v>11738992.29</v>
      </c>
    </row>
    <row r="52" spans="1:7" ht="12.75">
      <c r="A52" s="14">
        <v>46</v>
      </c>
      <c r="B52" s="15" t="s">
        <v>158</v>
      </c>
      <c r="C52" s="396">
        <v>11282947.25</v>
      </c>
      <c r="D52" s="396">
        <v>0</v>
      </c>
      <c r="E52" s="396">
        <f t="shared" si="0"/>
        <v>11282947.25</v>
      </c>
      <c r="F52" s="396">
        <f>'- 15 -'!I52</f>
        <v>0</v>
      </c>
      <c r="G52" s="396">
        <f t="shared" si="0"/>
        <v>11282947.25</v>
      </c>
    </row>
    <row r="53" spans="1:7" ht="12.75">
      <c r="A53" s="12">
        <v>47</v>
      </c>
      <c r="B53" s="13" t="s">
        <v>159</v>
      </c>
      <c r="C53" s="395">
        <v>8972405.280000001</v>
      </c>
      <c r="D53" s="395">
        <v>30820</v>
      </c>
      <c r="E53" s="395">
        <f t="shared" si="0"/>
        <v>8941585.280000001</v>
      </c>
      <c r="F53" s="395">
        <f>'- 15 -'!I53</f>
        <v>0</v>
      </c>
      <c r="G53" s="395">
        <f t="shared" si="0"/>
        <v>8941585.280000001</v>
      </c>
    </row>
    <row r="54" spans="1:7" ht="12.75">
      <c r="A54" s="14">
        <v>48</v>
      </c>
      <c r="B54" s="15" t="s">
        <v>160</v>
      </c>
      <c r="C54" s="396">
        <v>59435803</v>
      </c>
      <c r="D54" s="396">
        <v>2631439</v>
      </c>
      <c r="E54" s="396">
        <f t="shared" si="0"/>
        <v>56804364</v>
      </c>
      <c r="F54" s="396">
        <f>'- 15 -'!I54</f>
        <v>600694</v>
      </c>
      <c r="G54" s="396">
        <f t="shared" si="0"/>
        <v>56203670</v>
      </c>
    </row>
    <row r="55" spans="1:7" ht="12.75">
      <c r="A55" s="12">
        <v>49</v>
      </c>
      <c r="B55" s="13" t="s">
        <v>161</v>
      </c>
      <c r="C55" s="395">
        <v>33875759</v>
      </c>
      <c r="D55" s="395">
        <v>115324</v>
      </c>
      <c r="E55" s="395">
        <f t="shared" si="0"/>
        <v>33760435</v>
      </c>
      <c r="F55" s="395">
        <f>'- 15 -'!I55</f>
        <v>32790</v>
      </c>
      <c r="G55" s="395">
        <f t="shared" si="0"/>
        <v>33727645</v>
      </c>
    </row>
    <row r="56" spans="1:7" ht="12.75">
      <c r="A56" s="14">
        <v>50</v>
      </c>
      <c r="B56" s="15" t="s">
        <v>358</v>
      </c>
      <c r="C56" s="396">
        <v>14182471</v>
      </c>
      <c r="D56" s="396">
        <v>79867</v>
      </c>
      <c r="E56" s="396">
        <f>C56-D56</f>
        <v>14102604</v>
      </c>
      <c r="F56" s="396">
        <f>'- 15 -'!I56</f>
        <v>0</v>
      </c>
      <c r="G56" s="396">
        <f>E56-F56</f>
        <v>14102604</v>
      </c>
    </row>
    <row r="57" spans="1:7" ht="12.75">
      <c r="A57" s="12">
        <v>2264</v>
      </c>
      <c r="B57" s="13" t="s">
        <v>162</v>
      </c>
      <c r="C57" s="395">
        <v>1749042</v>
      </c>
      <c r="D57" s="395">
        <v>6985</v>
      </c>
      <c r="E57" s="395">
        <f t="shared" si="0"/>
        <v>1742057</v>
      </c>
      <c r="F57" s="395">
        <f>'- 15 -'!I57</f>
        <v>3038</v>
      </c>
      <c r="G57" s="395">
        <f t="shared" si="0"/>
        <v>1739019</v>
      </c>
    </row>
    <row r="58" spans="1:7" ht="12.75">
      <c r="A58" s="14">
        <v>2309</v>
      </c>
      <c r="B58" s="15" t="s">
        <v>163</v>
      </c>
      <c r="C58" s="396">
        <v>2011530</v>
      </c>
      <c r="D58" s="396">
        <v>11398</v>
      </c>
      <c r="E58" s="396">
        <f t="shared" si="0"/>
        <v>2000132</v>
      </c>
      <c r="F58" s="396">
        <f>'- 15 -'!I58</f>
        <v>0</v>
      </c>
      <c r="G58" s="396">
        <f t="shared" si="0"/>
        <v>2000132</v>
      </c>
    </row>
    <row r="59" spans="1:7" ht="12.75">
      <c r="A59" s="12">
        <v>2312</v>
      </c>
      <c r="B59" s="13" t="s">
        <v>164</v>
      </c>
      <c r="C59" s="395">
        <v>1785131</v>
      </c>
      <c r="D59" s="395">
        <v>1495</v>
      </c>
      <c r="E59" s="395">
        <f t="shared" si="0"/>
        <v>1783636</v>
      </c>
      <c r="F59" s="395">
        <f>'- 15 -'!I59</f>
        <v>0</v>
      </c>
      <c r="G59" s="395">
        <f t="shared" si="0"/>
        <v>1783636</v>
      </c>
    </row>
    <row r="60" spans="1:7" ht="12.75">
      <c r="A60" s="14">
        <v>2355</v>
      </c>
      <c r="B60" s="15" t="s">
        <v>165</v>
      </c>
      <c r="C60" s="396">
        <v>24140852</v>
      </c>
      <c r="D60" s="396">
        <v>297858</v>
      </c>
      <c r="E60" s="396">
        <f t="shared" si="0"/>
        <v>23842994</v>
      </c>
      <c r="F60" s="396">
        <f>'- 15 -'!I60</f>
        <v>3501</v>
      </c>
      <c r="G60" s="396">
        <f t="shared" si="0"/>
        <v>23839493</v>
      </c>
    </row>
    <row r="61" spans="1:7" ht="12.75">
      <c r="A61" s="12">
        <v>2439</v>
      </c>
      <c r="B61" s="13" t="s">
        <v>166</v>
      </c>
      <c r="C61" s="395">
        <v>1224009.57</v>
      </c>
      <c r="D61" s="395">
        <v>2786</v>
      </c>
      <c r="E61" s="395">
        <f t="shared" si="0"/>
        <v>1221223.57</v>
      </c>
      <c r="F61" s="395">
        <f>'- 15 -'!I61</f>
        <v>0</v>
      </c>
      <c r="G61" s="395">
        <f t="shared" si="0"/>
        <v>1221223.57</v>
      </c>
    </row>
    <row r="62" spans="1:7" ht="12.75">
      <c r="A62" s="14">
        <v>2460</v>
      </c>
      <c r="B62" s="15" t="s">
        <v>167</v>
      </c>
      <c r="C62" s="396">
        <v>2805168</v>
      </c>
      <c r="D62" s="396">
        <v>2181</v>
      </c>
      <c r="E62" s="396">
        <f t="shared" si="0"/>
        <v>2802987</v>
      </c>
      <c r="F62" s="396">
        <f>'- 15 -'!I62</f>
        <v>0</v>
      </c>
      <c r="G62" s="396">
        <f t="shared" si="0"/>
        <v>2802987</v>
      </c>
    </row>
    <row r="63" spans="1:7" ht="12.75">
      <c r="A63" s="12">
        <v>3000</v>
      </c>
      <c r="B63" s="13" t="s">
        <v>400</v>
      </c>
      <c r="C63" s="395">
        <v>5350449</v>
      </c>
      <c r="D63" s="395">
        <v>0</v>
      </c>
      <c r="E63" s="395">
        <f t="shared" si="0"/>
        <v>5350449</v>
      </c>
      <c r="F63" s="395">
        <f>'- 15 -'!I63</f>
        <v>343589</v>
      </c>
      <c r="G63" s="395">
        <f t="shared" si="0"/>
        <v>5006860</v>
      </c>
    </row>
    <row r="64" spans="3:7" ht="4.5" customHeight="1">
      <c r="C64" s="397"/>
      <c r="D64" s="397"/>
      <c r="E64" s="397"/>
      <c r="F64" s="397"/>
      <c r="G64" s="397"/>
    </row>
    <row r="65" spans="1:7" ht="12.75">
      <c r="A65" s="18"/>
      <c r="B65" s="19" t="s">
        <v>168</v>
      </c>
      <c r="C65" s="398">
        <f>SUM(C11:C63)</f>
        <v>1267547075.155</v>
      </c>
      <c r="D65" s="398">
        <f>SUM(D11:D63)</f>
        <v>16786945</v>
      </c>
      <c r="E65" s="398">
        <f>SUM(E11:E63)</f>
        <v>1250760130.155</v>
      </c>
      <c r="F65" s="398">
        <f>SUM(F11:F63)</f>
        <v>8054128</v>
      </c>
      <c r="G65" s="398">
        <f>SUM(G11:G63)</f>
        <v>1242706002.155</v>
      </c>
    </row>
    <row r="66" spans="3:7" ht="4.5" customHeight="1">
      <c r="C66" s="397"/>
      <c r="D66" s="397"/>
      <c r="E66" s="397"/>
      <c r="F66" s="397"/>
      <c r="G66" s="397"/>
    </row>
    <row r="67" spans="1:7" ht="12.75">
      <c r="A67" s="14">
        <v>2155</v>
      </c>
      <c r="B67" s="15" t="s">
        <v>169</v>
      </c>
      <c r="C67" s="396">
        <v>1339216.35</v>
      </c>
      <c r="D67" s="396">
        <v>140305</v>
      </c>
      <c r="E67" s="396">
        <f>C67-D67</f>
        <v>1198911.35</v>
      </c>
      <c r="F67" s="396">
        <f>'- 15 -'!I67</f>
        <v>253.47</v>
      </c>
      <c r="G67" s="396">
        <f>E67-F67</f>
        <v>1198657.8800000001</v>
      </c>
    </row>
    <row r="68" spans="1:7" ht="12.75">
      <c r="A68" s="12">
        <v>2408</v>
      </c>
      <c r="B68" s="13" t="s">
        <v>171</v>
      </c>
      <c r="C68" s="395">
        <v>2268701</v>
      </c>
      <c r="D68" s="395">
        <v>9433</v>
      </c>
      <c r="E68" s="395">
        <f>C68-D68</f>
        <v>2259268</v>
      </c>
      <c r="F68" s="395">
        <f>'- 15 -'!I68</f>
        <v>2799</v>
      </c>
      <c r="G68" s="395">
        <f>E68-F68</f>
        <v>2256469</v>
      </c>
    </row>
    <row r="69" ht="6.75" customHeight="1"/>
    <row r="70" spans="1:7" ht="12" customHeight="1">
      <c r="A70" s="380" t="s">
        <v>372</v>
      </c>
      <c r="B70" s="266" t="s">
        <v>418</v>
      </c>
      <c r="C70" s="235"/>
      <c r="D70" s="235"/>
      <c r="E70" s="235"/>
      <c r="F70" s="235"/>
      <c r="G70" s="235"/>
    </row>
    <row r="71" spans="1:7" ht="12" customHeight="1">
      <c r="A71" s="380" t="s">
        <v>373</v>
      </c>
      <c r="B71" s="266" t="s">
        <v>326</v>
      </c>
      <c r="C71" s="235"/>
      <c r="D71" s="235"/>
      <c r="E71" s="235"/>
      <c r="F71" s="235"/>
      <c r="G71" s="235"/>
    </row>
    <row r="72" spans="1:7" ht="12" customHeight="1">
      <c r="A72" s="53"/>
      <c r="B72" s="266" t="s">
        <v>441</v>
      </c>
      <c r="C72" s="235"/>
      <c r="D72" s="235"/>
      <c r="E72" s="235"/>
      <c r="F72" s="235"/>
      <c r="G72" s="235"/>
    </row>
    <row r="73" spans="1:7" ht="12" customHeight="1">
      <c r="A73" s="380" t="s">
        <v>374</v>
      </c>
      <c r="B73" s="266" t="s">
        <v>510</v>
      </c>
      <c r="C73" s="235"/>
      <c r="D73" s="235"/>
      <c r="E73" s="235"/>
      <c r="F73" s="235"/>
      <c r="G73" s="235"/>
    </row>
    <row r="74" spans="1:7" ht="12" customHeight="1">
      <c r="A74" s="380" t="s">
        <v>375</v>
      </c>
      <c r="B74" s="266" t="s">
        <v>305</v>
      </c>
      <c r="C74" s="235"/>
      <c r="D74" s="235"/>
      <c r="E74" s="235"/>
      <c r="F74" s="235"/>
      <c r="G74" s="235"/>
    </row>
    <row r="75" ht="12" customHeight="1"/>
  </sheetData>
  <printOptions horizontalCentered="1"/>
  <pageMargins left="0.4724409448818898" right="0.4724409448818898" top="0.5905511811023623" bottom="0" header="0.31496062992125984" footer="0"/>
  <pageSetup fitToHeight="1" fitToWidth="1" horizontalDpi="300" verticalDpi="300" orientation="portrait" scale="83" r:id="rId1"/>
  <headerFooter alignWithMargins="0">
    <oddHeader>&amp;C&amp;"Times New Roman,Bold"&amp;12&amp;A</oddHeader>
  </headerFooter>
</worksheet>
</file>

<file path=xl/worksheets/sheet20.xml><?xml version="1.0" encoding="utf-8"?>
<worksheet xmlns="http://schemas.openxmlformats.org/spreadsheetml/2006/main" xmlns:r="http://schemas.openxmlformats.org/officeDocument/2006/relationships">
  <sheetPr codeName="Sheet21">
    <pageSetUpPr fitToPage="1"/>
  </sheetPr>
  <dimension ref="A1:K74"/>
  <sheetViews>
    <sheetView showGridLines="0" showZeros="0" workbookViewId="0" topLeftCell="A1">
      <selection activeCell="A1" sqref="A1"/>
    </sheetView>
  </sheetViews>
  <sheetFormatPr defaultColWidth="15.83203125" defaultRowHeight="12"/>
  <cols>
    <col min="1" max="1" width="6.83203125" style="80" customWidth="1"/>
    <col min="2" max="2" width="33.83203125" style="80" customWidth="1"/>
    <col min="3" max="3" width="15.83203125" style="80" customWidth="1"/>
    <col min="4" max="4" width="7.83203125" style="80" customWidth="1"/>
    <col min="5" max="5" width="9.83203125" style="80" customWidth="1"/>
    <col min="6" max="6" width="15.83203125" style="80" customWidth="1"/>
    <col min="7" max="7" width="7.83203125" style="80" customWidth="1"/>
    <col min="8" max="8" width="9.83203125" style="80" customWidth="1"/>
    <col min="9" max="9" width="15.83203125" style="80" customWidth="1"/>
    <col min="10" max="10" width="7.83203125" style="80" customWidth="1"/>
    <col min="11" max="11" width="9.83203125" style="80" customWidth="1"/>
    <col min="12" max="16384" width="15.83203125" style="80" customWidth="1"/>
  </cols>
  <sheetData>
    <row r="1" spans="1:11" ht="6.75" customHeight="1">
      <c r="A1" s="16"/>
      <c r="B1" s="78"/>
      <c r="C1" s="140"/>
      <c r="D1" s="140"/>
      <c r="E1" s="140"/>
      <c r="F1" s="140"/>
      <c r="G1" s="140"/>
      <c r="H1" s="140"/>
      <c r="I1" s="140"/>
      <c r="J1" s="140"/>
      <c r="K1" s="140"/>
    </row>
    <row r="2" spans="1:11" ht="12.75">
      <c r="A2" s="7"/>
      <c r="B2" s="81"/>
      <c r="C2" s="195" t="s">
        <v>0</v>
      </c>
      <c r="D2" s="195"/>
      <c r="E2" s="195"/>
      <c r="F2" s="195"/>
      <c r="G2" s="195"/>
      <c r="H2" s="210"/>
      <c r="I2" s="210"/>
      <c r="J2" s="226"/>
      <c r="K2" s="215" t="s">
        <v>385</v>
      </c>
    </row>
    <row r="3" spans="1:11" ht="12.75">
      <c r="A3" s="8"/>
      <c r="B3" s="84"/>
      <c r="C3" s="198" t="str">
        <f>YEAR</f>
        <v>OPERATING FUND ACTUAL 2000/01</v>
      </c>
      <c r="D3" s="198"/>
      <c r="E3" s="198"/>
      <c r="F3" s="198"/>
      <c r="G3" s="198"/>
      <c r="H3" s="211"/>
      <c r="I3" s="211"/>
      <c r="J3" s="211"/>
      <c r="K3" s="216"/>
    </row>
    <row r="4" spans="1:11" ht="12.75">
      <c r="A4" s="9"/>
      <c r="C4" s="140"/>
      <c r="D4" s="140"/>
      <c r="E4" s="140"/>
      <c r="F4" s="140"/>
      <c r="G4" s="140"/>
      <c r="H4" s="140"/>
      <c r="I4" s="140"/>
      <c r="J4" s="140"/>
      <c r="K4" s="140"/>
    </row>
    <row r="5" spans="1:11" ht="16.5">
      <c r="A5" s="9"/>
      <c r="C5" s="323" t="s">
        <v>355</v>
      </c>
      <c r="D5" s="217"/>
      <c r="E5" s="229"/>
      <c r="F5" s="229"/>
      <c r="G5" s="229"/>
      <c r="H5" s="229"/>
      <c r="I5" s="229"/>
      <c r="J5" s="229"/>
      <c r="K5" s="230"/>
    </row>
    <row r="6" spans="1:11" ht="12.75">
      <c r="A6" s="9"/>
      <c r="C6" s="200"/>
      <c r="D6" s="64"/>
      <c r="E6" s="65"/>
      <c r="F6" s="66" t="s">
        <v>19</v>
      </c>
      <c r="G6" s="64"/>
      <c r="H6" s="65"/>
      <c r="I6" s="66" t="s">
        <v>17</v>
      </c>
      <c r="J6" s="64"/>
      <c r="K6" s="65"/>
    </row>
    <row r="7" spans="3:11" ht="12.75">
      <c r="C7" s="67" t="s">
        <v>47</v>
      </c>
      <c r="D7" s="68"/>
      <c r="E7" s="69"/>
      <c r="F7" s="67" t="s">
        <v>48</v>
      </c>
      <c r="G7" s="68"/>
      <c r="H7" s="69"/>
      <c r="I7" s="67" t="s">
        <v>49</v>
      </c>
      <c r="J7" s="68"/>
      <c r="K7" s="69"/>
    </row>
    <row r="8" spans="1:11" ht="12.75">
      <c r="A8" s="92"/>
      <c r="B8" s="44"/>
      <c r="C8" s="232"/>
      <c r="D8" s="224"/>
      <c r="E8" s="225" t="s">
        <v>75</v>
      </c>
      <c r="F8" s="71"/>
      <c r="G8" s="72"/>
      <c r="H8" s="225" t="s">
        <v>75</v>
      </c>
      <c r="I8" s="71"/>
      <c r="J8" s="72"/>
      <c r="K8" s="225" t="s">
        <v>75</v>
      </c>
    </row>
    <row r="9" spans="1:11" ht="12.75">
      <c r="A9" s="50" t="s">
        <v>101</v>
      </c>
      <c r="B9" s="51" t="s">
        <v>102</v>
      </c>
      <c r="C9" s="73" t="s">
        <v>103</v>
      </c>
      <c r="D9" s="74" t="s">
        <v>104</v>
      </c>
      <c r="E9" s="74" t="s">
        <v>105</v>
      </c>
      <c r="F9" s="74" t="s">
        <v>103</v>
      </c>
      <c r="G9" s="74" t="s">
        <v>104</v>
      </c>
      <c r="H9" s="74" t="s">
        <v>105</v>
      </c>
      <c r="I9" s="74" t="s">
        <v>103</v>
      </c>
      <c r="J9" s="74" t="s">
        <v>104</v>
      </c>
      <c r="K9" s="74" t="s">
        <v>105</v>
      </c>
    </row>
    <row r="10" spans="1:2" ht="4.5" customHeight="1">
      <c r="A10" s="75"/>
      <c r="B10" s="75"/>
    </row>
    <row r="11" spans="1:11" ht="12.75">
      <c r="A11" s="12">
        <v>1</v>
      </c>
      <c r="B11" s="13" t="s">
        <v>117</v>
      </c>
      <c r="C11" s="395">
        <v>570192</v>
      </c>
      <c r="D11" s="347">
        <f>C11/'- 3 -'!E11</f>
        <v>0.0024844581173764503</v>
      </c>
      <c r="E11" s="395">
        <f>C11/'- 7 -'!G11</f>
        <v>18.6114039697487</v>
      </c>
      <c r="F11" s="395">
        <v>1229825</v>
      </c>
      <c r="G11" s="347">
        <f>F11/'- 3 -'!E11</f>
        <v>0.005358631310510307</v>
      </c>
      <c r="H11" s="395">
        <f>F11/'- 7 -'!G11</f>
        <v>40.14221505579909</v>
      </c>
      <c r="I11" s="395">
        <v>4110759</v>
      </c>
      <c r="J11" s="347">
        <f>I11/'- 3 -'!E11</f>
        <v>0.017911525531975718</v>
      </c>
      <c r="K11" s="395">
        <f>I11/'- 7 -'!G11</f>
        <v>134.17760398476338</v>
      </c>
    </row>
    <row r="12" spans="1:11" ht="12.75">
      <c r="A12" s="14">
        <v>2</v>
      </c>
      <c r="B12" s="15" t="s">
        <v>118</v>
      </c>
      <c r="C12" s="396">
        <v>258321</v>
      </c>
      <c r="D12" s="348">
        <f>C12/'- 3 -'!E12</f>
        <v>0.004372263854743639</v>
      </c>
      <c r="E12" s="396">
        <f>C12/'- 7 -'!G12</f>
        <v>27.795998476347886</v>
      </c>
      <c r="F12" s="396">
        <v>587863</v>
      </c>
      <c r="G12" s="348">
        <f>F12/'- 3 -'!E12</f>
        <v>0.009949993018148582</v>
      </c>
      <c r="H12" s="396">
        <f>F12/'- 7 -'!G12</f>
        <v>63.25555820975181</v>
      </c>
      <c r="I12" s="396">
        <v>860071</v>
      </c>
      <c r="J12" s="348">
        <f>I12/'- 3 -'!E12</f>
        <v>0.014557304074439231</v>
      </c>
      <c r="K12" s="396">
        <f>I12/'- 7 -'!G12</f>
        <v>92.5458333064327</v>
      </c>
    </row>
    <row r="13" spans="1:11" ht="12.75">
      <c r="A13" s="12">
        <v>3</v>
      </c>
      <c r="B13" s="13" t="s">
        <v>119</v>
      </c>
      <c r="C13" s="395">
        <v>160306</v>
      </c>
      <c r="D13" s="347">
        <f>C13/'- 3 -'!E13</f>
        <v>0.0039433560442952926</v>
      </c>
      <c r="E13" s="395">
        <f>C13/'- 7 -'!G13</f>
        <v>27.097025016903313</v>
      </c>
      <c r="F13" s="395">
        <v>461152</v>
      </c>
      <c r="G13" s="347">
        <f>F13/'- 3 -'!E13</f>
        <v>0.01134384568599343</v>
      </c>
      <c r="H13" s="395">
        <f>F13/'- 7 -'!G13</f>
        <v>77.9499661933739</v>
      </c>
      <c r="I13" s="395">
        <v>672913</v>
      </c>
      <c r="J13" s="347">
        <f>I13/'- 3 -'!E13</f>
        <v>0.016552939664359903</v>
      </c>
      <c r="K13" s="395">
        <f>I13/'- 7 -'!G13</f>
        <v>113.7445909398242</v>
      </c>
    </row>
    <row r="14" spans="1:11" ht="12.75">
      <c r="A14" s="14">
        <v>4</v>
      </c>
      <c r="B14" s="15" t="s">
        <v>120</v>
      </c>
      <c r="C14" s="396">
        <v>200395</v>
      </c>
      <c r="D14" s="348">
        <f>C14/'- 3 -'!E14</f>
        <v>0.005131189533382203</v>
      </c>
      <c r="E14" s="396">
        <f>C14/'- 7 -'!G14</f>
        <v>34.03910178013317</v>
      </c>
      <c r="F14" s="396">
        <v>324343</v>
      </c>
      <c r="G14" s="348">
        <f>F14/'- 3 -'!E14</f>
        <v>0.008304924807633843</v>
      </c>
      <c r="H14" s="396">
        <f>F14/'- 7 -'!G14</f>
        <v>55.092913439326</v>
      </c>
      <c r="I14" s="396">
        <v>739687</v>
      </c>
      <c r="J14" s="348">
        <f>I14/'- 3 -'!E14</f>
        <v>0.018939964531943822</v>
      </c>
      <c r="K14" s="396">
        <f>I14/'- 7 -'!G14</f>
        <v>125.64325995379808</v>
      </c>
    </row>
    <row r="15" spans="1:11" ht="12.75">
      <c r="A15" s="12">
        <v>5</v>
      </c>
      <c r="B15" s="13" t="s">
        <v>121</v>
      </c>
      <c r="C15" s="395">
        <v>214570</v>
      </c>
      <c r="D15" s="347">
        <f>C15/'- 3 -'!E15</f>
        <v>0.004569782465192866</v>
      </c>
      <c r="E15" s="395">
        <f>C15/'- 7 -'!G15</f>
        <v>30.30350106627876</v>
      </c>
      <c r="F15" s="395">
        <v>719342</v>
      </c>
      <c r="G15" s="347">
        <f>F15/'- 3 -'!E15</f>
        <v>0.015320112122276023</v>
      </c>
      <c r="H15" s="395">
        <f>F15/'- 7 -'!G15</f>
        <v>101.59193300097448</v>
      </c>
      <c r="I15" s="395">
        <v>920648</v>
      </c>
      <c r="J15" s="347">
        <f>I15/'- 3 -'!E15</f>
        <v>0.019607405914223244</v>
      </c>
      <c r="K15" s="395">
        <f>I15/'- 7 -'!G15</f>
        <v>130.02217294900223</v>
      </c>
    </row>
    <row r="16" spans="1:11" ht="12.75">
      <c r="A16" s="14">
        <v>6</v>
      </c>
      <c r="B16" s="15" t="s">
        <v>122</v>
      </c>
      <c r="C16" s="396">
        <v>162468</v>
      </c>
      <c r="D16" s="348">
        <f>C16/'- 3 -'!E16</f>
        <v>0.002890776929127604</v>
      </c>
      <c r="E16" s="396">
        <f>C16/'- 7 -'!G16</f>
        <v>18.48222512940106</v>
      </c>
      <c r="F16" s="396">
        <v>390389</v>
      </c>
      <c r="G16" s="348">
        <f>F16/'- 3 -'!E16</f>
        <v>0.006946152562875127</v>
      </c>
      <c r="H16" s="396">
        <f>F16/'- 7 -'!G16</f>
        <v>44.410329332802455</v>
      </c>
      <c r="I16" s="396">
        <v>1136072</v>
      </c>
      <c r="J16" s="348">
        <f>I16/'- 3 -'!E16</f>
        <v>0.02021401585190841</v>
      </c>
      <c r="K16" s="396">
        <f>I16/'- 7 -'!G16</f>
        <v>129.23860986292019</v>
      </c>
    </row>
    <row r="17" spans="1:11" ht="12.75">
      <c r="A17" s="12">
        <v>9</v>
      </c>
      <c r="B17" s="13" t="s">
        <v>123</v>
      </c>
      <c r="C17" s="395">
        <v>235052</v>
      </c>
      <c r="D17" s="347">
        <f>C17/'- 3 -'!E17</f>
        <v>0.0030259121863136194</v>
      </c>
      <c r="E17" s="395">
        <f>C17/'- 7 -'!G17</f>
        <v>18.357270604406335</v>
      </c>
      <c r="F17" s="395">
        <v>713411</v>
      </c>
      <c r="G17" s="347">
        <f>F17/'- 3 -'!E17</f>
        <v>0.009184006257126872</v>
      </c>
      <c r="H17" s="395">
        <f>F17/'- 7 -'!G17</f>
        <v>55.71651710753419</v>
      </c>
      <c r="I17" s="395">
        <v>1055654.24</v>
      </c>
      <c r="J17" s="347">
        <f>I17/'- 3 -'!E17</f>
        <v>0.013589831311155159</v>
      </c>
      <c r="K17" s="395">
        <f>I17/'- 7 -'!G17</f>
        <v>82.44529103504291</v>
      </c>
    </row>
    <row r="18" spans="1:11" ht="12.75">
      <c r="A18" s="14">
        <v>10</v>
      </c>
      <c r="B18" s="15" t="s">
        <v>124</v>
      </c>
      <c r="C18" s="396">
        <v>167939</v>
      </c>
      <c r="D18" s="348">
        <f>C18/'- 3 -'!E18</f>
        <v>0.002956326311925582</v>
      </c>
      <c r="E18" s="396">
        <f>C18/'- 7 -'!G18</f>
        <v>19.612168632488615</v>
      </c>
      <c r="F18" s="396">
        <v>451103</v>
      </c>
      <c r="G18" s="348">
        <f>F18/'- 3 -'!E18</f>
        <v>0.00794102423075382</v>
      </c>
      <c r="H18" s="396">
        <f>F18/'- 7 -'!G18</f>
        <v>52.68048581104753</v>
      </c>
      <c r="I18" s="396">
        <v>1098587</v>
      </c>
      <c r="J18" s="348">
        <f>I18/'- 3 -'!E18</f>
        <v>0.01933905557398454</v>
      </c>
      <c r="K18" s="396">
        <f>I18/'- 7 -'!G18</f>
        <v>128.29463972906692</v>
      </c>
    </row>
    <row r="19" spans="1:11" ht="12.75">
      <c r="A19" s="12">
        <v>11</v>
      </c>
      <c r="B19" s="13" t="s">
        <v>125</v>
      </c>
      <c r="C19" s="395">
        <v>132431</v>
      </c>
      <c r="D19" s="347">
        <f>C19/'- 3 -'!E19</f>
        <v>0.004277964205762355</v>
      </c>
      <c r="E19" s="395">
        <f>C19/'- 7 -'!G19</f>
        <v>28.103261676888142</v>
      </c>
      <c r="F19" s="395">
        <v>216581</v>
      </c>
      <c r="G19" s="347">
        <f>F19/'- 3 -'!E19</f>
        <v>0.006996290639262835</v>
      </c>
      <c r="H19" s="395">
        <f>F19/'- 7 -'!G19</f>
        <v>45.960783481527066</v>
      </c>
      <c r="I19" s="395">
        <v>412996</v>
      </c>
      <c r="J19" s="347">
        <f>I19/'- 3 -'!E19</f>
        <v>0.013341152034818353</v>
      </c>
      <c r="K19" s="395">
        <f>I19/'- 7 -'!G19</f>
        <v>87.6421280478747</v>
      </c>
    </row>
    <row r="20" spans="1:11" ht="12.75">
      <c r="A20" s="14">
        <v>12</v>
      </c>
      <c r="B20" s="15" t="s">
        <v>126</v>
      </c>
      <c r="C20" s="396">
        <v>163399</v>
      </c>
      <c r="D20" s="348">
        <f>C20/'- 3 -'!E20</f>
        <v>0.0032840528772730073</v>
      </c>
      <c r="E20" s="396">
        <f>C20/'- 7 -'!G20</f>
        <v>20.285916472165667</v>
      </c>
      <c r="F20" s="396">
        <v>365065</v>
      </c>
      <c r="G20" s="348">
        <f>F20/'- 3 -'!E20</f>
        <v>0.007337209919532374</v>
      </c>
      <c r="H20" s="396">
        <f>F20/'- 7 -'!G20</f>
        <v>45.32266474648657</v>
      </c>
      <c r="I20" s="396">
        <v>850597</v>
      </c>
      <c r="J20" s="348">
        <f>I20/'- 3 -'!E20</f>
        <v>0.017095609674782516</v>
      </c>
      <c r="K20" s="396">
        <f>I20/'- 7 -'!G20</f>
        <v>105.60125639370314</v>
      </c>
    </row>
    <row r="21" spans="1:11" ht="12.75">
      <c r="A21" s="12">
        <v>13</v>
      </c>
      <c r="B21" s="13" t="s">
        <v>127</v>
      </c>
      <c r="C21" s="395">
        <v>109822</v>
      </c>
      <c r="D21" s="347">
        <f>C21/'- 3 -'!E21</f>
        <v>0.005818556119433888</v>
      </c>
      <c r="E21" s="395">
        <f>C21/'- 7 -'!G21</f>
        <v>33.22703618540482</v>
      </c>
      <c r="F21" s="395">
        <v>156529</v>
      </c>
      <c r="G21" s="347">
        <f>F21/'- 3 -'!E21</f>
        <v>0.008293172322657274</v>
      </c>
      <c r="H21" s="395">
        <f>F21/'- 7 -'!G21</f>
        <v>47.358404937673974</v>
      </c>
      <c r="I21" s="395">
        <v>269725</v>
      </c>
      <c r="J21" s="347">
        <f>I21/'- 3 -'!E21</f>
        <v>0.014290488693652506</v>
      </c>
      <c r="K21" s="395">
        <f>I21/'- 7 -'!G21</f>
        <v>81.60625680745493</v>
      </c>
    </row>
    <row r="22" spans="1:11" ht="12.75">
      <c r="A22" s="14">
        <v>14</v>
      </c>
      <c r="B22" s="15" t="s">
        <v>128</v>
      </c>
      <c r="C22" s="396">
        <v>159444</v>
      </c>
      <c r="D22" s="348">
        <f>C22/'- 3 -'!E22</f>
        <v>0.007443456696024991</v>
      </c>
      <c r="E22" s="396">
        <f>C22/'- 7 -'!G22</f>
        <v>45.653256979241235</v>
      </c>
      <c r="F22" s="396">
        <v>244187</v>
      </c>
      <c r="G22" s="348">
        <f>F22/'- 3 -'!E22</f>
        <v>0.01139958455778991</v>
      </c>
      <c r="H22" s="396">
        <f>F22/'- 7 -'!G22</f>
        <v>69.91753758052971</v>
      </c>
      <c r="I22" s="396">
        <v>333483</v>
      </c>
      <c r="J22" s="348">
        <f>I22/'- 3 -'!E22</f>
        <v>0.015568263900557575</v>
      </c>
      <c r="K22" s="396">
        <f>I22/'- 7 -'!G22</f>
        <v>95.48546886184681</v>
      </c>
    </row>
    <row r="23" spans="1:11" ht="12.75">
      <c r="A23" s="12">
        <v>15</v>
      </c>
      <c r="B23" s="13" t="s">
        <v>129</v>
      </c>
      <c r="C23" s="395">
        <v>126141</v>
      </c>
      <c r="D23" s="347">
        <f>C23/'- 3 -'!E23</f>
        <v>0.004168281309371887</v>
      </c>
      <c r="E23" s="395">
        <f>C23/'- 7 -'!G23</f>
        <v>21.42886265183046</v>
      </c>
      <c r="F23" s="395">
        <v>251404</v>
      </c>
      <c r="G23" s="347">
        <f>F23/'- 3 -'!E23</f>
        <v>0.008307549443094076</v>
      </c>
      <c r="H23" s="395">
        <f>F23/'- 7 -'!G23</f>
        <v>42.70857045782723</v>
      </c>
      <c r="I23" s="395">
        <v>423146</v>
      </c>
      <c r="J23" s="347">
        <f>I23/'- 3 -'!E23</f>
        <v>0.013982698432194738</v>
      </c>
      <c r="K23" s="395">
        <f>I23/'- 7 -'!G23</f>
        <v>71.88414168011552</v>
      </c>
    </row>
    <row r="24" spans="1:11" ht="12.75">
      <c r="A24" s="14">
        <v>16</v>
      </c>
      <c r="B24" s="15" t="s">
        <v>130</v>
      </c>
      <c r="C24" s="396">
        <v>43864</v>
      </c>
      <c r="D24" s="348">
        <f>C24/'- 3 -'!E24</f>
        <v>0.007751473591109061</v>
      </c>
      <c r="E24" s="396">
        <f>C24/'- 7 -'!G24</f>
        <v>55.20956576463185</v>
      </c>
      <c r="F24" s="396">
        <v>36590</v>
      </c>
      <c r="G24" s="348">
        <f>F24/'- 3 -'!E24</f>
        <v>0.006466040915071141</v>
      </c>
      <c r="H24" s="396">
        <f>F24/'- 7 -'!G24</f>
        <v>46.05412208936438</v>
      </c>
      <c r="I24" s="396">
        <v>109104</v>
      </c>
      <c r="J24" s="348">
        <f>I24/'- 3 -'!E24</f>
        <v>0.019280429844162936</v>
      </c>
      <c r="K24" s="396">
        <f>I24/'- 7 -'!G24</f>
        <v>137.32410320956578</v>
      </c>
    </row>
    <row r="25" spans="1:11" ht="12.75">
      <c r="A25" s="12">
        <v>17</v>
      </c>
      <c r="B25" s="13" t="s">
        <v>131</v>
      </c>
      <c r="C25" s="395">
        <v>41424</v>
      </c>
      <c r="D25" s="347">
        <f>C25/'- 3 -'!E25</f>
        <v>0.010483471942476959</v>
      </c>
      <c r="E25" s="395">
        <f>C25/'- 7 -'!G25</f>
        <v>76.92479108635098</v>
      </c>
      <c r="F25" s="395">
        <v>71852</v>
      </c>
      <c r="G25" s="347">
        <f>F25/'- 3 -'!E25</f>
        <v>0.018184106460285208</v>
      </c>
      <c r="H25" s="395">
        <f>F25/'- 7 -'!G25</f>
        <v>133.42989786443826</v>
      </c>
      <c r="I25" s="395">
        <v>94581</v>
      </c>
      <c r="J25" s="347">
        <f>I25/'- 3 -'!E25</f>
        <v>0.023936299241778033</v>
      </c>
      <c r="K25" s="395">
        <f>I25/'- 7 -'!G25</f>
        <v>175.63788300835654</v>
      </c>
    </row>
    <row r="26" spans="1:11" ht="12.75">
      <c r="A26" s="14">
        <v>18</v>
      </c>
      <c r="B26" s="15" t="s">
        <v>132</v>
      </c>
      <c r="C26" s="396">
        <v>85789</v>
      </c>
      <c r="D26" s="348">
        <f>C26/'- 3 -'!E26</f>
        <v>0.009427599881359652</v>
      </c>
      <c r="E26" s="396">
        <f>C26/'- 7 -'!G26</f>
        <v>58.15020673761269</v>
      </c>
      <c r="F26" s="396">
        <v>93687</v>
      </c>
      <c r="G26" s="348">
        <f>F26/'- 3 -'!E26</f>
        <v>0.010295533810686005</v>
      </c>
      <c r="H26" s="396">
        <f>F26/'- 7 -'!G26</f>
        <v>63.50369416389887</v>
      </c>
      <c r="I26" s="396">
        <v>171384</v>
      </c>
      <c r="J26" s="348">
        <f>I26/'- 3 -'!E26</f>
        <v>0.01883388054490602</v>
      </c>
      <c r="K26" s="396">
        <f>I26/'- 7 -'!G26</f>
        <v>116.16891479699045</v>
      </c>
    </row>
    <row r="27" spans="1:11" ht="12.75">
      <c r="A27" s="12">
        <v>19</v>
      </c>
      <c r="B27" s="13" t="s">
        <v>133</v>
      </c>
      <c r="C27" s="395">
        <v>111990</v>
      </c>
      <c r="D27" s="347">
        <f>C27/'- 3 -'!E27</f>
        <v>0.004830909330358493</v>
      </c>
      <c r="E27" s="395">
        <f>C27/'- 7 -'!G27</f>
        <v>18.903180068867734</v>
      </c>
      <c r="F27" s="395">
        <v>149530</v>
      </c>
      <c r="G27" s="347">
        <f>F27/'- 3 -'!E27</f>
        <v>0.00645027120429061</v>
      </c>
      <c r="H27" s="395">
        <f>F27/'- 7 -'!G27</f>
        <v>25.23968671933023</v>
      </c>
      <c r="I27" s="395">
        <v>586574</v>
      </c>
      <c r="J27" s="347">
        <f>I27/'- 3 -'!E27</f>
        <v>0.025303025355350502</v>
      </c>
      <c r="K27" s="395">
        <f>I27/'- 7 -'!G27</f>
        <v>99.00985753831613</v>
      </c>
    </row>
    <row r="28" spans="1:11" ht="12.75">
      <c r="A28" s="14">
        <v>20</v>
      </c>
      <c r="B28" s="15" t="s">
        <v>134</v>
      </c>
      <c r="C28" s="396">
        <v>82000</v>
      </c>
      <c r="D28" s="348">
        <f>C28/'- 3 -'!E28</f>
        <v>0.011301091961119834</v>
      </c>
      <c r="E28" s="396">
        <f>C28/'- 7 -'!G28</f>
        <v>81.67330677290836</v>
      </c>
      <c r="F28" s="396">
        <v>105627</v>
      </c>
      <c r="G28" s="348">
        <f>F28/'- 3 -'!E28</f>
        <v>0.014557322446063472</v>
      </c>
      <c r="H28" s="396">
        <f>F28/'- 7 -'!G28</f>
        <v>105.20617529880478</v>
      </c>
      <c r="I28" s="396">
        <v>189314</v>
      </c>
      <c r="J28" s="348">
        <f>I28/'- 3 -'!E28</f>
        <v>0.02609091370155415</v>
      </c>
      <c r="K28" s="396">
        <f>I28/'- 7 -'!G28</f>
        <v>188.5597609561753</v>
      </c>
    </row>
    <row r="29" spans="1:11" ht="12.75">
      <c r="A29" s="12">
        <v>21</v>
      </c>
      <c r="B29" s="13" t="s">
        <v>135</v>
      </c>
      <c r="C29" s="395">
        <v>134925</v>
      </c>
      <c r="D29" s="347">
        <f>C29/'- 3 -'!E29</f>
        <v>0.00627734576746385</v>
      </c>
      <c r="E29" s="395">
        <f>C29/'- 7 -'!G29</f>
        <v>38.35602808653382</v>
      </c>
      <c r="F29" s="395">
        <v>236475</v>
      </c>
      <c r="G29" s="347">
        <f>F29/'- 3 -'!E29</f>
        <v>0.011001929519073663</v>
      </c>
      <c r="H29" s="395">
        <f>F29/'- 7 -'!G29</f>
        <v>67.22432271086221</v>
      </c>
      <c r="I29" s="395">
        <v>300407</v>
      </c>
      <c r="J29" s="347">
        <f>I29/'- 3 -'!E29</f>
        <v>0.013976346933233373</v>
      </c>
      <c r="K29" s="395">
        <f>I29/'- 7 -'!G29</f>
        <v>85.39869801290617</v>
      </c>
    </row>
    <row r="30" spans="1:11" ht="12.75">
      <c r="A30" s="14">
        <v>22</v>
      </c>
      <c r="B30" s="15" t="s">
        <v>136</v>
      </c>
      <c r="C30" s="396">
        <v>109509</v>
      </c>
      <c r="D30" s="348">
        <f>C30/'- 3 -'!E30</f>
        <v>0.009426664041764524</v>
      </c>
      <c r="E30" s="396">
        <f>C30/'- 7 -'!G30</f>
        <v>62.81707107210463</v>
      </c>
      <c r="F30" s="396">
        <v>92729</v>
      </c>
      <c r="G30" s="348">
        <f>F30/'- 3 -'!E30</f>
        <v>0.007982221825866206</v>
      </c>
      <c r="H30" s="396">
        <f>F30/'- 7 -'!G30</f>
        <v>53.19164802386279</v>
      </c>
      <c r="I30" s="396">
        <v>235407</v>
      </c>
      <c r="J30" s="348">
        <f>I30/'- 3 -'!E30</f>
        <v>0.020264112557686228</v>
      </c>
      <c r="K30" s="396">
        <f>I30/'- 7 -'!G30</f>
        <v>135.03527792118396</v>
      </c>
    </row>
    <row r="31" spans="1:11" ht="12.75">
      <c r="A31" s="12">
        <v>23</v>
      </c>
      <c r="B31" s="13" t="s">
        <v>137</v>
      </c>
      <c r="C31" s="395">
        <v>62603</v>
      </c>
      <c r="D31" s="347">
        <f>C31/'- 3 -'!E31</f>
        <v>0.00641561366656989</v>
      </c>
      <c r="E31" s="395">
        <f>C31/'- 7 -'!G31</f>
        <v>43.41400832177531</v>
      </c>
      <c r="F31" s="395">
        <v>89949</v>
      </c>
      <c r="G31" s="347">
        <f>F31/'- 3 -'!E31</f>
        <v>0.00921805718087464</v>
      </c>
      <c r="H31" s="395">
        <f>F31/'- 7 -'!G31</f>
        <v>62.37794729542302</v>
      </c>
      <c r="I31" s="395">
        <v>165508</v>
      </c>
      <c r="J31" s="347">
        <f>I31/'- 3 -'!E31</f>
        <v>0.01696141377772071</v>
      </c>
      <c r="K31" s="395">
        <f>I31/'- 7 -'!G31</f>
        <v>114.77669902912622</v>
      </c>
    </row>
    <row r="32" spans="1:11" ht="12.75">
      <c r="A32" s="14">
        <v>24</v>
      </c>
      <c r="B32" s="15" t="s">
        <v>138</v>
      </c>
      <c r="C32" s="396">
        <v>106254</v>
      </c>
      <c r="D32" s="348">
        <f>C32/'- 3 -'!E32</f>
        <v>0.004805663567729626</v>
      </c>
      <c r="E32" s="396">
        <f>C32/'- 7 -'!G32</f>
        <v>28.96467124631992</v>
      </c>
      <c r="F32" s="396">
        <v>201859</v>
      </c>
      <c r="G32" s="348">
        <f>F32/'- 3 -'!E32</f>
        <v>0.00912969339618588</v>
      </c>
      <c r="H32" s="396">
        <f>F32/'- 7 -'!G32</f>
        <v>55.026442045578456</v>
      </c>
      <c r="I32" s="396">
        <v>403381</v>
      </c>
      <c r="J32" s="348">
        <f>I32/'- 3 -'!E32</f>
        <v>0.018244144932090502</v>
      </c>
      <c r="K32" s="396">
        <f>I32/'- 7 -'!G32</f>
        <v>109.96101842765238</v>
      </c>
    </row>
    <row r="33" spans="1:11" ht="12.75">
      <c r="A33" s="12">
        <v>25</v>
      </c>
      <c r="B33" s="13" t="s">
        <v>139</v>
      </c>
      <c r="C33" s="395">
        <v>102009</v>
      </c>
      <c r="D33" s="347">
        <f>C33/'- 3 -'!E33</f>
        <v>0.010297179659534614</v>
      </c>
      <c r="E33" s="395">
        <f>C33/'- 7 -'!G33</f>
        <v>63.320297951582866</v>
      </c>
      <c r="F33" s="395">
        <v>87236</v>
      </c>
      <c r="G33" s="347">
        <f>F33/'- 3 -'!E33</f>
        <v>0.008805936385800876</v>
      </c>
      <c r="H33" s="395">
        <f>F33/'- 7 -'!G33</f>
        <v>54.15021725636251</v>
      </c>
      <c r="I33" s="395">
        <v>189633</v>
      </c>
      <c r="J33" s="347">
        <f>I33/'- 3 -'!E33</f>
        <v>0.019142282253296547</v>
      </c>
      <c r="K33" s="395">
        <f>I33/'- 7 -'!G33</f>
        <v>117.71135940409684</v>
      </c>
    </row>
    <row r="34" spans="1:11" ht="12.75">
      <c r="A34" s="14">
        <v>26</v>
      </c>
      <c r="B34" s="15" t="s">
        <v>140</v>
      </c>
      <c r="C34" s="396">
        <v>114743</v>
      </c>
      <c r="D34" s="348">
        <f>C34/'- 3 -'!E34</f>
        <v>0.007517137006099702</v>
      </c>
      <c r="E34" s="396">
        <f>C34/'- 7 -'!G34</f>
        <v>41.615769621355</v>
      </c>
      <c r="F34" s="396">
        <v>93111</v>
      </c>
      <c r="G34" s="348">
        <f>F34/'- 3 -'!E34</f>
        <v>0.006099963777964228</v>
      </c>
      <c r="H34" s="396">
        <f>F34/'- 7 -'!G34</f>
        <v>33.770129116495</v>
      </c>
      <c r="I34" s="396">
        <v>246944</v>
      </c>
      <c r="J34" s="348">
        <f>I34/'- 3 -'!E34</f>
        <v>0.016177996747812805</v>
      </c>
      <c r="K34" s="396">
        <f>I34/'- 7 -'!G34</f>
        <v>89.5633251124329</v>
      </c>
    </row>
    <row r="35" spans="1:11" ht="12.75">
      <c r="A35" s="12">
        <v>28</v>
      </c>
      <c r="B35" s="13" t="s">
        <v>141</v>
      </c>
      <c r="C35" s="395">
        <v>84473</v>
      </c>
      <c r="D35" s="347">
        <f>C35/'- 3 -'!E35</f>
        <v>0.013983753134520683</v>
      </c>
      <c r="E35" s="395">
        <f>C35/'- 7 -'!G35</f>
        <v>95.76351887541095</v>
      </c>
      <c r="F35" s="395">
        <v>92998</v>
      </c>
      <c r="G35" s="347">
        <f>F35/'- 3 -'!E35</f>
        <v>0.01539499099125347</v>
      </c>
      <c r="H35" s="395">
        <f>F35/'- 7 -'!G35</f>
        <v>105.42795601405736</v>
      </c>
      <c r="I35" s="395">
        <v>113499</v>
      </c>
      <c r="J35" s="347">
        <f>I35/'- 3 -'!E35</f>
        <v>0.018788749032412285</v>
      </c>
      <c r="K35" s="395">
        <f>I35/'- 7 -'!G35</f>
        <v>128.66908513773947</v>
      </c>
    </row>
    <row r="36" spans="1:11" ht="12.75">
      <c r="A36" s="14">
        <v>30</v>
      </c>
      <c r="B36" s="15" t="s">
        <v>142</v>
      </c>
      <c r="C36" s="396">
        <v>88864</v>
      </c>
      <c r="D36" s="348">
        <f>C36/'- 3 -'!E36</f>
        <v>0.010061839141238153</v>
      </c>
      <c r="E36" s="396">
        <f>C36/'- 7 -'!G36</f>
        <v>65.3988813659111</v>
      </c>
      <c r="F36" s="396">
        <v>90947</v>
      </c>
      <c r="G36" s="348">
        <f>F36/'- 3 -'!E36</f>
        <v>0.010297691802959424</v>
      </c>
      <c r="H36" s="396">
        <f>F36/'- 7 -'!G36</f>
        <v>66.93185163379452</v>
      </c>
      <c r="I36" s="396">
        <v>161835</v>
      </c>
      <c r="J36" s="348">
        <f>I36/'- 3 -'!E36</f>
        <v>0.018324155309487267</v>
      </c>
      <c r="K36" s="396">
        <f>I36/'- 7 -'!G36</f>
        <v>119.10141301148072</v>
      </c>
    </row>
    <row r="37" spans="1:11" ht="12.75">
      <c r="A37" s="12">
        <v>31</v>
      </c>
      <c r="B37" s="13" t="s">
        <v>143</v>
      </c>
      <c r="C37" s="395">
        <v>86640</v>
      </c>
      <c r="D37" s="347">
        <f>C37/'- 3 -'!E37</f>
        <v>0.008304510209783775</v>
      </c>
      <c r="E37" s="395">
        <f>C37/'- 7 -'!G37</f>
        <v>51.08490566037736</v>
      </c>
      <c r="F37" s="395">
        <v>92480</v>
      </c>
      <c r="G37" s="347">
        <f>F37/'- 3 -'!E37</f>
        <v>0.008864278672677788</v>
      </c>
      <c r="H37" s="395">
        <f>F37/'- 7 -'!G37</f>
        <v>54.528301886792455</v>
      </c>
      <c r="I37" s="395">
        <v>219679</v>
      </c>
      <c r="J37" s="347">
        <f>I37/'- 3 -'!E37</f>
        <v>0.021056400027413318</v>
      </c>
      <c r="K37" s="395">
        <f>I37/'- 7 -'!G37</f>
        <v>129.52771226415095</v>
      </c>
    </row>
    <row r="38" spans="1:11" ht="12.75">
      <c r="A38" s="14">
        <v>32</v>
      </c>
      <c r="B38" s="15" t="s">
        <v>144</v>
      </c>
      <c r="C38" s="396">
        <v>86648</v>
      </c>
      <c r="D38" s="348">
        <f>C38/'- 3 -'!E38</f>
        <v>0.014035766196396307</v>
      </c>
      <c r="E38" s="396">
        <f>C38/'- 7 -'!G38</f>
        <v>102.3603071470762</v>
      </c>
      <c r="F38" s="396">
        <v>86876</v>
      </c>
      <c r="G38" s="348">
        <f>F38/'- 3 -'!E38</f>
        <v>0.014072699012996556</v>
      </c>
      <c r="H38" s="396">
        <f>F38/'- 7 -'!G38</f>
        <v>102.62965150620201</v>
      </c>
      <c r="I38" s="396">
        <v>141799</v>
      </c>
      <c r="J38" s="348">
        <f>I38/'- 3 -'!E38</f>
        <v>0.022969458162713507</v>
      </c>
      <c r="K38" s="396">
        <f>I38/'- 7 -'!G38</f>
        <v>167.51210868281157</v>
      </c>
    </row>
    <row r="39" spans="1:11" ht="12.75">
      <c r="A39" s="12">
        <v>33</v>
      </c>
      <c r="B39" s="13" t="s">
        <v>145</v>
      </c>
      <c r="C39" s="395">
        <v>107684</v>
      </c>
      <c r="D39" s="347">
        <f>C39/'- 3 -'!E39</f>
        <v>0.008676629486713598</v>
      </c>
      <c r="E39" s="395">
        <f>C39/'- 7 -'!G39</f>
        <v>56.55672268907563</v>
      </c>
      <c r="F39" s="395">
        <v>149381</v>
      </c>
      <c r="G39" s="347">
        <f>F39/'- 3 -'!E39</f>
        <v>0.012036361849065452</v>
      </c>
      <c r="H39" s="395">
        <f>F39/'- 7 -'!G39</f>
        <v>78.45640756302521</v>
      </c>
      <c r="I39" s="395">
        <v>196305</v>
      </c>
      <c r="J39" s="347">
        <f>I39/'- 3 -'!E39</f>
        <v>0.015817259308618856</v>
      </c>
      <c r="K39" s="395">
        <f>I39/'- 7 -'!G39</f>
        <v>103.10136554621849</v>
      </c>
    </row>
    <row r="40" spans="1:11" ht="12.75">
      <c r="A40" s="14">
        <v>34</v>
      </c>
      <c r="B40" s="15" t="s">
        <v>146</v>
      </c>
      <c r="C40" s="396">
        <v>63878.81</v>
      </c>
      <c r="D40" s="348">
        <f>C40/'- 3 -'!E40</f>
        <v>0.011578999993500738</v>
      </c>
      <c r="E40" s="396">
        <f>C40/'- 7 -'!G40</f>
        <v>86.96910823689585</v>
      </c>
      <c r="F40" s="396">
        <v>44488.24</v>
      </c>
      <c r="G40" s="348">
        <f>F40/'- 3 -'!E40</f>
        <v>0.00806416604615614</v>
      </c>
      <c r="H40" s="396">
        <f>F40/'- 7 -'!G40</f>
        <v>60.56942137508509</v>
      </c>
      <c r="I40" s="396">
        <v>97125.91</v>
      </c>
      <c r="J40" s="348">
        <f>I40/'- 3 -'!E40</f>
        <v>0.017605539477938824</v>
      </c>
      <c r="K40" s="396">
        <f>I40/'- 7 -'!G40</f>
        <v>132.23405037440435</v>
      </c>
    </row>
    <row r="41" spans="1:11" ht="12.75">
      <c r="A41" s="12">
        <v>35</v>
      </c>
      <c r="B41" s="13" t="s">
        <v>147</v>
      </c>
      <c r="C41" s="395">
        <v>125143</v>
      </c>
      <c r="D41" s="347">
        <f>C41/'- 3 -'!E41</f>
        <v>0.009179030546049337</v>
      </c>
      <c r="E41" s="395">
        <f>C41/'- 7 -'!G41</f>
        <v>62.88908990401528</v>
      </c>
      <c r="F41" s="395">
        <v>115040</v>
      </c>
      <c r="G41" s="347">
        <f>F41/'- 3 -'!E41</f>
        <v>0.008437992328915846</v>
      </c>
      <c r="H41" s="395">
        <f>F41/'- 7 -'!G41</f>
        <v>57.81195034926379</v>
      </c>
      <c r="I41" s="395">
        <v>255176</v>
      </c>
      <c r="J41" s="347">
        <f>I41/'- 3 -'!E41</f>
        <v>0.018716734444744695</v>
      </c>
      <c r="K41" s="395">
        <f>I41/'- 7 -'!G41</f>
        <v>128.23558972812705</v>
      </c>
    </row>
    <row r="42" spans="1:11" ht="12.75">
      <c r="A42" s="14">
        <v>36</v>
      </c>
      <c r="B42" s="15" t="s">
        <v>148</v>
      </c>
      <c r="C42" s="396">
        <v>86599</v>
      </c>
      <c r="D42" s="348">
        <f>C42/'- 3 -'!E42</f>
        <v>0.012154473145772376</v>
      </c>
      <c r="E42" s="396">
        <f>C42/'- 7 -'!G42</f>
        <v>78.40561339972838</v>
      </c>
      <c r="F42" s="396">
        <v>81816</v>
      </c>
      <c r="G42" s="348">
        <f>F42/'- 3 -'!E42</f>
        <v>0.01148316233321993</v>
      </c>
      <c r="H42" s="396">
        <f>F42/'- 7 -'!G42</f>
        <v>74.0751471253961</v>
      </c>
      <c r="I42" s="396">
        <v>97035</v>
      </c>
      <c r="J42" s="348">
        <f>I42/'- 3 -'!E42</f>
        <v>0.01361920231988848</v>
      </c>
      <c r="K42" s="396">
        <f>I42/'- 7 -'!G42</f>
        <v>87.8542326844726</v>
      </c>
    </row>
    <row r="43" spans="1:11" ht="12.75">
      <c r="A43" s="12">
        <v>37</v>
      </c>
      <c r="B43" s="13" t="s">
        <v>149</v>
      </c>
      <c r="C43" s="395">
        <v>72034</v>
      </c>
      <c r="D43" s="347">
        <f>C43/'- 3 -'!E43</f>
        <v>0.010414891202592988</v>
      </c>
      <c r="E43" s="395">
        <f>C43/'- 7 -'!G43</f>
        <v>71.8185443668993</v>
      </c>
      <c r="F43" s="395">
        <v>90184</v>
      </c>
      <c r="G43" s="347">
        <f>F43/'- 3 -'!E43</f>
        <v>0.013039072496524503</v>
      </c>
      <c r="H43" s="395">
        <f>F43/'- 7 -'!G43</f>
        <v>89.91425722831505</v>
      </c>
      <c r="I43" s="395">
        <v>111514</v>
      </c>
      <c r="J43" s="347">
        <f>I43/'- 3 -'!E43</f>
        <v>0.016123027703111786</v>
      </c>
      <c r="K43" s="395">
        <f>I43/'- 7 -'!G43</f>
        <v>111.18045862412762</v>
      </c>
    </row>
    <row r="44" spans="1:11" ht="12.75">
      <c r="A44" s="14">
        <v>38</v>
      </c>
      <c r="B44" s="15" t="s">
        <v>150</v>
      </c>
      <c r="C44" s="396">
        <v>109550</v>
      </c>
      <c r="D44" s="348">
        <f>C44/'- 3 -'!E44</f>
        <v>0.012338675061696192</v>
      </c>
      <c r="E44" s="396">
        <f>C44/'- 7 -'!G44</f>
        <v>88.02732020891925</v>
      </c>
      <c r="F44" s="396">
        <v>85133</v>
      </c>
      <c r="G44" s="348">
        <f>F44/'- 3 -'!E44</f>
        <v>0.0095885752992002</v>
      </c>
      <c r="H44" s="396">
        <f>F44/'- 7 -'!G44</f>
        <v>68.40739252711933</v>
      </c>
      <c r="I44" s="396">
        <v>232816</v>
      </c>
      <c r="J44" s="348">
        <f>I44/'- 3 -'!E44</f>
        <v>0.0262221905354985</v>
      </c>
      <c r="K44" s="396">
        <f>I44/'- 7 -'!G44</f>
        <v>187.07593411008438</v>
      </c>
    </row>
    <row r="45" spans="1:11" ht="12.75">
      <c r="A45" s="12">
        <v>39</v>
      </c>
      <c r="B45" s="13" t="s">
        <v>151</v>
      </c>
      <c r="C45" s="395">
        <v>132340</v>
      </c>
      <c r="D45" s="347">
        <f>C45/'- 3 -'!E45</f>
        <v>0.008874756755618544</v>
      </c>
      <c r="E45" s="395">
        <f>C45/'- 7 -'!G45</f>
        <v>58.461810310553524</v>
      </c>
      <c r="F45" s="395">
        <v>133968</v>
      </c>
      <c r="G45" s="347">
        <f>F45/'- 3 -'!E45</f>
        <v>0.00898393088285254</v>
      </c>
      <c r="H45" s="395">
        <f>F45/'- 7 -'!G45</f>
        <v>59.180986879886916</v>
      </c>
      <c r="I45" s="395">
        <v>327735</v>
      </c>
      <c r="J45" s="347">
        <f>I45/'- 3 -'!E45</f>
        <v>0.021977999133313008</v>
      </c>
      <c r="K45" s="395">
        <f>I45/'- 7 -'!G45</f>
        <v>144.77846004329197</v>
      </c>
    </row>
    <row r="46" spans="1:11" ht="12.75">
      <c r="A46" s="14">
        <v>40</v>
      </c>
      <c r="B46" s="15" t="s">
        <v>152</v>
      </c>
      <c r="C46" s="396">
        <v>156966</v>
      </c>
      <c r="D46" s="348">
        <f>C46/'- 3 -'!E46</f>
        <v>0.0036253703184846086</v>
      </c>
      <c r="E46" s="396">
        <f>C46/'- 7 -'!G46</f>
        <v>20.56278247199843</v>
      </c>
      <c r="F46" s="396">
        <v>492747</v>
      </c>
      <c r="G46" s="348">
        <f>F46/'- 3 -'!E46</f>
        <v>0.011380747093780407</v>
      </c>
      <c r="H46" s="396">
        <f>F46/'- 7 -'!G46</f>
        <v>64.55059933189231</v>
      </c>
      <c r="I46" s="396">
        <v>740876</v>
      </c>
      <c r="J46" s="348">
        <f>I46/'- 3 -'!E46</f>
        <v>0.017111666603452997</v>
      </c>
      <c r="K46" s="396">
        <f>I46/'- 7 -'!G46</f>
        <v>97.05587214252964</v>
      </c>
    </row>
    <row r="47" spans="1:11" ht="12.75">
      <c r="A47" s="12">
        <v>41</v>
      </c>
      <c r="B47" s="13" t="s">
        <v>153</v>
      </c>
      <c r="C47" s="395">
        <v>136543</v>
      </c>
      <c r="D47" s="347">
        <f>C47/'- 3 -'!E47</f>
        <v>0.011593006332205629</v>
      </c>
      <c r="E47" s="395">
        <f>C47/'- 7 -'!G47</f>
        <v>82.79347562454524</v>
      </c>
      <c r="F47" s="395">
        <v>94613</v>
      </c>
      <c r="G47" s="347">
        <f>F47/'- 3 -'!E47</f>
        <v>0.008032994061277188</v>
      </c>
      <c r="H47" s="395">
        <f>F47/'- 7 -'!G47</f>
        <v>57.36902740722775</v>
      </c>
      <c r="I47" s="395">
        <v>262330</v>
      </c>
      <c r="J47" s="347">
        <f>I47/'- 3 -'!E47</f>
        <v>0.022272788433881655</v>
      </c>
      <c r="K47" s="395">
        <f>I47/'- 7 -'!G47</f>
        <v>159.06500121270918</v>
      </c>
    </row>
    <row r="48" spans="1:11" ht="12.75">
      <c r="A48" s="14">
        <v>42</v>
      </c>
      <c r="B48" s="15" t="s">
        <v>154</v>
      </c>
      <c r="C48" s="396">
        <v>100287</v>
      </c>
      <c r="D48" s="348">
        <f>C48/'- 3 -'!E48</f>
        <v>0.012838686658696176</v>
      </c>
      <c r="E48" s="396">
        <f>C48/'- 7 -'!G48</f>
        <v>91.57793808784587</v>
      </c>
      <c r="F48" s="396">
        <v>92648</v>
      </c>
      <c r="G48" s="348">
        <f>F48/'- 3 -'!E48</f>
        <v>0.011860746074315547</v>
      </c>
      <c r="H48" s="396">
        <f>F48/'- 7 -'!G48</f>
        <v>84.60231942288377</v>
      </c>
      <c r="I48" s="396">
        <v>137025</v>
      </c>
      <c r="J48" s="348">
        <f>I48/'- 3 -'!E48</f>
        <v>0.017541865240837232</v>
      </c>
      <c r="K48" s="396">
        <f>I48/'- 7 -'!G48</f>
        <v>125.1255593096521</v>
      </c>
    </row>
    <row r="49" spans="1:11" ht="12.75">
      <c r="A49" s="12">
        <v>43</v>
      </c>
      <c r="B49" s="13" t="s">
        <v>155</v>
      </c>
      <c r="C49" s="395">
        <v>67438</v>
      </c>
      <c r="D49" s="347">
        <f>C49/'- 3 -'!E49</f>
        <v>0.011129299260780715</v>
      </c>
      <c r="E49" s="395">
        <f>C49/'- 7 -'!G49</f>
        <v>81.69351907934585</v>
      </c>
      <c r="F49" s="395">
        <v>90500</v>
      </c>
      <c r="G49" s="347">
        <f>F49/'- 3 -'!E49</f>
        <v>0.01493522321392471</v>
      </c>
      <c r="H49" s="395">
        <f>F49/'- 7 -'!G49</f>
        <v>109.6305269533616</v>
      </c>
      <c r="I49" s="395">
        <v>108948</v>
      </c>
      <c r="J49" s="347">
        <f>I49/'- 3 -'!E49</f>
        <v>0.01797969832829469</v>
      </c>
      <c r="K49" s="395">
        <f>I49/'- 7 -'!G49</f>
        <v>131.97819503331314</v>
      </c>
    </row>
    <row r="50" spans="1:11" ht="12.75">
      <c r="A50" s="14">
        <v>44</v>
      </c>
      <c r="B50" s="15" t="s">
        <v>156</v>
      </c>
      <c r="C50" s="396">
        <v>81225</v>
      </c>
      <c r="D50" s="348">
        <f>C50/'- 3 -'!E50</f>
        <v>0.008974670050357595</v>
      </c>
      <c r="E50" s="396">
        <f>C50/'- 7 -'!G50</f>
        <v>58.250860585197934</v>
      </c>
      <c r="F50" s="396">
        <v>68187</v>
      </c>
      <c r="G50" s="348">
        <f>F50/'- 3 -'!E50</f>
        <v>0.007534082200353749</v>
      </c>
      <c r="H50" s="396">
        <f>F50/'- 7 -'!G50</f>
        <v>48.90060240963855</v>
      </c>
      <c r="I50" s="396">
        <v>206778</v>
      </c>
      <c r="J50" s="348">
        <f>I50/'- 3 -'!E50</f>
        <v>0.02284720620095836</v>
      </c>
      <c r="K50" s="396">
        <f>I50/'- 7 -'!G50</f>
        <v>148.29173838209982</v>
      </c>
    </row>
    <row r="51" spans="1:11" ht="12.75">
      <c r="A51" s="12">
        <v>45</v>
      </c>
      <c r="B51" s="13" t="s">
        <v>157</v>
      </c>
      <c r="C51" s="395">
        <v>68492</v>
      </c>
      <c r="D51" s="347">
        <f>C51/'- 3 -'!E51</f>
        <v>0.005826153495008742</v>
      </c>
      <c r="E51" s="395">
        <f>C51/'- 7 -'!G51</f>
        <v>37.327374788816826</v>
      </c>
      <c r="F51" s="395">
        <v>71970</v>
      </c>
      <c r="G51" s="347">
        <f>F51/'- 3 -'!E51</f>
        <v>0.006122003548381988</v>
      </c>
      <c r="H51" s="395">
        <f>F51/'- 7 -'!G51</f>
        <v>39.2228459316584</v>
      </c>
      <c r="I51" s="395">
        <v>349278</v>
      </c>
      <c r="J51" s="347">
        <f>I51/'- 3 -'!E51</f>
        <v>0.029710728850517773</v>
      </c>
      <c r="K51" s="395">
        <f>I51/'- 7 -'!G51</f>
        <v>190.35260777154068</v>
      </c>
    </row>
    <row r="52" spans="1:11" ht="12.75">
      <c r="A52" s="14">
        <v>46</v>
      </c>
      <c r="B52" s="15" t="s">
        <v>158</v>
      </c>
      <c r="C52" s="396">
        <v>89331</v>
      </c>
      <c r="D52" s="348">
        <f>C52/'- 3 -'!E52</f>
        <v>0.007917346241249157</v>
      </c>
      <c r="E52" s="396">
        <f>C52/'- 7 -'!G52</f>
        <v>59.96576491911123</v>
      </c>
      <c r="F52" s="396">
        <v>194022</v>
      </c>
      <c r="G52" s="348">
        <f>F52/'- 3 -'!E52</f>
        <v>0.017196038916161734</v>
      </c>
      <c r="H52" s="396">
        <f>F52/'- 7 -'!G52</f>
        <v>130.24233067060482</v>
      </c>
      <c r="I52" s="396">
        <v>296796</v>
      </c>
      <c r="J52" s="348">
        <f>I52/'- 3 -'!E52</f>
        <v>0.026304829174841705</v>
      </c>
      <c r="K52" s="396">
        <f>I52/'- 7 -'!G52</f>
        <v>199.23206014633817</v>
      </c>
    </row>
    <row r="53" spans="1:11" ht="12.75">
      <c r="A53" s="12">
        <v>47</v>
      </c>
      <c r="B53" s="13" t="s">
        <v>159</v>
      </c>
      <c r="C53" s="395">
        <v>97774</v>
      </c>
      <c r="D53" s="347">
        <f>C53/'- 3 -'!E53</f>
        <v>0.010934750040207634</v>
      </c>
      <c r="E53" s="395">
        <f>C53/'- 7 -'!G53</f>
        <v>64.45220830586685</v>
      </c>
      <c r="F53" s="395">
        <v>93600</v>
      </c>
      <c r="G53" s="347">
        <f>F53/'- 3 -'!E53</f>
        <v>0.010467942436265618</v>
      </c>
      <c r="H53" s="395">
        <f>F53/'- 7 -'!G53</f>
        <v>61.70072511535926</v>
      </c>
      <c r="I53" s="395">
        <v>170800</v>
      </c>
      <c r="J53" s="347">
        <f>I53/'- 3 -'!E53</f>
        <v>0.019101758206347942</v>
      </c>
      <c r="K53" s="395">
        <f>I53/'- 7 -'!G53</f>
        <v>112.59063941990772</v>
      </c>
    </row>
    <row r="54" spans="1:11" ht="12.75">
      <c r="A54" s="14">
        <v>48</v>
      </c>
      <c r="B54" s="15" t="s">
        <v>160</v>
      </c>
      <c r="C54" s="396">
        <v>599704</v>
      </c>
      <c r="D54" s="348">
        <f>C54/'- 3 -'!E54</f>
        <v>0.01055735788186978</v>
      </c>
      <c r="E54" s="396">
        <f>C54/'- 7 -'!G54</f>
        <v>116.54468779757856</v>
      </c>
      <c r="F54" s="396">
        <v>1099620</v>
      </c>
      <c r="G54" s="348">
        <f>F54/'- 3 -'!E54</f>
        <v>0.019358019746511024</v>
      </c>
      <c r="H54" s="396">
        <f>F54/'- 7 -'!G54</f>
        <v>213.69687311736013</v>
      </c>
      <c r="I54" s="396">
        <v>1478565</v>
      </c>
      <c r="J54" s="348">
        <f>I54/'- 3 -'!E54</f>
        <v>0.026029074104236077</v>
      </c>
      <c r="K54" s="396">
        <f>I54/'- 7 -'!G54</f>
        <v>287.33991488038555</v>
      </c>
    </row>
    <row r="55" spans="1:11" ht="12.75">
      <c r="A55" s="12">
        <v>49</v>
      </c>
      <c r="B55" s="13" t="s">
        <v>161</v>
      </c>
      <c r="C55" s="395">
        <v>534967</v>
      </c>
      <c r="D55" s="347">
        <f>C55/'- 3 -'!E55</f>
        <v>0.015845974733441674</v>
      </c>
      <c r="E55" s="395">
        <f>C55/'- 7 -'!G55</f>
        <v>124.43408075921103</v>
      </c>
      <c r="F55" s="395">
        <v>250183</v>
      </c>
      <c r="G55" s="347">
        <f>F55/'- 3 -'!E55</f>
        <v>0.007410538400941812</v>
      </c>
      <c r="H55" s="395">
        <f>F55/'- 7 -'!G55</f>
        <v>58.19291961295125</v>
      </c>
      <c r="I55" s="395">
        <v>507957</v>
      </c>
      <c r="J55" s="347">
        <f>I55/'- 3 -'!E55</f>
        <v>0.015045925800422891</v>
      </c>
      <c r="K55" s="395">
        <f>I55/'- 7 -'!G55</f>
        <v>118.1515165612207</v>
      </c>
    </row>
    <row r="56" spans="1:11" ht="12.75">
      <c r="A56" s="14">
        <v>50</v>
      </c>
      <c r="B56" s="15" t="s">
        <v>358</v>
      </c>
      <c r="C56" s="396">
        <v>105369</v>
      </c>
      <c r="D56" s="348">
        <f>C56/'- 3 -'!E56</f>
        <v>0.007471598862167582</v>
      </c>
      <c r="E56" s="396">
        <f>C56/'- 7 -'!G56</f>
        <v>57.02711479136223</v>
      </c>
      <c r="F56" s="396">
        <v>240731</v>
      </c>
      <c r="G56" s="348">
        <f>F56/'- 3 -'!E56</f>
        <v>0.017069968071144876</v>
      </c>
      <c r="H56" s="396">
        <f>F56/'- 7 -'!G56</f>
        <v>130.2868431022352</v>
      </c>
      <c r="I56" s="396">
        <v>171648</v>
      </c>
      <c r="J56" s="348">
        <f>I56/'- 3 -'!E56</f>
        <v>0.012171369202453675</v>
      </c>
      <c r="K56" s="396">
        <f>I56/'- 7 -'!G56</f>
        <v>92.89819775937652</v>
      </c>
    </row>
    <row r="57" spans="1:11" ht="12.75">
      <c r="A57" s="12">
        <v>2264</v>
      </c>
      <c r="B57" s="13" t="s">
        <v>162</v>
      </c>
      <c r="C57" s="395">
        <v>28839</v>
      </c>
      <c r="D57" s="347">
        <f>C57/'- 3 -'!E57</f>
        <v>0.016554567387863886</v>
      </c>
      <c r="E57" s="395">
        <f>C57/'- 7 -'!G57</f>
        <v>150.5953002610966</v>
      </c>
      <c r="F57" s="395">
        <v>45206</v>
      </c>
      <c r="G57" s="347">
        <f>F57/'- 3 -'!E57</f>
        <v>0.02594978235499757</v>
      </c>
      <c r="H57" s="395">
        <f>F57/'- 7 -'!G57</f>
        <v>236.0626631853786</v>
      </c>
      <c r="I57" s="395">
        <v>80384</v>
      </c>
      <c r="J57" s="347">
        <f>I57/'- 3 -'!E57</f>
        <v>0.04614315145830475</v>
      </c>
      <c r="K57" s="395">
        <f>I57/'- 7 -'!G57</f>
        <v>419.7597911227154</v>
      </c>
    </row>
    <row r="58" spans="1:11" ht="12.75">
      <c r="A58" s="14">
        <v>2309</v>
      </c>
      <c r="B58" s="15" t="s">
        <v>163</v>
      </c>
      <c r="C58" s="396">
        <v>37916</v>
      </c>
      <c r="D58" s="348">
        <f>C58/'- 3 -'!E58</f>
        <v>0.018956748854575597</v>
      </c>
      <c r="E58" s="396">
        <f>C58/'- 7 -'!G58</f>
        <v>150.46031746031747</v>
      </c>
      <c r="F58" s="396">
        <v>0</v>
      </c>
      <c r="G58" s="348">
        <f>F58/'- 3 -'!E58</f>
        <v>0</v>
      </c>
      <c r="H58" s="396">
        <f>F58/'- 7 -'!G58</f>
        <v>0</v>
      </c>
      <c r="I58" s="396">
        <v>110559</v>
      </c>
      <c r="J58" s="348">
        <f>I58/'- 3 -'!E58</f>
        <v>0.05527585179378161</v>
      </c>
      <c r="K58" s="396">
        <f>I58/'- 7 -'!G58</f>
        <v>438.7261904761905</v>
      </c>
    </row>
    <row r="59" spans="1:11" ht="12.75">
      <c r="A59" s="12">
        <v>2312</v>
      </c>
      <c r="B59" s="13" t="s">
        <v>164</v>
      </c>
      <c r="C59" s="395">
        <v>41910</v>
      </c>
      <c r="D59" s="347">
        <f>C59/'- 3 -'!E59</f>
        <v>0.023496946686431538</v>
      </c>
      <c r="E59" s="395">
        <f>C59/'- 7 -'!G59</f>
        <v>227.15447154471545</v>
      </c>
      <c r="F59" s="395">
        <v>0</v>
      </c>
      <c r="G59" s="347">
        <f>F59/'- 3 -'!E59</f>
        <v>0</v>
      </c>
      <c r="H59" s="395">
        <f>F59/'- 7 -'!G59</f>
        <v>0</v>
      </c>
      <c r="I59" s="395">
        <v>85627</v>
      </c>
      <c r="J59" s="347">
        <f>I59/'- 3 -'!E59</f>
        <v>0.048006992458102436</v>
      </c>
      <c r="K59" s="395">
        <f>I59/'- 7 -'!G59</f>
        <v>464.1029810298103</v>
      </c>
    </row>
    <row r="60" spans="1:11" ht="12.75">
      <c r="A60" s="14">
        <v>2355</v>
      </c>
      <c r="B60" s="15" t="s">
        <v>165</v>
      </c>
      <c r="C60" s="396">
        <v>152758</v>
      </c>
      <c r="D60" s="348">
        <f>C60/'- 3 -'!E60</f>
        <v>0.0064068296120864685</v>
      </c>
      <c r="E60" s="396">
        <f>C60/'- 7 -'!G60</f>
        <v>43.329456814636224</v>
      </c>
      <c r="F60" s="396">
        <v>244739</v>
      </c>
      <c r="G60" s="348">
        <f>F60/'- 3 -'!E60</f>
        <v>0.010264608547064182</v>
      </c>
      <c r="H60" s="396">
        <f>F60/'- 7 -'!G60</f>
        <v>69.41965678627145</v>
      </c>
      <c r="I60" s="396">
        <v>532799</v>
      </c>
      <c r="J60" s="348">
        <f>I60/'- 3 -'!E60</f>
        <v>0.02234614495142682</v>
      </c>
      <c r="K60" s="396">
        <f>I60/'- 7 -'!G60</f>
        <v>151.12721599773081</v>
      </c>
    </row>
    <row r="61" spans="1:11" ht="12.75">
      <c r="A61" s="12">
        <v>2439</v>
      </c>
      <c r="B61" s="13" t="s">
        <v>166</v>
      </c>
      <c r="C61" s="395">
        <v>25150.7</v>
      </c>
      <c r="D61" s="347">
        <f>C61/'- 3 -'!E61</f>
        <v>0.020594672931181633</v>
      </c>
      <c r="E61" s="395">
        <f>C61/'- 7 -'!G61</f>
        <v>164.38366013071897</v>
      </c>
      <c r="F61" s="395">
        <v>3339.91</v>
      </c>
      <c r="G61" s="347">
        <f>F61/'- 3 -'!E61</f>
        <v>0.002734888256373892</v>
      </c>
      <c r="H61" s="395">
        <f>F61/'- 7 -'!G61</f>
        <v>21.829477124183004</v>
      </c>
      <c r="I61" s="395">
        <v>39611.59</v>
      </c>
      <c r="J61" s="347">
        <f>I61/'- 3 -'!E61</f>
        <v>0.03243598549281193</v>
      </c>
      <c r="K61" s="395">
        <f>I61/'- 7 -'!G61</f>
        <v>258.8992810457516</v>
      </c>
    </row>
    <row r="62" spans="1:11" ht="12.75">
      <c r="A62" s="14">
        <v>2460</v>
      </c>
      <c r="B62" s="15" t="s">
        <v>167</v>
      </c>
      <c r="C62" s="396">
        <v>46472</v>
      </c>
      <c r="D62" s="348">
        <f>C62/'- 3 -'!E62</f>
        <v>0.01657945613019254</v>
      </c>
      <c r="E62" s="396">
        <f>C62/'- 7 -'!G62</f>
        <v>150.00645577792125</v>
      </c>
      <c r="F62" s="396">
        <v>0</v>
      </c>
      <c r="G62" s="348">
        <f>F62/'- 3 -'!E62</f>
        <v>0</v>
      </c>
      <c r="H62" s="396">
        <f>F62/'- 7 -'!G62</f>
        <v>0</v>
      </c>
      <c r="I62" s="396">
        <v>149643</v>
      </c>
      <c r="J62" s="348">
        <f>I62/'- 3 -'!E62</f>
        <v>0.053386976107987656</v>
      </c>
      <c r="K62" s="396">
        <f>I62/'- 7 -'!G62</f>
        <v>483.03098773402195</v>
      </c>
    </row>
    <row r="63" spans="1:11" ht="12.75">
      <c r="A63" s="12">
        <v>3000</v>
      </c>
      <c r="B63" s="13" t="s">
        <v>400</v>
      </c>
      <c r="C63" s="395">
        <v>7852</v>
      </c>
      <c r="D63" s="347">
        <f>C63/'- 3 -'!E63</f>
        <v>0.0014675403877319455</v>
      </c>
      <c r="E63" s="395">
        <f>C63/'- 7 -'!G63</f>
        <v>11.743942566556987</v>
      </c>
      <c r="F63" s="395">
        <v>128510</v>
      </c>
      <c r="G63" s="347">
        <f>F63/'- 3 -'!E63</f>
        <v>0.02401854498566382</v>
      </c>
      <c r="H63" s="395">
        <f>F63/'- 7 -'!G63</f>
        <v>192.2075979658989</v>
      </c>
      <c r="I63" s="395">
        <v>414285</v>
      </c>
      <c r="J63" s="347">
        <f>I63/'- 3 -'!E63</f>
        <v>0.0774299502714632</v>
      </c>
      <c r="K63" s="395">
        <f>I63/'- 7 -'!G63</f>
        <v>619.6305713431051</v>
      </c>
    </row>
    <row r="64" spans="1:11" ht="4.5" customHeight="1">
      <c r="A64" s="16"/>
      <c r="B64" s="16"/>
      <c r="C64" s="397"/>
      <c r="D64" s="193"/>
      <c r="E64" s="397"/>
      <c r="F64" s="397"/>
      <c r="G64" s="193"/>
      <c r="H64" s="397"/>
      <c r="I64" s="397"/>
      <c r="J64" s="193"/>
      <c r="K64" s="397"/>
    </row>
    <row r="65" spans="1:11" ht="12.75">
      <c r="A65" s="18"/>
      <c r="B65" s="19" t="s">
        <v>168</v>
      </c>
      <c r="C65" s="398">
        <f>SUM(C11:C63)</f>
        <v>7078437.510000001</v>
      </c>
      <c r="D65" s="101">
        <f>C65/'- 3 -'!E65</f>
        <v>0.005659308559126207</v>
      </c>
      <c r="E65" s="398">
        <f>C65/'- 7 -'!G65</f>
        <v>37.66253005686381</v>
      </c>
      <c r="F65" s="398">
        <f>SUM(F11:F63)</f>
        <v>11643766.15</v>
      </c>
      <c r="G65" s="101">
        <f>F65/'- 3 -'!E65</f>
        <v>0.009309351864739286</v>
      </c>
      <c r="H65" s="398">
        <f>F65/'- 7 -'!G65</f>
        <v>61.95345964133098</v>
      </c>
      <c r="I65" s="398">
        <f>SUM(I11:I63)</f>
        <v>23375003.74</v>
      </c>
      <c r="J65" s="101">
        <f>I65/'- 3 -'!E65</f>
        <v>0.01868863835394502</v>
      </c>
      <c r="K65" s="398">
        <f>I65/'- 7 -'!G65</f>
        <v>124.37233212744063</v>
      </c>
    </row>
    <row r="66" spans="1:11" ht="4.5" customHeight="1">
      <c r="A66" s="16"/>
      <c r="B66" s="16"/>
      <c r="C66" s="397"/>
      <c r="D66" s="193"/>
      <c r="E66" s="397"/>
      <c r="F66" s="397"/>
      <c r="G66" s="193"/>
      <c r="H66" s="397"/>
      <c r="I66" s="397"/>
      <c r="J66" s="193"/>
      <c r="K66" s="397"/>
    </row>
    <row r="67" spans="1:11" ht="12.75">
      <c r="A67" s="14">
        <v>2155</v>
      </c>
      <c r="B67" s="15" t="s">
        <v>169</v>
      </c>
      <c r="C67" s="396">
        <v>8397.26</v>
      </c>
      <c r="D67" s="348">
        <f>C67/'- 3 -'!E67</f>
        <v>0.007004070818080086</v>
      </c>
      <c r="E67" s="396">
        <f>C67/'- 7 -'!G67</f>
        <v>57.5154794520548</v>
      </c>
      <c r="F67" s="396">
        <v>7387.35</v>
      </c>
      <c r="G67" s="348">
        <f>F67/'- 3 -'!E67</f>
        <v>0.006161714959158573</v>
      </c>
      <c r="H67" s="396">
        <f>F67/'- 7 -'!G67</f>
        <v>50.59828767123288</v>
      </c>
      <c r="I67" s="396">
        <v>28636.2</v>
      </c>
      <c r="J67" s="348">
        <f>I67/'- 3 -'!E67</f>
        <v>0.023885168824200387</v>
      </c>
      <c r="K67" s="396">
        <f>I67/'- 7 -'!G67</f>
        <v>196.13835616438357</v>
      </c>
    </row>
    <row r="68" spans="1:11" ht="12.75">
      <c r="A68" s="12">
        <v>2408</v>
      </c>
      <c r="B68" s="13" t="s">
        <v>171</v>
      </c>
      <c r="C68" s="395">
        <v>40713</v>
      </c>
      <c r="D68" s="347">
        <f>C68/'- 3 -'!E68</f>
        <v>0.01802043847830359</v>
      </c>
      <c r="E68" s="395">
        <f>C68/'- 7 -'!G68</f>
        <v>146.18671454219032</v>
      </c>
      <c r="F68" s="395">
        <v>57269</v>
      </c>
      <c r="G68" s="347">
        <f>F68/'- 3 -'!E68</f>
        <v>0.025348475700979256</v>
      </c>
      <c r="H68" s="395">
        <f>F68/'- 7 -'!G68</f>
        <v>205.63375224416518</v>
      </c>
      <c r="I68" s="395">
        <v>70063</v>
      </c>
      <c r="J68" s="347">
        <f>I68/'- 3 -'!E68</f>
        <v>0.031011371824856547</v>
      </c>
      <c r="K68" s="395">
        <f>I68/'- 7 -'!G68</f>
        <v>251.57271095152603</v>
      </c>
    </row>
    <row r="69" ht="6.75" customHeight="1"/>
    <row r="70" spans="1:2" ht="12" customHeight="1">
      <c r="A70" s="5"/>
      <c r="B70" s="5"/>
    </row>
    <row r="71" spans="1:2" ht="12" customHeight="1">
      <c r="A71" s="5"/>
      <c r="B71" s="5"/>
    </row>
    <row r="72" spans="1:2" ht="12" customHeight="1">
      <c r="A72" s="5"/>
      <c r="B72" s="5"/>
    </row>
    <row r="73" spans="1:2" ht="12" customHeight="1">
      <c r="A73" s="5"/>
      <c r="B73" s="5"/>
    </row>
    <row r="74" spans="1:2" ht="12" customHeight="1">
      <c r="A74" s="5"/>
      <c r="B74" s="5"/>
    </row>
    <row r="75" ht="12" customHeight="1"/>
  </sheetData>
  <printOptions horizontalCentered="1"/>
  <pageMargins left="0.4724409448818898" right="0.4724409448818898" top="0.5905511811023623" bottom="0" header="0.31496062992125984" footer="0"/>
  <pageSetup fitToHeight="1" fitToWidth="1" horizontalDpi="300" verticalDpi="300" orientation="portrait" scale="83" r:id="rId1"/>
  <headerFooter alignWithMargins="0">
    <oddHeader>&amp;C&amp;"Times New Roman,Bold"&amp;12&amp;A</oddHeader>
  </headerFooter>
</worksheet>
</file>

<file path=xl/worksheets/sheet21.xml><?xml version="1.0" encoding="utf-8"?>
<worksheet xmlns="http://schemas.openxmlformats.org/spreadsheetml/2006/main" xmlns:r="http://schemas.openxmlformats.org/officeDocument/2006/relationships">
  <sheetPr codeName="Sheet22">
    <pageSetUpPr fitToPage="1"/>
  </sheetPr>
  <dimension ref="A1:F74"/>
  <sheetViews>
    <sheetView showGridLines="0" showZeros="0" workbookViewId="0" topLeftCell="A1">
      <selection activeCell="A1" sqref="A1"/>
    </sheetView>
  </sheetViews>
  <sheetFormatPr defaultColWidth="15.83203125" defaultRowHeight="12"/>
  <cols>
    <col min="1" max="1" width="6.83203125" style="80" customWidth="1"/>
    <col min="2" max="2" width="35.83203125" style="80" customWidth="1"/>
    <col min="3" max="3" width="20.83203125" style="80" customWidth="1"/>
    <col min="4" max="5" width="15.83203125" style="80" customWidth="1"/>
    <col min="6" max="6" width="45.83203125" style="80" customWidth="1"/>
    <col min="7" max="16384" width="15.83203125" style="80" customWidth="1"/>
  </cols>
  <sheetData>
    <row r="1" spans="1:6" ht="6.75" customHeight="1">
      <c r="A1" s="16"/>
      <c r="B1" s="78"/>
      <c r="C1" s="140"/>
      <c r="D1" s="140"/>
      <c r="E1" s="140"/>
      <c r="F1" s="140"/>
    </row>
    <row r="2" spans="1:6" ht="12.75">
      <c r="A2" s="7"/>
      <c r="B2" s="81"/>
      <c r="C2" s="195" t="s">
        <v>0</v>
      </c>
      <c r="D2" s="195"/>
      <c r="E2" s="195"/>
      <c r="F2" s="215" t="s">
        <v>383</v>
      </c>
    </row>
    <row r="3" spans="1:6" ht="12.75">
      <c r="A3" s="8"/>
      <c r="B3" s="84"/>
      <c r="C3" s="198" t="str">
        <f>YEAR</f>
        <v>OPERATING FUND ACTUAL 2000/01</v>
      </c>
      <c r="D3" s="198"/>
      <c r="E3" s="198"/>
      <c r="F3" s="216"/>
    </row>
    <row r="4" spans="1:6" ht="12.75">
      <c r="A4" s="9"/>
      <c r="C4" s="140"/>
      <c r="D4" s="140"/>
      <c r="E4" s="140"/>
      <c r="F4" s="140"/>
    </row>
    <row r="5" spans="1:6" ht="16.5">
      <c r="A5" s="9"/>
      <c r="C5" s="352" t="s">
        <v>356</v>
      </c>
      <c r="D5" s="331"/>
      <c r="E5" s="333"/>
      <c r="F5" s="231"/>
    </row>
    <row r="6" spans="1:6" ht="12.75">
      <c r="A6" s="9"/>
      <c r="C6" s="66" t="s">
        <v>20</v>
      </c>
      <c r="D6" s="64"/>
      <c r="E6" s="65"/>
      <c r="F6" s="179"/>
    </row>
    <row r="7" spans="3:6" ht="12.75">
      <c r="C7" s="67" t="s">
        <v>50</v>
      </c>
      <c r="D7" s="68"/>
      <c r="E7" s="69"/>
      <c r="F7" s="179"/>
    </row>
    <row r="8" spans="1:6" ht="12.75">
      <c r="A8" s="92"/>
      <c r="B8" s="44"/>
      <c r="C8" s="71"/>
      <c r="D8" s="224"/>
      <c r="E8" s="225" t="s">
        <v>75</v>
      </c>
      <c r="F8" s="179"/>
    </row>
    <row r="9" spans="1:5" ht="12.75">
      <c r="A9" s="50" t="s">
        <v>101</v>
      </c>
      <c r="B9" s="51" t="s">
        <v>102</v>
      </c>
      <c r="C9" s="73" t="s">
        <v>103</v>
      </c>
      <c r="D9" s="74" t="s">
        <v>104</v>
      </c>
      <c r="E9" s="74" t="s">
        <v>105</v>
      </c>
    </row>
    <row r="10" spans="1:2" ht="4.5" customHeight="1">
      <c r="A10" s="75"/>
      <c r="B10" s="75"/>
    </row>
    <row r="11" spans="1:5" ht="12.75">
      <c r="A11" s="12">
        <v>1</v>
      </c>
      <c r="B11" s="13" t="s">
        <v>117</v>
      </c>
      <c r="C11" s="395">
        <v>1051409</v>
      </c>
      <c r="D11" s="347">
        <f>C11/'- 3 -'!E11</f>
        <v>0.0045812316285262795</v>
      </c>
      <c r="E11" s="395">
        <f>C11/'- 7 -'!G11</f>
        <v>34.31861133868856</v>
      </c>
    </row>
    <row r="12" spans="1:5" ht="12.75">
      <c r="A12" s="14">
        <v>2</v>
      </c>
      <c r="B12" s="15" t="s">
        <v>118</v>
      </c>
      <c r="C12" s="396">
        <v>46665</v>
      </c>
      <c r="D12" s="348">
        <f>C12/'- 3 -'!E12</f>
        <v>0.0007898378094758534</v>
      </c>
      <c r="E12" s="396">
        <f>C12/'- 7 -'!G12</f>
        <v>5.021273024255767</v>
      </c>
    </row>
    <row r="13" spans="1:5" ht="12.75">
      <c r="A13" s="12">
        <v>3</v>
      </c>
      <c r="B13" s="13" t="s">
        <v>119</v>
      </c>
      <c r="C13" s="395">
        <v>355747</v>
      </c>
      <c r="D13" s="347">
        <f>C13/'- 3 -'!E13</f>
        <v>0.008750995487941298</v>
      </c>
      <c r="E13" s="395">
        <f>C13/'- 7 -'!G13</f>
        <v>60.133029073698445</v>
      </c>
    </row>
    <row r="14" spans="1:5" ht="12.75">
      <c r="A14" s="14">
        <v>4</v>
      </c>
      <c r="B14" s="15" t="s">
        <v>120</v>
      </c>
      <c r="C14" s="396">
        <v>31038</v>
      </c>
      <c r="D14" s="348">
        <f>C14/'- 3 -'!E14</f>
        <v>0.0007947396927923193</v>
      </c>
      <c r="E14" s="396">
        <f>C14/'- 7 -'!G14</f>
        <v>5.2721157766000815</v>
      </c>
    </row>
    <row r="15" spans="1:5" ht="12.75">
      <c r="A15" s="12">
        <v>5</v>
      </c>
      <c r="B15" s="13" t="s">
        <v>121</v>
      </c>
      <c r="C15" s="395">
        <v>239557</v>
      </c>
      <c r="D15" s="347">
        <f>C15/'- 3 -'!E15</f>
        <v>0.00510194052297249</v>
      </c>
      <c r="E15" s="395">
        <f>C15/'- 7 -'!G15</f>
        <v>33.832389453020184</v>
      </c>
    </row>
    <row r="16" spans="1:5" ht="12.75">
      <c r="A16" s="14">
        <v>6</v>
      </c>
      <c r="B16" s="15" t="s">
        <v>122</v>
      </c>
      <c r="C16" s="396">
        <v>210704</v>
      </c>
      <c r="D16" s="348">
        <f>C16/'- 3 -'!E16</f>
        <v>0.0037490352689446703</v>
      </c>
      <c r="E16" s="396">
        <f>C16/'- 7 -'!G16</f>
        <v>23.969512541948696</v>
      </c>
    </row>
    <row r="17" spans="1:5" ht="12.75">
      <c r="A17" s="12">
        <v>9</v>
      </c>
      <c r="B17" s="13" t="s">
        <v>123</v>
      </c>
      <c r="C17" s="395">
        <v>179828</v>
      </c>
      <c r="D17" s="347">
        <f>C17/'- 3 -'!E17</f>
        <v>0.0023149930085274986</v>
      </c>
      <c r="E17" s="395">
        <f>C17/'- 7 -'!G17</f>
        <v>14.044344478026913</v>
      </c>
    </row>
    <row r="18" spans="1:5" ht="12.75">
      <c r="A18" s="14">
        <v>10</v>
      </c>
      <c r="B18" s="15" t="s">
        <v>124</v>
      </c>
      <c r="C18" s="396">
        <v>223277</v>
      </c>
      <c r="D18" s="348">
        <f>C18/'- 3 -'!E18</f>
        <v>0.003930472790404899</v>
      </c>
      <c r="E18" s="396">
        <f>C18/'- 7 -'!G18</f>
        <v>26.07462337965666</v>
      </c>
    </row>
    <row r="19" spans="1:5" ht="12.75">
      <c r="A19" s="12">
        <v>11</v>
      </c>
      <c r="B19" s="13" t="s">
        <v>125</v>
      </c>
      <c r="C19" s="395">
        <v>5929</v>
      </c>
      <c r="D19" s="347">
        <f>C19/'- 3 -'!E19</f>
        <v>0.0001915265291054587</v>
      </c>
      <c r="E19" s="395">
        <f>C19/'- 7 -'!G19</f>
        <v>1.258196634339919</v>
      </c>
    </row>
    <row r="20" spans="1:5" ht="12.75">
      <c r="A20" s="14">
        <v>12</v>
      </c>
      <c r="B20" s="15" t="s">
        <v>126</v>
      </c>
      <c r="C20" s="396">
        <v>32165</v>
      </c>
      <c r="D20" s="348">
        <f>C20/'- 3 -'!E20</f>
        <v>0.0006464639367284149</v>
      </c>
      <c r="E20" s="396">
        <f>C20/'- 7 -'!G20</f>
        <v>3.9932710930128623</v>
      </c>
    </row>
    <row r="21" spans="1:5" ht="12.75">
      <c r="A21" s="12">
        <v>13</v>
      </c>
      <c r="B21" s="13" t="s">
        <v>127</v>
      </c>
      <c r="C21" s="395">
        <v>0</v>
      </c>
      <c r="D21" s="347">
        <f>C21/'- 3 -'!E21</f>
        <v>0</v>
      </c>
      <c r="E21" s="395">
        <f>C21/'- 7 -'!G21</f>
        <v>0</v>
      </c>
    </row>
    <row r="22" spans="1:5" ht="12.75">
      <c r="A22" s="14">
        <v>14</v>
      </c>
      <c r="B22" s="15" t="s">
        <v>128</v>
      </c>
      <c r="C22" s="396">
        <v>19436</v>
      </c>
      <c r="D22" s="348">
        <f>C22/'- 3 -'!E22</f>
        <v>0.0009073469327409104</v>
      </c>
      <c r="E22" s="396">
        <f>C22/'- 7 -'!G22</f>
        <v>5.565068002863279</v>
      </c>
    </row>
    <row r="23" spans="1:5" ht="12.75">
      <c r="A23" s="12">
        <v>15</v>
      </c>
      <c r="B23" s="13" t="s">
        <v>129</v>
      </c>
      <c r="C23" s="395">
        <v>21404</v>
      </c>
      <c r="D23" s="347">
        <f>C23/'- 3 -'!E23</f>
        <v>0.0007072870291641565</v>
      </c>
      <c r="E23" s="395">
        <f>C23/'- 7 -'!G23</f>
        <v>3.636116537840822</v>
      </c>
    </row>
    <row r="24" spans="1:5" ht="12.75">
      <c r="A24" s="14">
        <v>16</v>
      </c>
      <c r="B24" s="15" t="s">
        <v>130</v>
      </c>
      <c r="C24" s="396">
        <v>3231</v>
      </c>
      <c r="D24" s="348">
        <f>C24/'- 3 -'!E24</f>
        <v>0.000570969614555749</v>
      </c>
      <c r="E24" s="396">
        <f>C24/'- 7 -'!G24</f>
        <v>4.066708621774701</v>
      </c>
    </row>
    <row r="25" spans="1:5" ht="12.75">
      <c r="A25" s="12">
        <v>17</v>
      </c>
      <c r="B25" s="13" t="s">
        <v>131</v>
      </c>
      <c r="C25" s="395">
        <v>2985</v>
      </c>
      <c r="D25" s="347">
        <f>C25/'- 3 -'!E25</f>
        <v>0.0007554355868166695</v>
      </c>
      <c r="E25" s="395">
        <f>C25/'- 7 -'!G25</f>
        <v>5.543175487465181</v>
      </c>
    </row>
    <row r="26" spans="1:5" ht="12.75">
      <c r="A26" s="14">
        <v>18</v>
      </c>
      <c r="B26" s="15" t="s">
        <v>132</v>
      </c>
      <c r="C26" s="396">
        <v>4446</v>
      </c>
      <c r="D26" s="348">
        <f>C26/'- 3 -'!E26</f>
        <v>0.0004885837237002997</v>
      </c>
      <c r="E26" s="396">
        <f>C26/'- 7 -'!G26</f>
        <v>3.0136243475903206</v>
      </c>
    </row>
    <row r="27" spans="1:5" ht="12.75">
      <c r="A27" s="12">
        <v>19</v>
      </c>
      <c r="B27" s="13" t="s">
        <v>133</v>
      </c>
      <c r="C27" s="395">
        <v>6343</v>
      </c>
      <c r="D27" s="347">
        <f>C27/'- 3 -'!E27</f>
        <v>0.00027361780411165213</v>
      </c>
      <c r="E27" s="395">
        <f>C27/'- 7 -'!G27</f>
        <v>1.070656944163122</v>
      </c>
    </row>
    <row r="28" spans="1:5" ht="12.75">
      <c r="A28" s="14">
        <v>20</v>
      </c>
      <c r="B28" s="15" t="s">
        <v>134</v>
      </c>
      <c r="C28" s="396">
        <v>0</v>
      </c>
      <c r="D28" s="348">
        <f>C28/'- 3 -'!E28</f>
        <v>0</v>
      </c>
      <c r="E28" s="396">
        <f>C28/'- 7 -'!G28</f>
        <v>0</v>
      </c>
    </row>
    <row r="29" spans="1:5" ht="12.75">
      <c r="A29" s="12">
        <v>21</v>
      </c>
      <c r="B29" s="13" t="s">
        <v>135</v>
      </c>
      <c r="C29" s="395">
        <v>6463</v>
      </c>
      <c r="D29" s="347">
        <f>C29/'- 3 -'!E29</f>
        <v>0.00030068916579669347</v>
      </c>
      <c r="E29" s="395">
        <f>C29/'- 7 -'!G29</f>
        <v>1.8372800409358387</v>
      </c>
    </row>
    <row r="30" spans="1:5" ht="12.75">
      <c r="A30" s="14">
        <v>22</v>
      </c>
      <c r="B30" s="15" t="s">
        <v>136</v>
      </c>
      <c r="C30" s="396">
        <v>0</v>
      </c>
      <c r="D30" s="348">
        <f>C30/'- 3 -'!E30</f>
        <v>0</v>
      </c>
      <c r="E30" s="396">
        <f>C30/'- 7 -'!G30</f>
        <v>0</v>
      </c>
    </row>
    <row r="31" spans="1:5" ht="12.75">
      <c r="A31" s="12">
        <v>23</v>
      </c>
      <c r="B31" s="13" t="s">
        <v>137</v>
      </c>
      <c r="C31" s="395">
        <v>1725</v>
      </c>
      <c r="D31" s="347">
        <f>C31/'- 3 -'!E31</f>
        <v>0.0001767796044092625</v>
      </c>
      <c r="E31" s="395">
        <f>C31/'- 7 -'!G31</f>
        <v>1.19625520110957</v>
      </c>
    </row>
    <row r="32" spans="1:5" ht="12.75">
      <c r="A32" s="14">
        <v>24</v>
      </c>
      <c r="B32" s="15" t="s">
        <v>138</v>
      </c>
      <c r="C32" s="396">
        <v>6458</v>
      </c>
      <c r="D32" s="348">
        <f>C32/'- 3 -'!E32</f>
        <v>0.000292082889306736</v>
      </c>
      <c r="E32" s="396">
        <f>C32/'- 7 -'!G32</f>
        <v>1.7604405190273689</v>
      </c>
    </row>
    <row r="33" spans="1:5" ht="12.75">
      <c r="A33" s="12">
        <v>25</v>
      </c>
      <c r="B33" s="13" t="s">
        <v>139</v>
      </c>
      <c r="C33" s="395">
        <v>8851</v>
      </c>
      <c r="D33" s="347">
        <f>C33/'- 3 -'!E33</f>
        <v>0.0008934538831528677</v>
      </c>
      <c r="E33" s="395">
        <f>C33/'- 7 -'!G33</f>
        <v>5.494103041589075</v>
      </c>
    </row>
    <row r="34" spans="1:5" ht="12.75">
      <c r="A34" s="14">
        <v>26</v>
      </c>
      <c r="B34" s="15" t="s">
        <v>140</v>
      </c>
      <c r="C34" s="396">
        <v>21305</v>
      </c>
      <c r="D34" s="348">
        <f>C34/'- 3 -'!E34</f>
        <v>0.001395750537418005</v>
      </c>
      <c r="E34" s="396">
        <f>C34/'- 7 -'!G34</f>
        <v>7.727041926592196</v>
      </c>
    </row>
    <row r="35" spans="1:5" ht="12.75">
      <c r="A35" s="12">
        <v>28</v>
      </c>
      <c r="B35" s="13" t="s">
        <v>141</v>
      </c>
      <c r="C35" s="395">
        <v>8176</v>
      </c>
      <c r="D35" s="347">
        <f>C35/'- 3 -'!E35</f>
        <v>0.0013534640136829649</v>
      </c>
      <c r="E35" s="395">
        <f>C35/'- 7 -'!G35</f>
        <v>9.268790386577486</v>
      </c>
    </row>
    <row r="36" spans="1:5" ht="12.75">
      <c r="A36" s="14">
        <v>30</v>
      </c>
      <c r="B36" s="15" t="s">
        <v>142</v>
      </c>
      <c r="C36" s="396">
        <v>11472</v>
      </c>
      <c r="D36" s="348">
        <f>C36/'- 3 -'!E36</f>
        <v>0.0012989446640741368</v>
      </c>
      <c r="E36" s="396">
        <f>C36/'- 7 -'!G36</f>
        <v>8.442743597291729</v>
      </c>
    </row>
    <row r="37" spans="1:5" ht="12.75">
      <c r="A37" s="12">
        <v>31</v>
      </c>
      <c r="B37" s="13" t="s">
        <v>143</v>
      </c>
      <c r="C37" s="395">
        <v>7851</v>
      </c>
      <c r="D37" s="347">
        <f>C37/'- 3 -'!E37</f>
        <v>0.000752524349688509</v>
      </c>
      <c r="E37" s="395">
        <f>C37/'- 7 -'!G37</f>
        <v>4.629127358490566</v>
      </c>
    </row>
    <row r="38" spans="1:5" ht="12.75">
      <c r="A38" s="14">
        <v>32</v>
      </c>
      <c r="B38" s="15" t="s">
        <v>144</v>
      </c>
      <c r="C38" s="396">
        <v>7138</v>
      </c>
      <c r="D38" s="348">
        <f>C38/'- 3 -'!E38</f>
        <v>0.00115625633724814</v>
      </c>
      <c r="E38" s="396">
        <f>C38/'- 7 -'!G38</f>
        <v>8.432368576491434</v>
      </c>
    </row>
    <row r="39" spans="1:5" ht="12.75">
      <c r="A39" s="12">
        <v>33</v>
      </c>
      <c r="B39" s="13" t="s">
        <v>145</v>
      </c>
      <c r="C39" s="395">
        <v>13924</v>
      </c>
      <c r="D39" s="347">
        <f>C39/'- 3 -'!E39</f>
        <v>0.0011219251604045184</v>
      </c>
      <c r="E39" s="395">
        <f>C39/'- 7 -'!G39</f>
        <v>7.313025210084033</v>
      </c>
    </row>
    <row r="40" spans="1:5" ht="12.75">
      <c r="A40" s="14">
        <v>34</v>
      </c>
      <c r="B40" s="15" t="s">
        <v>146</v>
      </c>
      <c r="C40" s="396">
        <v>5576.41</v>
      </c>
      <c r="D40" s="348">
        <f>C40/'- 3 -'!E40</f>
        <v>0.0010108086132750039</v>
      </c>
      <c r="E40" s="396">
        <f>C40/'- 7 -'!G40</f>
        <v>7.59211708645337</v>
      </c>
    </row>
    <row r="41" spans="1:5" ht="12.75">
      <c r="A41" s="12">
        <v>35</v>
      </c>
      <c r="B41" s="13" t="s">
        <v>147</v>
      </c>
      <c r="C41" s="395">
        <v>10603</v>
      </c>
      <c r="D41" s="347">
        <f>C41/'- 3 -'!E41</f>
        <v>0.000777712384070712</v>
      </c>
      <c r="E41" s="395">
        <f>C41/'- 7 -'!G41</f>
        <v>5.328408462736821</v>
      </c>
    </row>
    <row r="42" spans="1:5" ht="12.75">
      <c r="A42" s="14">
        <v>36</v>
      </c>
      <c r="B42" s="15" t="s">
        <v>148</v>
      </c>
      <c r="C42" s="396">
        <v>5337</v>
      </c>
      <c r="D42" s="348">
        <f>C42/'- 3 -'!E42</f>
        <v>0.0007490666541067122</v>
      </c>
      <c r="E42" s="396">
        <f>C42/'- 7 -'!G42</f>
        <v>4.832050701674966</v>
      </c>
    </row>
    <row r="43" spans="1:5" ht="12.75">
      <c r="A43" s="12">
        <v>37</v>
      </c>
      <c r="B43" s="13" t="s">
        <v>149</v>
      </c>
      <c r="C43" s="395">
        <v>5337</v>
      </c>
      <c r="D43" s="347">
        <f>C43/'- 3 -'!E43</f>
        <v>0.0007716394251081264</v>
      </c>
      <c r="E43" s="395">
        <f>C43/'- 7 -'!G43</f>
        <v>5.321036889332004</v>
      </c>
    </row>
    <row r="44" spans="1:5" ht="12.75">
      <c r="A44" s="14">
        <v>38</v>
      </c>
      <c r="B44" s="15" t="s">
        <v>150</v>
      </c>
      <c r="C44" s="396">
        <v>0</v>
      </c>
      <c r="D44" s="348">
        <f>C44/'- 3 -'!E44</f>
        <v>0</v>
      </c>
      <c r="E44" s="396">
        <f>C44/'- 7 -'!G44</f>
        <v>0</v>
      </c>
    </row>
    <row r="45" spans="1:5" ht="12.75">
      <c r="A45" s="12">
        <v>39</v>
      </c>
      <c r="B45" s="13" t="s">
        <v>151</v>
      </c>
      <c r="C45" s="395">
        <v>0</v>
      </c>
      <c r="D45" s="347">
        <f>C45/'- 3 -'!E45</f>
        <v>0</v>
      </c>
      <c r="E45" s="395">
        <f>C45/'- 7 -'!G45</f>
        <v>0</v>
      </c>
    </row>
    <row r="46" spans="1:5" ht="12.75">
      <c r="A46" s="14">
        <v>40</v>
      </c>
      <c r="B46" s="15" t="s">
        <v>152</v>
      </c>
      <c r="C46" s="396">
        <v>54984</v>
      </c>
      <c r="D46" s="348">
        <f>C46/'- 3 -'!E46</f>
        <v>0.0012699397423108043</v>
      </c>
      <c r="E46" s="396">
        <f>C46/'- 7 -'!G46</f>
        <v>7.202986834348595</v>
      </c>
    </row>
    <row r="47" spans="1:5" ht="12.75">
      <c r="A47" s="12">
        <v>41</v>
      </c>
      <c r="B47" s="13" t="s">
        <v>153</v>
      </c>
      <c r="C47" s="395">
        <v>29693</v>
      </c>
      <c r="D47" s="347">
        <f>C47/'- 3 -'!E47</f>
        <v>0.002521045656109663</v>
      </c>
      <c r="E47" s="395">
        <f>C47/'- 7 -'!G47</f>
        <v>18.00448702401164</v>
      </c>
    </row>
    <row r="48" spans="1:5" ht="12.75">
      <c r="A48" s="14">
        <v>42</v>
      </c>
      <c r="B48" s="15" t="s">
        <v>154</v>
      </c>
      <c r="C48" s="396">
        <v>10097</v>
      </c>
      <c r="D48" s="348">
        <f>C48/'- 3 -'!E48</f>
        <v>0.001292612394356749</v>
      </c>
      <c r="E48" s="396">
        <f>C48/'- 7 -'!G48</f>
        <v>9.220162542233586</v>
      </c>
    </row>
    <row r="49" spans="1:5" ht="12.75">
      <c r="A49" s="12">
        <v>43</v>
      </c>
      <c r="B49" s="13" t="s">
        <v>155</v>
      </c>
      <c r="C49" s="395">
        <v>13779</v>
      </c>
      <c r="D49" s="347">
        <f>C49/'- 3 -'!E49</f>
        <v>0.002273949620604073</v>
      </c>
      <c r="E49" s="395">
        <f>C49/'- 7 -'!G49</f>
        <v>16.691701998788613</v>
      </c>
    </row>
    <row r="50" spans="1:5" ht="12.75">
      <c r="A50" s="14">
        <v>44</v>
      </c>
      <c r="B50" s="15" t="s">
        <v>156</v>
      </c>
      <c r="C50" s="396">
        <v>0</v>
      </c>
      <c r="D50" s="348">
        <f>C50/'- 3 -'!E50</f>
        <v>0</v>
      </c>
      <c r="E50" s="396">
        <f>C50/'- 7 -'!G50</f>
        <v>0</v>
      </c>
    </row>
    <row r="51" spans="1:5" ht="12.75">
      <c r="A51" s="12">
        <v>45</v>
      </c>
      <c r="B51" s="13" t="s">
        <v>157</v>
      </c>
      <c r="C51" s="395">
        <v>0</v>
      </c>
      <c r="D51" s="347">
        <f>C51/'- 3 -'!E51</f>
        <v>0</v>
      </c>
      <c r="E51" s="395">
        <f>C51/'- 7 -'!G51</f>
        <v>0</v>
      </c>
    </row>
    <row r="52" spans="1:5" ht="12.75">
      <c r="A52" s="14">
        <v>46</v>
      </c>
      <c r="B52" s="15" t="s">
        <v>158</v>
      </c>
      <c r="C52" s="396">
        <v>17920</v>
      </c>
      <c r="D52" s="348">
        <f>C52/'- 3 -'!E52</f>
        <v>0.0015882375059406576</v>
      </c>
      <c r="E52" s="396">
        <f>C52/'- 7 -'!G52</f>
        <v>12.029267637779418</v>
      </c>
    </row>
    <row r="53" spans="1:5" ht="12.75">
      <c r="A53" s="12">
        <v>47</v>
      </c>
      <c r="B53" s="13" t="s">
        <v>159</v>
      </c>
      <c r="C53" s="395">
        <v>9130</v>
      </c>
      <c r="D53" s="347">
        <f>C53/'- 3 -'!E53</f>
        <v>0.0010210717355032596</v>
      </c>
      <c r="E53" s="395">
        <f>C53/'- 7 -'!G53</f>
        <v>6.018457481872116</v>
      </c>
    </row>
    <row r="54" spans="1:5" ht="12.75">
      <c r="A54" s="14">
        <v>48</v>
      </c>
      <c r="B54" s="15" t="s">
        <v>160</v>
      </c>
      <c r="C54" s="396">
        <v>90353</v>
      </c>
      <c r="D54" s="348">
        <f>C54/'- 3 -'!E54</f>
        <v>0.0015905996236486337</v>
      </c>
      <c r="E54" s="396">
        <f>C54/'- 7 -'!G54</f>
        <v>17.55893270109023</v>
      </c>
    </row>
    <row r="55" spans="1:5" ht="12.75">
      <c r="A55" s="12">
        <v>49</v>
      </c>
      <c r="B55" s="13" t="s">
        <v>161</v>
      </c>
      <c r="C55" s="395">
        <v>25630</v>
      </c>
      <c r="D55" s="347">
        <f>C55/'- 3 -'!E55</f>
        <v>0.0007591726824609932</v>
      </c>
      <c r="E55" s="395">
        <f>C55/'- 7 -'!G55</f>
        <v>5.961574246371418</v>
      </c>
    </row>
    <row r="56" spans="1:5" ht="12.75">
      <c r="A56" s="14">
        <v>50</v>
      </c>
      <c r="B56" s="15" t="s">
        <v>358</v>
      </c>
      <c r="C56" s="396">
        <v>5337</v>
      </c>
      <c r="D56" s="348">
        <f>C56/'- 3 -'!E56</f>
        <v>0.0003784407475385397</v>
      </c>
      <c r="E56" s="396">
        <f>C56/'- 7 -'!G56</f>
        <v>2.8884559181685336</v>
      </c>
    </row>
    <row r="57" spans="1:5" ht="12.75">
      <c r="A57" s="12">
        <v>2264</v>
      </c>
      <c r="B57" s="13" t="s">
        <v>162</v>
      </c>
      <c r="C57" s="395">
        <v>0</v>
      </c>
      <c r="D57" s="347">
        <f>C57/'- 3 -'!E57</f>
        <v>0</v>
      </c>
      <c r="E57" s="395">
        <f>C57/'- 7 -'!G57</f>
        <v>0</v>
      </c>
    </row>
    <row r="58" spans="1:5" ht="12.75">
      <c r="A58" s="14">
        <v>2309</v>
      </c>
      <c r="B58" s="15" t="s">
        <v>163</v>
      </c>
      <c r="C58" s="396">
        <v>3641</v>
      </c>
      <c r="D58" s="348">
        <f>C58/'- 3 -'!E58</f>
        <v>0.0018203798549295746</v>
      </c>
      <c r="E58" s="396">
        <f>C58/'- 7 -'!G58</f>
        <v>14.448412698412698</v>
      </c>
    </row>
    <row r="59" spans="1:5" ht="12.75">
      <c r="A59" s="12">
        <v>2312</v>
      </c>
      <c r="B59" s="13" t="s">
        <v>164</v>
      </c>
      <c r="C59" s="395">
        <v>4048</v>
      </c>
      <c r="D59" s="347">
        <f>C59/'- 3 -'!E59</f>
        <v>0.002269521359739319</v>
      </c>
      <c r="E59" s="395">
        <f>C59/'- 7 -'!G59</f>
        <v>21.940379403794037</v>
      </c>
    </row>
    <row r="60" spans="1:5" ht="12.75">
      <c r="A60" s="14">
        <v>2355</v>
      </c>
      <c r="B60" s="15" t="s">
        <v>165</v>
      </c>
      <c r="C60" s="396">
        <v>0</v>
      </c>
      <c r="D60" s="348">
        <f>C60/'- 3 -'!E60</f>
        <v>0</v>
      </c>
      <c r="E60" s="396">
        <f>C60/'- 7 -'!G60</f>
        <v>0</v>
      </c>
    </row>
    <row r="61" spans="1:5" ht="12.75">
      <c r="A61" s="12">
        <v>2439</v>
      </c>
      <c r="B61" s="13" t="s">
        <v>166</v>
      </c>
      <c r="C61" s="395">
        <v>0</v>
      </c>
      <c r="D61" s="347">
        <f>C61/'- 3 -'!E61</f>
        <v>0</v>
      </c>
      <c r="E61" s="395">
        <f>C61/'- 7 -'!G61</f>
        <v>0</v>
      </c>
    </row>
    <row r="62" spans="1:5" ht="12.75">
      <c r="A62" s="14">
        <v>2460</v>
      </c>
      <c r="B62" s="15" t="s">
        <v>167</v>
      </c>
      <c r="C62" s="396">
        <v>0</v>
      </c>
      <c r="D62" s="348">
        <f>C62/'- 3 -'!E62</f>
        <v>0</v>
      </c>
      <c r="E62" s="396">
        <f>C62/'- 7 -'!G62</f>
        <v>0</v>
      </c>
    </row>
    <row r="63" spans="1:5" ht="12.75">
      <c r="A63" s="12">
        <v>3000</v>
      </c>
      <c r="B63" s="13" t="s">
        <v>400</v>
      </c>
      <c r="C63" s="395">
        <v>186728</v>
      </c>
      <c r="D63" s="347">
        <f>C63/'- 3 -'!E63</f>
        <v>0.034899500957770085</v>
      </c>
      <c r="E63" s="395">
        <f>C63/'- 7 -'!G63</f>
        <v>279.28208196230935</v>
      </c>
    </row>
    <row r="64" spans="1:5" ht="4.5" customHeight="1">
      <c r="A64" s="16"/>
      <c r="B64" s="16"/>
      <c r="C64" s="397"/>
      <c r="D64" s="193"/>
      <c r="E64" s="397"/>
    </row>
    <row r="65" spans="1:6" ht="12.75">
      <c r="A65" s="18"/>
      <c r="B65" s="19" t="s">
        <v>168</v>
      </c>
      <c r="C65" s="398">
        <f>SUM(C11:C63)</f>
        <v>3005720.41</v>
      </c>
      <c r="D65" s="101">
        <f>C65/'- 3 -'!E65</f>
        <v>0.002403114983867864</v>
      </c>
      <c r="E65" s="398">
        <f>C65/'- 7 -'!G65</f>
        <v>15.992658708115657</v>
      </c>
      <c r="F65" s="75"/>
    </row>
    <row r="66" spans="1:5" ht="4.5" customHeight="1">
      <c r="A66" s="16"/>
      <c r="B66" s="16"/>
      <c r="C66" s="397"/>
      <c r="D66" s="193"/>
      <c r="E66" s="397"/>
    </row>
    <row r="67" spans="1:5" ht="12.75">
      <c r="A67" s="14">
        <v>2155</v>
      </c>
      <c r="B67" s="15" t="s">
        <v>169</v>
      </c>
      <c r="C67" s="396">
        <v>0</v>
      </c>
      <c r="D67" s="348">
        <f>C67/'- 3 -'!E67</f>
        <v>0</v>
      </c>
      <c r="E67" s="396">
        <f>C67/'- 7 -'!G67</f>
        <v>0</v>
      </c>
    </row>
    <row r="68" spans="1:5" ht="12.75">
      <c r="A68" s="12">
        <v>2408</v>
      </c>
      <c r="B68" s="13" t="s">
        <v>171</v>
      </c>
      <c r="C68" s="395">
        <v>5439</v>
      </c>
      <c r="D68" s="347">
        <f>C68/'- 3 -'!E68</f>
        <v>0.002407416915567343</v>
      </c>
      <c r="E68" s="395">
        <f>C68/'- 7 -'!G68</f>
        <v>19.529622980251347</v>
      </c>
    </row>
    <row r="69" ht="6.75" customHeight="1"/>
    <row r="70" spans="1:2" ht="12" customHeight="1">
      <c r="A70" s="5"/>
      <c r="B70" s="5"/>
    </row>
    <row r="71" spans="1:2" ht="12" customHeight="1">
      <c r="A71" s="5"/>
      <c r="B71" s="5"/>
    </row>
    <row r="72" spans="1:2" ht="12" customHeight="1">
      <c r="A72" s="5"/>
      <c r="B72" s="5"/>
    </row>
    <row r="73" spans="1:2" ht="12" customHeight="1">
      <c r="A73" s="5"/>
      <c r="B73" s="5"/>
    </row>
    <row r="74" spans="1:2" ht="12" customHeight="1">
      <c r="A74" s="5"/>
      <c r="B74" s="5"/>
    </row>
    <row r="75" ht="12" customHeight="1"/>
  </sheetData>
  <printOptions horizontalCentered="1"/>
  <pageMargins left="0.4724409448818898" right="0.4724409448818898" top="0.5905511811023623" bottom="0" header="0.31496062992125984" footer="0"/>
  <pageSetup fitToHeight="1" fitToWidth="1" horizontalDpi="300" verticalDpi="300" orientation="portrait" scale="83" r:id="rId1"/>
  <headerFooter alignWithMargins="0">
    <oddHeader>&amp;C&amp;"Times New Roman,Bold"&amp;12&amp;A</oddHeader>
  </headerFooter>
</worksheet>
</file>

<file path=xl/worksheets/sheet22.xml><?xml version="1.0" encoding="utf-8"?>
<worksheet xmlns="http://schemas.openxmlformats.org/spreadsheetml/2006/main" xmlns:r="http://schemas.openxmlformats.org/officeDocument/2006/relationships">
  <sheetPr codeName="Sheet24">
    <pageSetUpPr fitToPage="1"/>
  </sheetPr>
  <dimension ref="A1:K74"/>
  <sheetViews>
    <sheetView showGridLines="0" showZeros="0" workbookViewId="0" topLeftCell="A1">
      <selection activeCell="A1" sqref="A1"/>
    </sheetView>
  </sheetViews>
  <sheetFormatPr defaultColWidth="15.83203125" defaultRowHeight="12"/>
  <cols>
    <col min="1" max="1" width="6.83203125" style="80" customWidth="1"/>
    <col min="2" max="2" width="33.83203125" style="80" customWidth="1"/>
    <col min="3" max="3" width="15.83203125" style="80" customWidth="1"/>
    <col min="4" max="4" width="7.83203125" style="80" customWidth="1"/>
    <col min="5" max="5" width="9.83203125" style="80" customWidth="1"/>
    <col min="6" max="6" width="15.83203125" style="80" customWidth="1"/>
    <col min="7" max="7" width="7.83203125" style="80" customWidth="1"/>
    <col min="8" max="8" width="9.83203125" style="80" customWidth="1"/>
    <col min="9" max="9" width="15.83203125" style="80" customWidth="1"/>
    <col min="10" max="10" width="7.83203125" style="80" customWidth="1"/>
    <col min="11" max="11" width="9.83203125" style="80" customWidth="1"/>
    <col min="12" max="16384" width="15.83203125" style="80" customWidth="1"/>
  </cols>
  <sheetData>
    <row r="1" spans="1:11" ht="6.75" customHeight="1">
      <c r="A1" s="16"/>
      <c r="B1" s="78"/>
      <c r="C1" s="140"/>
      <c r="D1" s="140"/>
      <c r="E1" s="140"/>
      <c r="F1" s="140"/>
      <c r="G1" s="140"/>
      <c r="H1" s="140"/>
      <c r="I1" s="140"/>
      <c r="J1" s="140"/>
      <c r="K1" s="140"/>
    </row>
    <row r="2" spans="1:11" ht="12.75">
      <c r="A2" s="7"/>
      <c r="B2" s="81"/>
      <c r="C2" s="195" t="s">
        <v>0</v>
      </c>
      <c r="D2" s="195"/>
      <c r="E2" s="196"/>
      <c r="F2" s="195"/>
      <c r="G2" s="195"/>
      <c r="H2" s="195"/>
      <c r="I2" s="210"/>
      <c r="J2" s="210"/>
      <c r="K2" s="215" t="s">
        <v>386</v>
      </c>
    </row>
    <row r="3" spans="1:11" ht="12.75">
      <c r="A3" s="8"/>
      <c r="B3" s="84"/>
      <c r="C3" s="198" t="str">
        <f>YEAR</f>
        <v>OPERATING FUND ACTUAL 2000/01</v>
      </c>
      <c r="D3" s="198"/>
      <c r="E3" s="199"/>
      <c r="F3" s="198"/>
      <c r="G3" s="198"/>
      <c r="H3" s="198"/>
      <c r="I3" s="211"/>
      <c r="J3" s="211"/>
      <c r="K3" s="198"/>
    </row>
    <row r="4" spans="1:11" ht="12.75">
      <c r="A4" s="9"/>
      <c r="C4" s="140"/>
      <c r="D4" s="140"/>
      <c r="E4" s="140"/>
      <c r="F4" s="140"/>
      <c r="G4" s="140"/>
      <c r="H4" s="140"/>
      <c r="I4" s="140"/>
      <c r="J4" s="140"/>
      <c r="K4" s="140"/>
    </row>
    <row r="5" spans="1:11" ht="16.5">
      <c r="A5" s="9"/>
      <c r="C5" s="323" t="s">
        <v>12</v>
      </c>
      <c r="D5" s="217"/>
      <c r="E5" s="229"/>
      <c r="F5" s="229"/>
      <c r="G5" s="229"/>
      <c r="H5" s="229"/>
      <c r="I5" s="229"/>
      <c r="J5" s="229"/>
      <c r="K5" s="230"/>
    </row>
    <row r="6" spans="1:11" ht="12.75">
      <c r="A6" s="9"/>
      <c r="C6" s="66" t="s">
        <v>22</v>
      </c>
      <c r="D6" s="64"/>
      <c r="E6" s="65"/>
      <c r="F6" s="221" t="s">
        <v>3</v>
      </c>
      <c r="G6" s="64"/>
      <c r="H6" s="65"/>
      <c r="I6" s="66" t="s">
        <v>21</v>
      </c>
      <c r="J6" s="64"/>
      <c r="K6" s="65"/>
    </row>
    <row r="7" spans="3:11" ht="12.75">
      <c r="C7" s="67" t="s">
        <v>52</v>
      </c>
      <c r="D7" s="68"/>
      <c r="E7" s="69"/>
      <c r="F7" s="67" t="s">
        <v>53</v>
      </c>
      <c r="G7" s="68"/>
      <c r="H7" s="69"/>
      <c r="I7" s="67" t="s">
        <v>51</v>
      </c>
      <c r="J7" s="68"/>
      <c r="K7" s="69"/>
    </row>
    <row r="8" spans="1:11" ht="12.75">
      <c r="A8" s="92"/>
      <c r="B8" s="44"/>
      <c r="C8" s="140"/>
      <c r="D8" s="224"/>
      <c r="E8" s="225" t="s">
        <v>75</v>
      </c>
      <c r="F8" s="71"/>
      <c r="G8" s="72"/>
      <c r="H8" s="225" t="s">
        <v>75</v>
      </c>
      <c r="I8" s="71"/>
      <c r="J8" s="72"/>
      <c r="K8" s="225" t="s">
        <v>75</v>
      </c>
    </row>
    <row r="9" spans="1:11" ht="12.75">
      <c r="A9" s="50" t="s">
        <v>101</v>
      </c>
      <c r="B9" s="51" t="s">
        <v>102</v>
      </c>
      <c r="C9" s="73" t="s">
        <v>103</v>
      </c>
      <c r="D9" s="74" t="s">
        <v>104</v>
      </c>
      <c r="E9" s="74" t="s">
        <v>105</v>
      </c>
      <c r="F9" s="74" t="s">
        <v>103</v>
      </c>
      <c r="G9" s="74" t="s">
        <v>104</v>
      </c>
      <c r="H9" s="74" t="s">
        <v>105</v>
      </c>
      <c r="I9" s="74" t="s">
        <v>103</v>
      </c>
      <c r="J9" s="74" t="s">
        <v>104</v>
      </c>
      <c r="K9" s="74" t="s">
        <v>105</v>
      </c>
    </row>
    <row r="10" spans="1:2" ht="4.5" customHeight="1">
      <c r="A10" s="75"/>
      <c r="B10" s="75"/>
    </row>
    <row r="11" spans="1:11" ht="12.75">
      <c r="A11" s="12">
        <v>1</v>
      </c>
      <c r="B11" s="13" t="s">
        <v>117</v>
      </c>
      <c r="C11" s="395">
        <v>1413199</v>
      </c>
      <c r="D11" s="347">
        <f>C11/'- 3 -'!E11</f>
        <v>0.006157634142566508</v>
      </c>
      <c r="E11" s="395">
        <f>C11/'- 7 -'!G11</f>
        <v>46.127650824011724</v>
      </c>
      <c r="F11" s="395">
        <v>3572396</v>
      </c>
      <c r="G11" s="347">
        <f>F11/'- 3 -'!E11</f>
        <v>0.015565753712228795</v>
      </c>
      <c r="H11" s="395">
        <f>F11/'- 7 -'!G11</f>
        <v>116.6051173918862</v>
      </c>
      <c r="I11" s="395">
        <v>1218200</v>
      </c>
      <c r="J11" s="347">
        <f>I11/'- 3 -'!E11</f>
        <v>0.005307978503009498</v>
      </c>
      <c r="K11" s="395">
        <f>I11/'- 7 -'!G11</f>
        <v>39.762768183257336</v>
      </c>
    </row>
    <row r="12" spans="1:11" ht="12.75">
      <c r="A12" s="14">
        <v>2</v>
      </c>
      <c r="B12" s="15" t="s">
        <v>118</v>
      </c>
      <c r="C12" s="396">
        <v>507178</v>
      </c>
      <c r="D12" s="348">
        <f>C12/'- 3 -'!E12</f>
        <v>0.008584342880838838</v>
      </c>
      <c r="E12" s="396">
        <f>C12/'- 7 -'!G12</f>
        <v>54.5736464137146</v>
      </c>
      <c r="F12" s="396">
        <v>864343</v>
      </c>
      <c r="G12" s="348">
        <f>F12/'- 3 -'!E12</f>
        <v>0.014629610666576396</v>
      </c>
      <c r="H12" s="396">
        <f>F12/'- 7 -'!G12</f>
        <v>93.0055114026423</v>
      </c>
      <c r="I12" s="396">
        <v>646861</v>
      </c>
      <c r="J12" s="348">
        <f>I12/'- 3 -'!E12</f>
        <v>0.010948575490739526</v>
      </c>
      <c r="K12" s="396">
        <f>I12/'- 7 -'!G12</f>
        <v>69.6038934906913</v>
      </c>
    </row>
    <row r="13" spans="1:11" ht="12.75">
      <c r="A13" s="12">
        <v>3</v>
      </c>
      <c r="B13" s="13" t="s">
        <v>119</v>
      </c>
      <c r="C13" s="395">
        <v>372727</v>
      </c>
      <c r="D13" s="347">
        <f>C13/'- 3 -'!E13</f>
        <v>0.009168685316345312</v>
      </c>
      <c r="E13" s="395">
        <f>C13/'- 7 -'!G13</f>
        <v>63.00321162947938</v>
      </c>
      <c r="F13" s="395">
        <v>1090409</v>
      </c>
      <c r="G13" s="347">
        <f>F13/'- 3 -'!E13</f>
        <v>0.026822894469976082</v>
      </c>
      <c r="H13" s="395">
        <f>F13/'- 7 -'!G13</f>
        <v>184.31524678837053</v>
      </c>
      <c r="I13" s="395">
        <v>268829</v>
      </c>
      <c r="J13" s="347">
        <f>I13/'- 3 -'!E13</f>
        <v>0.006612905705537281</v>
      </c>
      <c r="K13" s="395">
        <f>I13/'- 7 -'!G13</f>
        <v>45.44100743745774</v>
      </c>
    </row>
    <row r="14" spans="1:11" ht="12.75">
      <c r="A14" s="14">
        <v>4</v>
      </c>
      <c r="B14" s="15" t="s">
        <v>120</v>
      </c>
      <c r="C14" s="396">
        <v>112264</v>
      </c>
      <c r="D14" s="348">
        <f>C14/'- 3 -'!E14</f>
        <v>0.002874562048831656</v>
      </c>
      <c r="E14" s="396">
        <f>C14/'- 7 -'!G14</f>
        <v>19.06916700638674</v>
      </c>
      <c r="F14" s="396">
        <v>960544</v>
      </c>
      <c r="G14" s="348">
        <f>F14/'- 3 -'!E14</f>
        <v>0.024595091290466706</v>
      </c>
      <c r="H14" s="396">
        <f>F14/'- 7 -'!G14</f>
        <v>163.15803777687185</v>
      </c>
      <c r="I14" s="396">
        <v>473338</v>
      </c>
      <c r="J14" s="348">
        <f>I14/'- 3 -'!E14</f>
        <v>0.012119997960787773</v>
      </c>
      <c r="K14" s="396">
        <f>I14/'- 7 -'!G14</f>
        <v>80.40120940345156</v>
      </c>
    </row>
    <row r="15" spans="1:11" ht="12.75">
      <c r="A15" s="12">
        <v>5</v>
      </c>
      <c r="B15" s="13" t="s">
        <v>121</v>
      </c>
      <c r="C15" s="395">
        <v>133256</v>
      </c>
      <c r="D15" s="347">
        <f>C15/'- 3 -'!E15</f>
        <v>0.002838005928982339</v>
      </c>
      <c r="E15" s="395">
        <f>C15/'- 7 -'!G15</f>
        <v>18.819608230824638</v>
      </c>
      <c r="F15" s="395">
        <v>1607275</v>
      </c>
      <c r="G15" s="347">
        <f>F15/'- 3 -'!E15</f>
        <v>0.03423077369503129</v>
      </c>
      <c r="H15" s="395">
        <f>F15/'- 7 -'!G15</f>
        <v>226.99380004801785</v>
      </c>
      <c r="I15" s="395">
        <v>337147</v>
      </c>
      <c r="J15" s="347">
        <f>I15/'- 3 -'!E15</f>
        <v>0.007180353492064963</v>
      </c>
      <c r="K15" s="395">
        <f>I15/'- 7 -'!G15</f>
        <v>47.61492507802901</v>
      </c>
    </row>
    <row r="16" spans="1:11" ht="12.75">
      <c r="A16" s="14">
        <v>6</v>
      </c>
      <c r="B16" s="15" t="s">
        <v>122</v>
      </c>
      <c r="C16" s="396">
        <v>276459</v>
      </c>
      <c r="D16" s="348">
        <f>C16/'- 3 -'!E16</f>
        <v>0.004919007429461115</v>
      </c>
      <c r="E16" s="396">
        <f>C16/'- 7 -'!G16</f>
        <v>31.44974688584267</v>
      </c>
      <c r="F16" s="396">
        <v>1589158</v>
      </c>
      <c r="G16" s="348">
        <f>F16/'- 3 -'!E16</f>
        <v>0.02827572988612259</v>
      </c>
      <c r="H16" s="396">
        <f>F16/'- 7 -'!G16</f>
        <v>180.78129799215063</v>
      </c>
      <c r="I16" s="396">
        <v>916090</v>
      </c>
      <c r="J16" s="348">
        <f>I16/'- 3 -'!E16</f>
        <v>0.016299898053798327</v>
      </c>
      <c r="K16" s="396">
        <f>I16/'- 7 -'!G16</f>
        <v>104.2136397247028</v>
      </c>
    </row>
    <row r="17" spans="1:11" ht="12.75">
      <c r="A17" s="12">
        <v>9</v>
      </c>
      <c r="B17" s="13" t="s">
        <v>123</v>
      </c>
      <c r="C17" s="395">
        <v>686171</v>
      </c>
      <c r="D17" s="347">
        <f>C17/'- 3 -'!E17</f>
        <v>0.008833335563173266</v>
      </c>
      <c r="E17" s="395">
        <f>C17/'- 7 -'!G17</f>
        <v>53.58910678443961</v>
      </c>
      <c r="F17" s="395">
        <v>2395766</v>
      </c>
      <c r="G17" s="347">
        <f>F17/'- 3 -'!E17</f>
        <v>0.03084159052020759</v>
      </c>
      <c r="H17" s="395">
        <f>F17/'- 7 -'!G17</f>
        <v>187.10636270627836</v>
      </c>
      <c r="I17" s="395">
        <v>489394</v>
      </c>
      <c r="J17" s="347">
        <f>I17/'- 3 -'!E17</f>
        <v>0.006300151747310244</v>
      </c>
      <c r="K17" s="395">
        <f>I17/'- 7 -'!G17</f>
        <v>38.221066360519515</v>
      </c>
    </row>
    <row r="18" spans="1:11" ht="12.75">
      <c r="A18" s="14">
        <v>10</v>
      </c>
      <c r="B18" s="15" t="s">
        <v>124</v>
      </c>
      <c r="C18" s="396">
        <v>223814</v>
      </c>
      <c r="D18" s="348">
        <f>C18/'- 3 -'!E18</f>
        <v>0.003939925908677033</v>
      </c>
      <c r="E18" s="396">
        <f>C18/'- 7 -'!G18</f>
        <v>26.137335046128694</v>
      </c>
      <c r="F18" s="396">
        <v>1080920</v>
      </c>
      <c r="G18" s="348">
        <f>F18/'- 3 -'!E18</f>
        <v>0.01902805326390297</v>
      </c>
      <c r="H18" s="396">
        <f>F18/'- 7 -'!G18</f>
        <v>126.23146093658764</v>
      </c>
      <c r="I18" s="396">
        <v>356889</v>
      </c>
      <c r="J18" s="348">
        <f>I18/'- 3 -'!E18</f>
        <v>0.0062825212793741125</v>
      </c>
      <c r="K18" s="396">
        <f>I18/'- 7 -'!G18</f>
        <v>41.678033399509516</v>
      </c>
    </row>
    <row r="19" spans="1:11" ht="12.75">
      <c r="A19" s="12">
        <v>11</v>
      </c>
      <c r="B19" s="13" t="s">
        <v>125</v>
      </c>
      <c r="C19" s="395">
        <v>90130</v>
      </c>
      <c r="D19" s="347">
        <f>C19/'- 3 -'!E19</f>
        <v>0.002911500433171697</v>
      </c>
      <c r="E19" s="395">
        <f>C19/'- 7 -'!G19</f>
        <v>19.126541179466503</v>
      </c>
      <c r="F19" s="395">
        <v>442010</v>
      </c>
      <c r="G19" s="347">
        <f>F19/'- 3 -'!E19</f>
        <v>0.014278401270012446</v>
      </c>
      <c r="H19" s="395">
        <f>F19/'- 7 -'!G19</f>
        <v>93.79920633236424</v>
      </c>
      <c r="I19" s="395">
        <v>140135</v>
      </c>
      <c r="J19" s="347">
        <f>I19/'- 3 -'!E19</f>
        <v>0.004526829171225073</v>
      </c>
      <c r="K19" s="395">
        <f>I19/'- 7 -'!G19</f>
        <v>29.738132122318188</v>
      </c>
    </row>
    <row r="20" spans="1:11" ht="12.75">
      <c r="A20" s="14">
        <v>12</v>
      </c>
      <c r="B20" s="15" t="s">
        <v>126</v>
      </c>
      <c r="C20" s="396">
        <v>413083</v>
      </c>
      <c r="D20" s="348">
        <f>C20/'- 3 -'!E20</f>
        <v>0.008302293249668392</v>
      </c>
      <c r="E20" s="396">
        <f>C20/'- 7 -'!G20</f>
        <v>51.28407905844963</v>
      </c>
      <c r="F20" s="396">
        <v>626234</v>
      </c>
      <c r="G20" s="348">
        <f>F20/'- 3 -'!E20</f>
        <v>0.012586280023416205</v>
      </c>
      <c r="H20" s="396">
        <f>F20/'- 7 -'!G20</f>
        <v>77.74668520633661</v>
      </c>
      <c r="I20" s="396">
        <v>470535</v>
      </c>
      <c r="J20" s="348">
        <f>I20/'- 3 -'!E20</f>
        <v>0.009456984562987866</v>
      </c>
      <c r="K20" s="396">
        <f>I20/'- 7 -'!G20</f>
        <v>58.41672046481602</v>
      </c>
    </row>
    <row r="21" spans="1:11" ht="12.75">
      <c r="A21" s="12">
        <v>13</v>
      </c>
      <c r="B21" s="13" t="s">
        <v>127</v>
      </c>
      <c r="C21" s="395">
        <v>0</v>
      </c>
      <c r="D21" s="347">
        <f>C21/'- 3 -'!E21</f>
        <v>0</v>
      </c>
      <c r="E21" s="395">
        <f>C21/'- 7 -'!G21</f>
        <v>0</v>
      </c>
      <c r="F21" s="395">
        <v>251675</v>
      </c>
      <c r="G21" s="347">
        <f>F21/'- 3 -'!E21</f>
        <v>0.013334169031328185</v>
      </c>
      <c r="H21" s="395">
        <f>F21/'- 7 -'!G21</f>
        <v>76.14516519423938</v>
      </c>
      <c r="I21" s="395">
        <v>44933</v>
      </c>
      <c r="J21" s="347">
        <f>I21/'- 3 -'!E21</f>
        <v>0.0023806266696520086</v>
      </c>
      <c r="K21" s="395">
        <f>I21/'- 7 -'!G21</f>
        <v>13.594638751058937</v>
      </c>
    </row>
    <row r="22" spans="1:11" ht="12.75">
      <c r="A22" s="14">
        <v>14</v>
      </c>
      <c r="B22" s="15" t="s">
        <v>128</v>
      </c>
      <c r="C22" s="396">
        <v>52687</v>
      </c>
      <c r="D22" s="348">
        <f>C22/'- 3 -'!E22</f>
        <v>0.002459630986073284</v>
      </c>
      <c r="E22" s="396">
        <f>C22/'- 7 -'!G22</f>
        <v>15.085755189692197</v>
      </c>
      <c r="F22" s="396">
        <v>308786.01</v>
      </c>
      <c r="G22" s="348">
        <f>F22/'- 3 -'!E22</f>
        <v>0.014415313801543738</v>
      </c>
      <c r="H22" s="396">
        <f>F22/'- 7 -'!G22</f>
        <v>88.41403292770222</v>
      </c>
      <c r="I22" s="396">
        <v>150398</v>
      </c>
      <c r="J22" s="348">
        <f>I22/'- 3 -'!E22</f>
        <v>0.007021154763859202</v>
      </c>
      <c r="K22" s="396">
        <f>I22/'- 7 -'!G22</f>
        <v>43.063135289906946</v>
      </c>
    </row>
    <row r="23" spans="1:11" ht="12.75">
      <c r="A23" s="12">
        <v>15</v>
      </c>
      <c r="B23" s="13" t="s">
        <v>129</v>
      </c>
      <c r="C23" s="395">
        <v>68242</v>
      </c>
      <c r="D23" s="347">
        <f>C23/'- 3 -'!E23</f>
        <v>0.002255030902832198</v>
      </c>
      <c r="E23" s="395">
        <f>C23/'- 7 -'!G23</f>
        <v>11.592966958294403</v>
      </c>
      <c r="F23" s="395">
        <v>467175</v>
      </c>
      <c r="G23" s="347">
        <f>F23/'- 3 -'!E23</f>
        <v>0.01543761997055526</v>
      </c>
      <c r="H23" s="395">
        <f>F23/'- 7 -'!G23</f>
        <v>79.36379852204196</v>
      </c>
      <c r="I23" s="395">
        <v>115880</v>
      </c>
      <c r="J23" s="347">
        <f>I23/'- 3 -'!E23</f>
        <v>0.0038292104718530393</v>
      </c>
      <c r="K23" s="395">
        <f>I23/'- 7 -'!G23</f>
        <v>19.68572156629576</v>
      </c>
    </row>
    <row r="24" spans="1:11" ht="12.75">
      <c r="A24" s="14">
        <v>16</v>
      </c>
      <c r="B24" s="15" t="s">
        <v>130</v>
      </c>
      <c r="C24" s="396">
        <v>0</v>
      </c>
      <c r="D24" s="348">
        <f>C24/'- 3 -'!E24</f>
        <v>0</v>
      </c>
      <c r="E24" s="396">
        <f>C24/'- 7 -'!G24</f>
        <v>0</v>
      </c>
      <c r="F24" s="396">
        <v>81003</v>
      </c>
      <c r="G24" s="348">
        <f>F24/'- 3 -'!E24</f>
        <v>0.014314531627316416</v>
      </c>
      <c r="H24" s="396">
        <f>F24/'- 7 -'!G24</f>
        <v>101.95468848332284</v>
      </c>
      <c r="I24" s="396">
        <v>23438</v>
      </c>
      <c r="J24" s="348">
        <f>I24/'- 3 -'!E24</f>
        <v>0.0041418711934254554</v>
      </c>
      <c r="K24" s="396">
        <f>I24/'- 7 -'!G24</f>
        <v>29.50031466331026</v>
      </c>
    </row>
    <row r="25" spans="1:11" ht="12.75">
      <c r="A25" s="12">
        <v>17</v>
      </c>
      <c r="B25" s="13" t="s">
        <v>131</v>
      </c>
      <c r="C25" s="395">
        <v>0</v>
      </c>
      <c r="D25" s="347">
        <f>C25/'- 3 -'!E25</f>
        <v>0</v>
      </c>
      <c r="E25" s="395">
        <f>C25/'- 7 -'!G25</f>
        <v>0</v>
      </c>
      <c r="F25" s="395">
        <v>49419</v>
      </c>
      <c r="G25" s="347">
        <f>F25/'- 3 -'!E25</f>
        <v>0.012506824544352762</v>
      </c>
      <c r="H25" s="395">
        <f>F25/'- 7 -'!G25</f>
        <v>91.7715877437326</v>
      </c>
      <c r="I25" s="395">
        <v>24874</v>
      </c>
      <c r="J25" s="347">
        <f>I25/'- 3 -'!E25</f>
        <v>0.006295043479557065</v>
      </c>
      <c r="K25" s="395">
        <f>I25/'- 7 -'!G25</f>
        <v>46.191272051996286</v>
      </c>
    </row>
    <row r="26" spans="1:11" ht="12.75">
      <c r="A26" s="14">
        <v>18</v>
      </c>
      <c r="B26" s="15" t="s">
        <v>132</v>
      </c>
      <c r="C26" s="396">
        <v>0</v>
      </c>
      <c r="D26" s="348">
        <f>C26/'- 3 -'!E26</f>
        <v>0</v>
      </c>
      <c r="E26" s="396">
        <f>C26/'- 7 -'!G26</f>
        <v>0</v>
      </c>
      <c r="F26" s="396">
        <v>100709</v>
      </c>
      <c r="G26" s="348">
        <f>F26/'- 3 -'!E26</f>
        <v>0.011067201581226604</v>
      </c>
      <c r="H26" s="396">
        <f>F26/'- 7 -'!G26</f>
        <v>68.26340405341287</v>
      </c>
      <c r="I26" s="396">
        <v>48768</v>
      </c>
      <c r="J26" s="348">
        <f>I26/'- 3 -'!E26</f>
        <v>0.005359255743908281</v>
      </c>
      <c r="K26" s="396">
        <f>I26/'- 7 -'!G26</f>
        <v>33.05632752660476</v>
      </c>
    </row>
    <row r="27" spans="1:11" ht="12.75">
      <c r="A27" s="12">
        <v>19</v>
      </c>
      <c r="B27" s="13" t="s">
        <v>133</v>
      </c>
      <c r="C27" s="395">
        <v>0</v>
      </c>
      <c r="D27" s="347">
        <f>C27/'- 3 -'!E27</f>
        <v>0</v>
      </c>
      <c r="E27" s="395">
        <f>C27/'- 7 -'!G27</f>
        <v>0</v>
      </c>
      <c r="F27" s="395">
        <v>313644</v>
      </c>
      <c r="G27" s="347">
        <f>F27/'- 3 -'!E27</f>
        <v>0.013529651986882392</v>
      </c>
      <c r="H27" s="395">
        <f>F27/'- 7 -'!G27</f>
        <v>52.941057322260484</v>
      </c>
      <c r="I27" s="395">
        <v>173998</v>
      </c>
      <c r="J27" s="347">
        <f>I27/'- 3 -'!E27</f>
        <v>0.007505746599372418</v>
      </c>
      <c r="K27" s="395">
        <f>I27/'- 7 -'!G27</f>
        <v>29.369725204240094</v>
      </c>
    </row>
    <row r="28" spans="1:11" ht="12.75">
      <c r="A28" s="14">
        <v>20</v>
      </c>
      <c r="B28" s="15" t="s">
        <v>134</v>
      </c>
      <c r="C28" s="396">
        <v>0</v>
      </c>
      <c r="D28" s="348">
        <f>C28/'- 3 -'!E28</f>
        <v>0</v>
      </c>
      <c r="E28" s="396">
        <f>C28/'- 7 -'!G28</f>
        <v>0</v>
      </c>
      <c r="F28" s="396">
        <v>77558</v>
      </c>
      <c r="G28" s="348">
        <f>F28/'- 3 -'!E28</f>
        <v>0.010688903540494293</v>
      </c>
      <c r="H28" s="396">
        <f>F28/'- 7 -'!G28</f>
        <v>77.24900398406375</v>
      </c>
      <c r="I28" s="396">
        <v>39288</v>
      </c>
      <c r="J28" s="348">
        <f>I28/'- 3 -'!E28</f>
        <v>0.005414601231322878</v>
      </c>
      <c r="K28" s="396">
        <f>I28/'- 7 -'!G28</f>
        <v>39.13147410358566</v>
      </c>
    </row>
    <row r="29" spans="1:11" ht="12.75">
      <c r="A29" s="12">
        <v>21</v>
      </c>
      <c r="B29" s="13" t="s">
        <v>135</v>
      </c>
      <c r="C29" s="395">
        <v>188203</v>
      </c>
      <c r="D29" s="347">
        <f>C29/'- 3 -'!E29</f>
        <v>0.008756088978869736</v>
      </c>
      <c r="E29" s="395">
        <f>C29/'- 7 -'!G29</f>
        <v>53.50171987378117</v>
      </c>
      <c r="F29" s="395">
        <v>366910</v>
      </c>
      <c r="G29" s="347">
        <f>F29/'- 3 -'!E29</f>
        <v>0.017070379362906514</v>
      </c>
      <c r="H29" s="395">
        <f>F29/'- 7 -'!G29</f>
        <v>104.30394860278022</v>
      </c>
      <c r="I29" s="395">
        <v>109775</v>
      </c>
      <c r="J29" s="347">
        <f>I29/'- 3 -'!E29</f>
        <v>0.005107249446902681</v>
      </c>
      <c r="K29" s="395">
        <f>I29/'- 7 -'!G29</f>
        <v>31.206470136737074</v>
      </c>
    </row>
    <row r="30" spans="1:11" ht="12.75">
      <c r="A30" s="14">
        <v>22</v>
      </c>
      <c r="B30" s="15" t="s">
        <v>136</v>
      </c>
      <c r="C30" s="396">
        <v>56695</v>
      </c>
      <c r="D30" s="348">
        <f>C30/'- 3 -'!E30</f>
        <v>0.004880372552464543</v>
      </c>
      <c r="E30" s="396">
        <f>C30/'- 7 -'!G30</f>
        <v>32.52165433373487</v>
      </c>
      <c r="F30" s="396">
        <v>119314</v>
      </c>
      <c r="G30" s="348">
        <f>F30/'- 3 -'!E30</f>
        <v>0.010270690020720601</v>
      </c>
      <c r="H30" s="396">
        <f>F30/'- 7 -'!G30</f>
        <v>68.44146159582401</v>
      </c>
      <c r="I30" s="396">
        <v>56656</v>
      </c>
      <c r="J30" s="348">
        <f>I30/'- 3 -'!E30</f>
        <v>0.004877015386408522</v>
      </c>
      <c r="K30" s="396">
        <f>I30/'- 7 -'!G30</f>
        <v>32.49928296908163</v>
      </c>
    </row>
    <row r="31" spans="1:11" ht="12.75">
      <c r="A31" s="12">
        <v>23</v>
      </c>
      <c r="B31" s="13" t="s">
        <v>137</v>
      </c>
      <c r="C31" s="395">
        <v>35995</v>
      </c>
      <c r="D31" s="347">
        <f>C31/'- 3 -'!E31</f>
        <v>0.0036888010786732778</v>
      </c>
      <c r="E31" s="395">
        <f>C31/'- 7 -'!G31</f>
        <v>24.961858529819693</v>
      </c>
      <c r="F31" s="395">
        <v>149184</v>
      </c>
      <c r="G31" s="347">
        <f>F31/'- 3 -'!E31</f>
        <v>0.015288515074893577</v>
      </c>
      <c r="H31" s="395">
        <f>F31/'- 7 -'!G31</f>
        <v>103.45631067961165</v>
      </c>
      <c r="I31" s="395">
        <v>79450</v>
      </c>
      <c r="J31" s="347">
        <f>I31/'- 3 -'!E31</f>
        <v>0.008142109895835309</v>
      </c>
      <c r="K31" s="395">
        <f>I31/'- 7 -'!G31</f>
        <v>55.09708737864078</v>
      </c>
    </row>
    <row r="32" spans="1:11" ht="12.75">
      <c r="A32" s="14">
        <v>24</v>
      </c>
      <c r="B32" s="15" t="s">
        <v>138</v>
      </c>
      <c r="C32" s="396">
        <v>93500</v>
      </c>
      <c r="D32" s="348">
        <f>C32/'- 3 -'!E32</f>
        <v>0.0042288247367884505</v>
      </c>
      <c r="E32" s="396">
        <f>C32/'- 7 -'!G32</f>
        <v>25.48795115036528</v>
      </c>
      <c r="F32" s="396">
        <v>394568</v>
      </c>
      <c r="G32" s="348">
        <f>F32/'- 3 -'!E32</f>
        <v>0.01784554993310316</v>
      </c>
      <c r="H32" s="396">
        <f>F32/'- 7 -'!G32</f>
        <v>107.55860865772543</v>
      </c>
      <c r="I32" s="396">
        <v>105500</v>
      </c>
      <c r="J32" s="348">
        <f>I32/'- 3 -'!E32</f>
        <v>0.004771561601403011</v>
      </c>
      <c r="K32" s="396">
        <f>I32/'- 7 -'!G32</f>
        <v>28.759132046668846</v>
      </c>
    </row>
    <row r="33" spans="1:11" ht="12.75">
      <c r="A33" s="12">
        <v>25</v>
      </c>
      <c r="B33" s="13" t="s">
        <v>139</v>
      </c>
      <c r="C33" s="395">
        <v>0</v>
      </c>
      <c r="D33" s="347">
        <f>C33/'- 3 -'!E33</f>
        <v>0</v>
      </c>
      <c r="E33" s="395">
        <f>C33/'- 7 -'!G33</f>
        <v>0</v>
      </c>
      <c r="F33" s="395">
        <v>131829</v>
      </c>
      <c r="G33" s="347">
        <f>F33/'- 3 -'!E33</f>
        <v>0.013307324817778713</v>
      </c>
      <c r="H33" s="395">
        <f>F33/'- 7 -'!G33</f>
        <v>81.83054003724395</v>
      </c>
      <c r="I33" s="395">
        <v>52357</v>
      </c>
      <c r="J33" s="347">
        <f>I33/'- 3 -'!E33</f>
        <v>0.0052851163665387745</v>
      </c>
      <c r="K33" s="395">
        <f>I33/'- 7 -'!G33</f>
        <v>32.499689633767844</v>
      </c>
    </row>
    <row r="34" spans="1:11" ht="12.75">
      <c r="A34" s="14">
        <v>26</v>
      </c>
      <c r="B34" s="15" t="s">
        <v>140</v>
      </c>
      <c r="C34" s="396">
        <v>0</v>
      </c>
      <c r="D34" s="348">
        <f>C34/'- 3 -'!E34</f>
        <v>0</v>
      </c>
      <c r="E34" s="396">
        <f>C34/'- 7 -'!G34</f>
        <v>0</v>
      </c>
      <c r="F34" s="396">
        <v>256383</v>
      </c>
      <c r="G34" s="348">
        <f>F34/'- 3 -'!E34</f>
        <v>0.01679637221473083</v>
      </c>
      <c r="H34" s="396">
        <f>F34/'- 7 -'!G34</f>
        <v>92.98672566371683</v>
      </c>
      <c r="I34" s="396">
        <v>84693</v>
      </c>
      <c r="J34" s="348">
        <f>I34/'- 3 -'!E34</f>
        <v>0.0055484768958245995</v>
      </c>
      <c r="K34" s="396">
        <f>I34/'- 7 -'!G34</f>
        <v>30.717031771362254</v>
      </c>
    </row>
    <row r="35" spans="1:11" ht="12.75">
      <c r="A35" s="12">
        <v>28</v>
      </c>
      <c r="B35" s="13" t="s">
        <v>141</v>
      </c>
      <c r="C35" s="395">
        <v>0</v>
      </c>
      <c r="D35" s="347">
        <f>C35/'- 3 -'!E35</f>
        <v>0</v>
      </c>
      <c r="E35" s="395">
        <f>C35/'- 7 -'!G35</f>
        <v>0</v>
      </c>
      <c r="F35" s="395">
        <v>67143</v>
      </c>
      <c r="G35" s="347">
        <f>F35/'- 3 -'!E35</f>
        <v>0.011114925913737196</v>
      </c>
      <c r="H35" s="395">
        <f>F35/'- 7 -'!G35</f>
        <v>76.11722026981067</v>
      </c>
      <c r="I35" s="395">
        <v>32458</v>
      </c>
      <c r="J35" s="347">
        <f>I35/'- 3 -'!E35</f>
        <v>0.005373132944731125</v>
      </c>
      <c r="K35" s="395">
        <f>I35/'- 7 -'!G35</f>
        <v>36.79628160072554</v>
      </c>
    </row>
    <row r="36" spans="1:11" ht="12.75">
      <c r="A36" s="14">
        <v>30</v>
      </c>
      <c r="B36" s="15" t="s">
        <v>142</v>
      </c>
      <c r="C36" s="396">
        <v>0</v>
      </c>
      <c r="D36" s="348">
        <f>C36/'- 3 -'!E36</f>
        <v>0</v>
      </c>
      <c r="E36" s="396">
        <f>C36/'- 7 -'!G36</f>
        <v>0</v>
      </c>
      <c r="F36" s="396">
        <v>241398</v>
      </c>
      <c r="G36" s="348">
        <f>F36/'- 3 -'!E36</f>
        <v>0.02733286645904537</v>
      </c>
      <c r="H36" s="396">
        <f>F36/'- 7 -'!G36</f>
        <v>177.6552840741831</v>
      </c>
      <c r="I36" s="396">
        <v>77669</v>
      </c>
      <c r="J36" s="348">
        <f>I36/'- 3 -'!E36</f>
        <v>0.008794258465304579</v>
      </c>
      <c r="K36" s="396">
        <f>I36/'- 7 -'!G36</f>
        <v>57.15999411245217</v>
      </c>
    </row>
    <row r="37" spans="1:11" ht="12.75">
      <c r="A37" s="12">
        <v>31</v>
      </c>
      <c r="B37" s="13" t="s">
        <v>143</v>
      </c>
      <c r="C37" s="395">
        <v>19429</v>
      </c>
      <c r="D37" s="347">
        <f>C37/'- 3 -'!E37</f>
        <v>0.0018622844975287277</v>
      </c>
      <c r="E37" s="395">
        <f>C37/'- 7 -'!G37</f>
        <v>11.455778301886792</v>
      </c>
      <c r="F37" s="395">
        <v>135468</v>
      </c>
      <c r="G37" s="347">
        <f>F37/'- 3 -'!E37</f>
        <v>0.012984711323857208</v>
      </c>
      <c r="H37" s="395">
        <f>F37/'- 7 -'!G37</f>
        <v>79.875</v>
      </c>
      <c r="I37" s="395">
        <v>50360</v>
      </c>
      <c r="J37" s="347">
        <f>I37/'- 3 -'!E37</f>
        <v>0.004827044484818917</v>
      </c>
      <c r="K37" s="395">
        <f>I37/'- 7 -'!G37</f>
        <v>29.693396226415093</v>
      </c>
    </row>
    <row r="38" spans="1:11" ht="12.75">
      <c r="A38" s="14">
        <v>32</v>
      </c>
      <c r="B38" s="15" t="s">
        <v>144</v>
      </c>
      <c r="C38" s="396">
        <v>0</v>
      </c>
      <c r="D38" s="348">
        <f>C38/'- 3 -'!E38</f>
        <v>0</v>
      </c>
      <c r="E38" s="396">
        <f>C38/'- 7 -'!G38</f>
        <v>0</v>
      </c>
      <c r="F38" s="396">
        <v>91401</v>
      </c>
      <c r="G38" s="348">
        <f>F38/'- 3 -'!E38</f>
        <v>0.014805685833681317</v>
      </c>
      <c r="H38" s="396">
        <f>F38/'- 7 -'!G38</f>
        <v>107.97519196692262</v>
      </c>
      <c r="I38" s="396">
        <v>28812</v>
      </c>
      <c r="J38" s="348">
        <f>I38/'- 3 -'!E38</f>
        <v>0.004667141718799861</v>
      </c>
      <c r="K38" s="396">
        <f>I38/'- 7 -'!G38</f>
        <v>34.03662138216184</v>
      </c>
    </row>
    <row r="39" spans="1:11" ht="12.75">
      <c r="A39" s="12">
        <v>33</v>
      </c>
      <c r="B39" s="13" t="s">
        <v>145</v>
      </c>
      <c r="C39" s="395">
        <v>0</v>
      </c>
      <c r="D39" s="347">
        <f>C39/'- 3 -'!E39</f>
        <v>0</v>
      </c>
      <c r="E39" s="395">
        <f>C39/'- 7 -'!G39</f>
        <v>0</v>
      </c>
      <c r="F39" s="395">
        <v>234335</v>
      </c>
      <c r="G39" s="347">
        <f>F39/'- 3 -'!E39</f>
        <v>0.01888152344609256</v>
      </c>
      <c r="H39" s="395">
        <f>F39/'- 7 -'!G39</f>
        <v>123.0751050420168</v>
      </c>
      <c r="I39" s="395">
        <v>57087</v>
      </c>
      <c r="J39" s="347">
        <f>I39/'- 3 -'!E39</f>
        <v>0.004599780352773107</v>
      </c>
      <c r="K39" s="395">
        <f>I39/'- 7 -'!G39</f>
        <v>29.98266806722689</v>
      </c>
    </row>
    <row r="40" spans="1:11" ht="12.75">
      <c r="A40" s="14">
        <v>34</v>
      </c>
      <c r="B40" s="15" t="s">
        <v>146</v>
      </c>
      <c r="C40" s="396">
        <v>0</v>
      </c>
      <c r="D40" s="348">
        <f>C40/'- 3 -'!E40</f>
        <v>0</v>
      </c>
      <c r="E40" s="396">
        <f>C40/'- 7 -'!G40</f>
        <v>0</v>
      </c>
      <c r="F40" s="396">
        <v>66761.29</v>
      </c>
      <c r="G40" s="348">
        <f>F40/'- 3 -'!E40</f>
        <v>0.012101493069080356</v>
      </c>
      <c r="H40" s="396">
        <f>F40/'- 7 -'!G40</f>
        <v>90.89351940095302</v>
      </c>
      <c r="I40" s="396">
        <v>28896.46</v>
      </c>
      <c r="J40" s="348">
        <f>I40/'- 3 -'!E40</f>
        <v>0.0052379202141084715</v>
      </c>
      <c r="K40" s="396">
        <f>I40/'- 7 -'!G40</f>
        <v>39.341674608577264</v>
      </c>
    </row>
    <row r="41" spans="1:11" ht="12.75">
      <c r="A41" s="12">
        <v>35</v>
      </c>
      <c r="B41" s="13" t="s">
        <v>147</v>
      </c>
      <c r="C41" s="395">
        <v>46630</v>
      </c>
      <c r="D41" s="347">
        <f>C41/'- 3 -'!E41</f>
        <v>0.003420232808565246</v>
      </c>
      <c r="E41" s="395">
        <f>C41/'- 7 -'!G41</f>
        <v>23.433338358711495</v>
      </c>
      <c r="F41" s="395">
        <v>230255</v>
      </c>
      <c r="G41" s="347">
        <f>F41/'- 3 -'!E41</f>
        <v>0.01688882061625972</v>
      </c>
      <c r="H41" s="395">
        <f>F41/'- 7 -'!G41</f>
        <v>115.71184481632244</v>
      </c>
      <c r="I41" s="395">
        <v>92850</v>
      </c>
      <c r="J41" s="347">
        <f>I41/'- 3 -'!E41</f>
        <v>0.00681039280024197</v>
      </c>
      <c r="K41" s="395">
        <f>I41/'- 7 -'!G41</f>
        <v>46.66063621287502</v>
      </c>
    </row>
    <row r="42" spans="1:11" ht="12.75">
      <c r="A42" s="14">
        <v>36</v>
      </c>
      <c r="B42" s="15" t="s">
        <v>148</v>
      </c>
      <c r="C42" s="396">
        <v>39964</v>
      </c>
      <c r="D42" s="348">
        <f>C42/'- 3 -'!E42</f>
        <v>0.0056090874582575695</v>
      </c>
      <c r="E42" s="396">
        <f>C42/'- 7 -'!G42</f>
        <v>36.18288818469896</v>
      </c>
      <c r="F42" s="396">
        <v>107477</v>
      </c>
      <c r="G42" s="348">
        <f>F42/'- 3 -'!E42</f>
        <v>0.015084773615032248</v>
      </c>
      <c r="H42" s="396">
        <f>F42/'- 7 -'!G42</f>
        <v>97.30828429153463</v>
      </c>
      <c r="I42" s="396">
        <v>71821</v>
      </c>
      <c r="J42" s="348">
        <f>I42/'- 3 -'!E42</f>
        <v>0.010080329054637096</v>
      </c>
      <c r="K42" s="396">
        <f>I42/'- 7 -'!G42</f>
        <v>65.0258035310095</v>
      </c>
    </row>
    <row r="43" spans="1:11" ht="12.75">
      <c r="A43" s="12">
        <v>37</v>
      </c>
      <c r="B43" s="13" t="s">
        <v>149</v>
      </c>
      <c r="C43" s="395">
        <v>11579</v>
      </c>
      <c r="D43" s="347">
        <f>C43/'- 3 -'!E43</f>
        <v>0.0016741264574343256</v>
      </c>
      <c r="E43" s="395">
        <f>C43/'- 7 -'!G43</f>
        <v>11.544366899302094</v>
      </c>
      <c r="F43" s="395">
        <v>88961</v>
      </c>
      <c r="G43" s="347">
        <f>F43/'- 3 -'!E43</f>
        <v>0.012862247498040854</v>
      </c>
      <c r="H43" s="395">
        <f>F43/'- 7 -'!G43</f>
        <v>88.69491525423729</v>
      </c>
      <c r="I43" s="395">
        <v>30843</v>
      </c>
      <c r="J43" s="347">
        <f>I43/'- 3 -'!E43</f>
        <v>0.004459373203786761</v>
      </c>
      <c r="K43" s="395">
        <f>I43/'- 7 -'!G43</f>
        <v>30.75074775672981</v>
      </c>
    </row>
    <row r="44" spans="1:11" ht="12.75">
      <c r="A44" s="14">
        <v>38</v>
      </c>
      <c r="B44" s="15" t="s">
        <v>150</v>
      </c>
      <c r="C44" s="396">
        <v>5007</v>
      </c>
      <c r="D44" s="348">
        <f>C44/'- 3 -'!E44</f>
        <v>0.0005639410865715457</v>
      </c>
      <c r="E44" s="396">
        <f>C44/'- 7 -'!G44</f>
        <v>4.023302531137003</v>
      </c>
      <c r="F44" s="396">
        <v>127617</v>
      </c>
      <c r="G44" s="348">
        <f>F44/'- 3 -'!E44</f>
        <v>0.01437357092969861</v>
      </c>
      <c r="H44" s="396">
        <f>F44/'- 7 -'!G44</f>
        <v>102.544797107272</v>
      </c>
      <c r="I44" s="396">
        <v>66784</v>
      </c>
      <c r="J44" s="348">
        <f>I44/'- 3 -'!E44</f>
        <v>0.007521917620450191</v>
      </c>
      <c r="K44" s="396">
        <f>I44/'- 7 -'!G44</f>
        <v>53.66331860184813</v>
      </c>
    </row>
    <row r="45" spans="1:11" ht="12.75">
      <c r="A45" s="12">
        <v>39</v>
      </c>
      <c r="B45" s="13" t="s">
        <v>151</v>
      </c>
      <c r="C45" s="395">
        <v>46906</v>
      </c>
      <c r="D45" s="347">
        <f>C45/'- 3 -'!E45</f>
        <v>0.0031455292457234657</v>
      </c>
      <c r="E45" s="395">
        <f>C45/'- 7 -'!G45</f>
        <v>20.720943587931263</v>
      </c>
      <c r="F45" s="395">
        <v>205764</v>
      </c>
      <c r="G45" s="347">
        <f>F45/'- 3 -'!E45</f>
        <v>0.013798590366201407</v>
      </c>
      <c r="H45" s="395">
        <f>F45/'- 7 -'!G45</f>
        <v>90.89720369306887</v>
      </c>
      <c r="I45" s="395">
        <v>70317</v>
      </c>
      <c r="J45" s="347">
        <f>I45/'- 3 -'!E45</f>
        <v>0.004715477337047221</v>
      </c>
      <c r="K45" s="395">
        <f>I45/'- 7 -'!G45</f>
        <v>31.062861686619254</v>
      </c>
    </row>
    <row r="46" spans="1:11" ht="12.75">
      <c r="A46" s="14">
        <v>40</v>
      </c>
      <c r="B46" s="15" t="s">
        <v>152</v>
      </c>
      <c r="C46" s="396">
        <v>131078</v>
      </c>
      <c r="D46" s="348">
        <f>C46/'- 3 -'!E46</f>
        <v>0.0030274472854396844</v>
      </c>
      <c r="E46" s="396">
        <f>C46/'- 7 -'!G46</f>
        <v>17.17141547127792</v>
      </c>
      <c r="F46" s="396">
        <v>868991</v>
      </c>
      <c r="G46" s="348">
        <f>F46/'- 3 -'!E46</f>
        <v>0.02007067886313124</v>
      </c>
      <c r="H46" s="396">
        <f>F46/'- 7 -'!G46</f>
        <v>113.83913014999672</v>
      </c>
      <c r="I46" s="396">
        <v>334940</v>
      </c>
      <c r="J46" s="348">
        <f>I46/'- 3 -'!E46</f>
        <v>0.007735952591473534</v>
      </c>
      <c r="K46" s="396">
        <f>I46/'- 7 -'!G46</f>
        <v>43.877644592912816</v>
      </c>
    </row>
    <row r="47" spans="1:11" ht="12.75">
      <c r="A47" s="12">
        <v>41</v>
      </c>
      <c r="B47" s="13" t="s">
        <v>153</v>
      </c>
      <c r="C47" s="395">
        <v>64673</v>
      </c>
      <c r="D47" s="347">
        <f>C47/'- 3 -'!E47</f>
        <v>0.005490977190502147</v>
      </c>
      <c r="E47" s="395">
        <f>C47/'- 7 -'!G47</f>
        <v>39.21477079796265</v>
      </c>
      <c r="F47" s="395">
        <v>165568</v>
      </c>
      <c r="G47" s="347">
        <f>F47/'- 3 -'!E47</f>
        <v>0.014057336314645362</v>
      </c>
      <c r="H47" s="395">
        <f>F47/'- 7 -'!G47</f>
        <v>100.39291777831676</v>
      </c>
      <c r="I47" s="395">
        <v>70483</v>
      </c>
      <c r="J47" s="347">
        <f>I47/'- 3 -'!E47</f>
        <v>0.005984267705505587</v>
      </c>
      <c r="K47" s="395">
        <f>I47/'- 7 -'!G47</f>
        <v>42.73769100169779</v>
      </c>
    </row>
    <row r="48" spans="1:11" ht="12.75">
      <c r="A48" s="14">
        <v>42</v>
      </c>
      <c r="B48" s="15" t="s">
        <v>154</v>
      </c>
      <c r="C48" s="396">
        <v>0</v>
      </c>
      <c r="D48" s="348">
        <f>C48/'- 3 -'!E48</f>
        <v>0</v>
      </c>
      <c r="E48" s="396">
        <f>C48/'- 7 -'!G48</f>
        <v>0</v>
      </c>
      <c r="F48" s="396">
        <v>120434</v>
      </c>
      <c r="G48" s="348">
        <f>F48/'- 3 -'!E48</f>
        <v>0.0154178945332238</v>
      </c>
      <c r="H48" s="396">
        <f>F48/'- 7 -'!G48</f>
        <v>109.97534471737741</v>
      </c>
      <c r="I48" s="396">
        <v>34109</v>
      </c>
      <c r="J48" s="348">
        <f>I48/'- 3 -'!E48</f>
        <v>0.004366615446084417</v>
      </c>
      <c r="K48" s="396">
        <f>I48/'- 7 -'!G48</f>
        <v>31.146927221258334</v>
      </c>
    </row>
    <row r="49" spans="1:11" ht="12.75">
      <c r="A49" s="12">
        <v>43</v>
      </c>
      <c r="B49" s="13" t="s">
        <v>155</v>
      </c>
      <c r="C49" s="395">
        <v>0</v>
      </c>
      <c r="D49" s="347">
        <f>C49/'- 3 -'!E49</f>
        <v>0</v>
      </c>
      <c r="E49" s="395">
        <f>C49/'- 7 -'!G49</f>
        <v>0</v>
      </c>
      <c r="F49" s="395">
        <v>89995</v>
      </c>
      <c r="G49" s="347">
        <f>F49/'- 3 -'!E49</f>
        <v>0.014851883018090104</v>
      </c>
      <c r="H49" s="395">
        <f>F49/'- 7 -'!G49</f>
        <v>109.01877649909146</v>
      </c>
      <c r="I49" s="395">
        <v>30809</v>
      </c>
      <c r="J49" s="347">
        <f>I49/'- 3 -'!E49</f>
        <v>0.005084412066274104</v>
      </c>
      <c r="K49" s="395">
        <f>I49/'- 7 -'!G49</f>
        <v>37.321623258631135</v>
      </c>
    </row>
    <row r="50" spans="1:11" ht="12.75">
      <c r="A50" s="14">
        <v>44</v>
      </c>
      <c r="B50" s="15" t="s">
        <v>156</v>
      </c>
      <c r="C50" s="396">
        <v>33070</v>
      </c>
      <c r="D50" s="348">
        <f>C50/'- 3 -'!E50</f>
        <v>0.0036539530755964993</v>
      </c>
      <c r="E50" s="396">
        <f>C50/'- 7 -'!G50</f>
        <v>23.716293746414227</v>
      </c>
      <c r="F50" s="396">
        <v>141995</v>
      </c>
      <c r="G50" s="348">
        <f>F50/'- 3 -'!E50</f>
        <v>0.015689236981231477</v>
      </c>
      <c r="H50" s="396">
        <f>F50/'- 7 -'!G50</f>
        <v>101.83232931726907</v>
      </c>
      <c r="I50" s="396">
        <v>49555</v>
      </c>
      <c r="J50" s="348">
        <f>I50/'- 3 -'!E50</f>
        <v>0.005475405039648761</v>
      </c>
      <c r="K50" s="396">
        <f>I50/'- 7 -'!G50</f>
        <v>35.538582903040734</v>
      </c>
    </row>
    <row r="51" spans="1:11" ht="12.75">
      <c r="A51" s="12">
        <v>45</v>
      </c>
      <c r="B51" s="13" t="s">
        <v>157</v>
      </c>
      <c r="C51" s="395">
        <v>202232</v>
      </c>
      <c r="D51" s="347">
        <f>C51/'- 3 -'!E51</f>
        <v>0.017202515236854055</v>
      </c>
      <c r="E51" s="395">
        <f>C51/'- 7 -'!G51</f>
        <v>110.2141806092975</v>
      </c>
      <c r="F51" s="395">
        <v>189402</v>
      </c>
      <c r="G51" s="347">
        <f>F51/'- 3 -'!E51</f>
        <v>0.016111153481598518</v>
      </c>
      <c r="H51" s="395">
        <f>F51/'- 7 -'!G51</f>
        <v>103.22197394953403</v>
      </c>
      <c r="I51" s="395">
        <v>78918</v>
      </c>
      <c r="J51" s="347">
        <f>I51/'- 3 -'!E51</f>
        <v>0.006713023148967761</v>
      </c>
      <c r="K51" s="395">
        <f>I51/'- 7 -'!G51</f>
        <v>43.00942830671971</v>
      </c>
    </row>
    <row r="52" spans="1:11" ht="12.75">
      <c r="A52" s="14">
        <v>46</v>
      </c>
      <c r="B52" s="15" t="s">
        <v>158</v>
      </c>
      <c r="C52" s="396">
        <v>22221</v>
      </c>
      <c r="D52" s="348">
        <f>C52/'- 3 -'!E52</f>
        <v>0.001969432233231437</v>
      </c>
      <c r="E52" s="396">
        <f>C52/'- 7 -'!G52</f>
        <v>14.91642612606565</v>
      </c>
      <c r="F52" s="396">
        <v>174261</v>
      </c>
      <c r="G52" s="348">
        <f>F52/'- 3 -'!E52</f>
        <v>0.015444634822696703</v>
      </c>
      <c r="H52" s="396">
        <f>F52/'- 7 -'!G52</f>
        <v>116.9772437403504</v>
      </c>
      <c r="I52" s="396">
        <v>71443</v>
      </c>
      <c r="J52" s="348">
        <f>I52/'- 3 -'!E52</f>
        <v>0.006331944873711964</v>
      </c>
      <c r="K52" s="396">
        <f>I52/'- 7 -'!G52</f>
        <v>47.957978116399275</v>
      </c>
    </row>
    <row r="53" spans="1:11" ht="12.75">
      <c r="A53" s="12">
        <v>47</v>
      </c>
      <c r="B53" s="13" t="s">
        <v>159</v>
      </c>
      <c r="C53" s="395">
        <v>18834</v>
      </c>
      <c r="D53" s="347">
        <f>C53/'- 3 -'!E53</f>
        <v>0.0021063379043229345</v>
      </c>
      <c r="E53" s="395">
        <f>C53/'- 7 -'!G53</f>
        <v>12.415293342122611</v>
      </c>
      <c r="F53" s="395">
        <v>143201</v>
      </c>
      <c r="G53" s="347">
        <f>F53/'- 3 -'!E53</f>
        <v>0.016015169068543514</v>
      </c>
      <c r="H53" s="395">
        <f>F53/'- 7 -'!G53</f>
        <v>94.39749505603164</v>
      </c>
      <c r="I53" s="395">
        <v>58338</v>
      </c>
      <c r="J53" s="347">
        <f>I53/'- 3 -'!E53</f>
        <v>0.006524346429987859</v>
      </c>
      <c r="K53" s="395">
        <f>I53/'- 7 -'!G53</f>
        <v>38.45616348055373</v>
      </c>
    </row>
    <row r="54" spans="1:11" ht="12.75">
      <c r="A54" s="14">
        <v>48</v>
      </c>
      <c r="B54" s="15" t="s">
        <v>160</v>
      </c>
      <c r="C54" s="396">
        <v>368930</v>
      </c>
      <c r="D54" s="348">
        <f>C54/'- 3 -'!E54</f>
        <v>0.006494747481021</v>
      </c>
      <c r="E54" s="396">
        <f>C54/'- 7 -'!G54</f>
        <v>71.69675651514858</v>
      </c>
      <c r="F54" s="396">
        <v>1063574</v>
      </c>
      <c r="G54" s="348">
        <f>F54/'- 3 -'!E54</f>
        <v>0.018723455824626433</v>
      </c>
      <c r="H54" s="396">
        <f>F54/'- 7 -'!G54</f>
        <v>206.69180092115747</v>
      </c>
      <c r="I54" s="396">
        <v>349329</v>
      </c>
      <c r="J54" s="348">
        <f>I54/'- 3 -'!E54</f>
        <v>0.00614968596426852</v>
      </c>
      <c r="K54" s="396">
        <f>I54/'- 7 -'!G54</f>
        <v>67.88755660065686</v>
      </c>
    </row>
    <row r="55" spans="1:11" ht="12.75">
      <c r="A55" s="12">
        <v>49</v>
      </c>
      <c r="B55" s="13" t="s">
        <v>161</v>
      </c>
      <c r="C55" s="395">
        <v>510112</v>
      </c>
      <c r="D55" s="347">
        <f>C55/'- 3 -'!E55</f>
        <v>0.015109757916330166</v>
      </c>
      <c r="E55" s="395">
        <f>C55/'- 7 -'!G55</f>
        <v>118.65277260885746</v>
      </c>
      <c r="F55" s="395">
        <v>640305</v>
      </c>
      <c r="G55" s="347">
        <f>F55/'- 3 -'!E55</f>
        <v>0.018966135951743512</v>
      </c>
      <c r="H55" s="395">
        <f>F55/'- 7 -'!G55</f>
        <v>148.93584852995906</v>
      </c>
      <c r="I55" s="395">
        <v>213070</v>
      </c>
      <c r="J55" s="347">
        <f>I55/'- 3 -'!E55</f>
        <v>0.0063112338451800165</v>
      </c>
      <c r="K55" s="395">
        <f>I55/'- 7 -'!G55</f>
        <v>49.56038332713063</v>
      </c>
    </row>
    <row r="56" spans="1:11" ht="12.75">
      <c r="A56" s="14">
        <v>50</v>
      </c>
      <c r="B56" s="15" t="s">
        <v>358</v>
      </c>
      <c r="C56" s="396">
        <v>53220</v>
      </c>
      <c r="D56" s="348">
        <f>C56/'- 3 -'!E56</f>
        <v>0.003773771141840188</v>
      </c>
      <c r="E56" s="396">
        <f>C56/'- 7 -'!G56</f>
        <v>28.80337717161877</v>
      </c>
      <c r="F56" s="396">
        <v>203530</v>
      </c>
      <c r="G56" s="348">
        <f>F56/'- 3 -'!E56</f>
        <v>0.014432086443042717</v>
      </c>
      <c r="H56" s="396">
        <f>F56/'- 7 -'!G56</f>
        <v>110.1531633923256</v>
      </c>
      <c r="I56" s="396">
        <v>86191</v>
      </c>
      <c r="J56" s="348">
        <f>I56/'- 3 -'!E56</f>
        <v>0.0061117081639674485</v>
      </c>
      <c r="K56" s="396">
        <f>I56/'- 7 -'!G56</f>
        <v>46.64772419765113</v>
      </c>
    </row>
    <row r="57" spans="1:11" ht="12.75">
      <c r="A57" s="12">
        <v>2264</v>
      </c>
      <c r="B57" s="13" t="s">
        <v>162</v>
      </c>
      <c r="C57" s="395">
        <v>283</v>
      </c>
      <c r="D57" s="347">
        <f>C57/'- 3 -'!E57</f>
        <v>0.00016245163045755677</v>
      </c>
      <c r="E57" s="395">
        <f>C57/'- 7 -'!G57</f>
        <v>1.4778067885117494</v>
      </c>
      <c r="F57" s="395">
        <v>38362</v>
      </c>
      <c r="G57" s="347">
        <f>F57/'- 3 -'!E57</f>
        <v>0.022021093454462168</v>
      </c>
      <c r="H57" s="395">
        <f>F57/'- 7 -'!G57</f>
        <v>200.3237597911227</v>
      </c>
      <c r="I57" s="395">
        <v>18001</v>
      </c>
      <c r="J57" s="347">
        <f>I57/'- 3 -'!E57</f>
        <v>0.010333186571966359</v>
      </c>
      <c r="K57" s="395">
        <f>I57/'- 7 -'!G57</f>
        <v>94</v>
      </c>
    </row>
    <row r="58" spans="1:11" ht="12.75">
      <c r="A58" s="14">
        <v>2309</v>
      </c>
      <c r="B58" s="15" t="s">
        <v>163</v>
      </c>
      <c r="C58" s="396">
        <v>0</v>
      </c>
      <c r="D58" s="348">
        <f>C58/'- 3 -'!E58</f>
        <v>0</v>
      </c>
      <c r="E58" s="396">
        <f>C58/'- 7 -'!G58</f>
        <v>0</v>
      </c>
      <c r="F58" s="396">
        <v>26817</v>
      </c>
      <c r="G58" s="348">
        <f>F58/'- 3 -'!E58</f>
        <v>0.01340761509740357</v>
      </c>
      <c r="H58" s="396">
        <f>F58/'- 7 -'!G58</f>
        <v>106.41666666666667</v>
      </c>
      <c r="I58" s="396">
        <v>14589</v>
      </c>
      <c r="J58" s="348">
        <f>I58/'- 3 -'!E58</f>
        <v>0.007294018594772745</v>
      </c>
      <c r="K58" s="396">
        <f>I58/'- 7 -'!G58</f>
        <v>57.892857142857146</v>
      </c>
    </row>
    <row r="59" spans="1:11" ht="12.75">
      <c r="A59" s="12">
        <v>2312</v>
      </c>
      <c r="B59" s="13" t="s">
        <v>164</v>
      </c>
      <c r="C59" s="395">
        <v>0</v>
      </c>
      <c r="D59" s="347">
        <f>C59/'- 3 -'!E59</f>
        <v>0</v>
      </c>
      <c r="E59" s="395">
        <f>C59/'- 7 -'!G59</f>
        <v>0</v>
      </c>
      <c r="F59" s="395">
        <v>23237</v>
      </c>
      <c r="G59" s="347">
        <f>F59/'- 3 -'!E59</f>
        <v>0.01302788237061822</v>
      </c>
      <c r="H59" s="395">
        <f>F59/'- 7 -'!G59</f>
        <v>125.94579945799458</v>
      </c>
      <c r="I59" s="395">
        <v>10751</v>
      </c>
      <c r="J59" s="347">
        <f>I59/'- 3 -'!E59</f>
        <v>0.006027575133042841</v>
      </c>
      <c r="K59" s="395">
        <f>I59/'- 7 -'!G59</f>
        <v>58.2710027100271</v>
      </c>
    </row>
    <row r="60" spans="1:11" ht="12.75">
      <c r="A60" s="14">
        <v>2355</v>
      </c>
      <c r="B60" s="15" t="s">
        <v>165</v>
      </c>
      <c r="C60" s="396">
        <v>120695</v>
      </c>
      <c r="D60" s="348">
        <f>C60/'- 3 -'!E60</f>
        <v>0.005062073999599212</v>
      </c>
      <c r="E60" s="396">
        <f>C60/'- 7 -'!G60</f>
        <v>34.23486030350305</v>
      </c>
      <c r="F60" s="396">
        <v>706671</v>
      </c>
      <c r="G60" s="348">
        <f>F60/'- 3 -'!E60</f>
        <v>0.029638517713001983</v>
      </c>
      <c r="H60" s="396">
        <f>F60/'- 7 -'!G60</f>
        <v>200.44561055169478</v>
      </c>
      <c r="I60" s="396">
        <v>104421</v>
      </c>
      <c r="J60" s="348">
        <f>I60/'- 3 -'!E60</f>
        <v>0.004379525490800358</v>
      </c>
      <c r="K60" s="396">
        <f>I60/'- 7 -'!G60</f>
        <v>29.61877747837186</v>
      </c>
    </row>
    <row r="61" spans="1:11" ht="12.75">
      <c r="A61" s="12">
        <v>2439</v>
      </c>
      <c r="B61" s="13" t="s">
        <v>166</v>
      </c>
      <c r="C61" s="395">
        <v>0</v>
      </c>
      <c r="D61" s="347">
        <f>C61/'- 3 -'!E61</f>
        <v>0</v>
      </c>
      <c r="E61" s="395">
        <f>C61/'- 7 -'!G61</f>
        <v>0</v>
      </c>
      <c r="F61" s="395">
        <v>23797.68</v>
      </c>
      <c r="G61" s="347">
        <f>F61/'- 3 -'!E61</f>
        <v>0.019486751307952563</v>
      </c>
      <c r="H61" s="395">
        <f>F61/'- 7 -'!G61</f>
        <v>155.54039215686274</v>
      </c>
      <c r="I61" s="395">
        <v>7211.45</v>
      </c>
      <c r="J61" s="347">
        <f>I61/'- 3 -'!E61</f>
        <v>0.005905102208271332</v>
      </c>
      <c r="K61" s="395">
        <f>I61/'- 7 -'!G61</f>
        <v>47.13366013071895</v>
      </c>
    </row>
    <row r="62" spans="1:11" ht="12.75">
      <c r="A62" s="14">
        <v>2460</v>
      </c>
      <c r="B62" s="15" t="s">
        <v>167</v>
      </c>
      <c r="C62" s="396">
        <v>0</v>
      </c>
      <c r="D62" s="348">
        <f>C62/'- 3 -'!E62</f>
        <v>0</v>
      </c>
      <c r="E62" s="396">
        <f>C62/'- 7 -'!G62</f>
        <v>0</v>
      </c>
      <c r="F62" s="396">
        <v>27225</v>
      </c>
      <c r="G62" s="348">
        <f>F62/'- 3 -'!E62</f>
        <v>0.009712852753152262</v>
      </c>
      <c r="H62" s="396">
        <f>F62/'- 7 -'!G62</f>
        <v>87.87927695287281</v>
      </c>
      <c r="I62" s="396">
        <v>12156</v>
      </c>
      <c r="J62" s="348">
        <f>I62/'- 3 -'!E62</f>
        <v>0.004336802132867545</v>
      </c>
      <c r="K62" s="396">
        <f>I62/'- 7 -'!G62</f>
        <v>39.238218205293734</v>
      </c>
    </row>
    <row r="63" spans="1:11" ht="12.75">
      <c r="A63" s="12">
        <v>3000</v>
      </c>
      <c r="B63" s="13" t="s">
        <v>400</v>
      </c>
      <c r="C63" s="395">
        <v>61487</v>
      </c>
      <c r="D63" s="347">
        <f>C63/'- 3 -'!E63</f>
        <v>0.011491932733122025</v>
      </c>
      <c r="E63" s="395">
        <f>C63/'- 7 -'!G63</f>
        <v>91.96380496559978</v>
      </c>
      <c r="F63" s="395">
        <v>23396</v>
      </c>
      <c r="G63" s="347">
        <f>F63/'- 3 -'!E63</f>
        <v>0.004372717130842664</v>
      </c>
      <c r="H63" s="395">
        <f>F63/'- 7 -'!G63</f>
        <v>34.99252168710739</v>
      </c>
      <c r="I63" s="395">
        <v>91678</v>
      </c>
      <c r="J63" s="347">
        <f>I63/'- 3 -'!E63</f>
        <v>0.017134636737963487</v>
      </c>
      <c r="K63" s="395">
        <f>I63/'- 7 -'!G63</f>
        <v>137.1193538737661</v>
      </c>
    </row>
    <row r="64" spans="1:11" ht="4.5" customHeight="1">
      <c r="A64" s="16"/>
      <c r="B64" s="16"/>
      <c r="C64" s="397"/>
      <c r="D64" s="193"/>
      <c r="E64" s="397"/>
      <c r="F64" s="397"/>
      <c r="G64" s="193"/>
      <c r="H64" s="397"/>
      <c r="I64" s="397"/>
      <c r="J64" s="193"/>
      <c r="K64" s="397"/>
    </row>
    <row r="65" spans="1:11" ht="12.75">
      <c r="A65" s="18"/>
      <c r="B65" s="19" t="s">
        <v>168</v>
      </c>
      <c r="C65" s="398">
        <f>SUM(C11:C63)</f>
        <v>6479953</v>
      </c>
      <c r="D65" s="101">
        <f>C65/'- 3 -'!E65</f>
        <v>0.005180811926901583</v>
      </c>
      <c r="E65" s="398">
        <f>C65/'- 7 -'!G65</f>
        <v>34.47814920803967</v>
      </c>
      <c r="F65" s="398">
        <f>SUM(F11:F63)</f>
        <v>23564553.979999997</v>
      </c>
      <c r="G65" s="101">
        <f>F65/'- 3 -'!E65</f>
        <v>0.018840186388959942</v>
      </c>
      <c r="H65" s="398">
        <f>F65/'- 7 -'!G65</f>
        <v>125.38087979084801</v>
      </c>
      <c r="I65" s="398">
        <f>SUM(I11:I63)</f>
        <v>8671315.91</v>
      </c>
      <c r="J65" s="101">
        <f>I65/'- 3 -'!E65</f>
        <v>0.006932836841325771</v>
      </c>
      <c r="K65" s="398">
        <f>I65/'- 7 -'!G65</f>
        <v>46.13782287850364</v>
      </c>
    </row>
    <row r="66" spans="1:11" ht="4.5" customHeight="1">
      <c r="A66" s="16"/>
      <c r="B66" s="16"/>
      <c r="C66" s="397"/>
      <c r="D66" s="193"/>
      <c r="E66" s="397"/>
      <c r="F66" s="397"/>
      <c r="G66" s="193"/>
      <c r="H66" s="397"/>
      <c r="I66" s="397"/>
      <c r="J66" s="193"/>
      <c r="K66" s="397"/>
    </row>
    <row r="67" spans="1:11" ht="12.75">
      <c r="A67" s="14">
        <v>2155</v>
      </c>
      <c r="B67" s="15" t="s">
        <v>169</v>
      </c>
      <c r="C67" s="396">
        <v>0</v>
      </c>
      <c r="D67" s="348">
        <f>C67/'- 3 -'!E67</f>
        <v>0</v>
      </c>
      <c r="E67" s="396">
        <f>C67/'- 7 -'!G67</f>
        <v>0</v>
      </c>
      <c r="F67" s="396">
        <v>11967.36</v>
      </c>
      <c r="G67" s="348">
        <f>F67/'- 3 -'!E67</f>
        <v>0.009981855622602955</v>
      </c>
      <c r="H67" s="396">
        <f>F67/'- 7 -'!G67</f>
        <v>81.9682191780822</v>
      </c>
      <c r="I67" s="396">
        <v>5307</v>
      </c>
      <c r="J67" s="348">
        <f>I67/'- 3 -'!E67</f>
        <v>0.004426515771995986</v>
      </c>
      <c r="K67" s="396">
        <f>I67/'- 7 -'!G67</f>
        <v>36.34931506849315</v>
      </c>
    </row>
    <row r="68" spans="1:11" ht="12.75">
      <c r="A68" s="12">
        <v>2408</v>
      </c>
      <c r="B68" s="13" t="s">
        <v>171</v>
      </c>
      <c r="C68" s="395">
        <v>0</v>
      </c>
      <c r="D68" s="347">
        <f>C68/'- 3 -'!E68</f>
        <v>0</v>
      </c>
      <c r="E68" s="395">
        <f>C68/'- 7 -'!G68</f>
        <v>0</v>
      </c>
      <c r="F68" s="395">
        <v>23871</v>
      </c>
      <c r="G68" s="347">
        <f>F68/'- 3 -'!E68</f>
        <v>0.010565811581450275</v>
      </c>
      <c r="H68" s="395">
        <f>F68/'- 7 -'!G68</f>
        <v>85.71274685816876</v>
      </c>
      <c r="I68" s="395">
        <v>10461</v>
      </c>
      <c r="J68" s="347">
        <f>I68/'- 3 -'!E68</f>
        <v>0.004630260774728806</v>
      </c>
      <c r="K68" s="395">
        <f>I68/'- 7 -'!G68</f>
        <v>37.56193895870736</v>
      </c>
    </row>
    <row r="69" ht="6.75" customHeight="1"/>
    <row r="70" spans="1:2" ht="12" customHeight="1">
      <c r="A70" s="5"/>
      <c r="B70" s="5"/>
    </row>
    <row r="71" spans="1:2" ht="12" customHeight="1">
      <c r="A71" s="5"/>
      <c r="B71" s="5"/>
    </row>
    <row r="72" spans="1:2" ht="12" customHeight="1">
      <c r="A72" s="5"/>
      <c r="B72" s="5"/>
    </row>
    <row r="73" spans="1:2" ht="12" customHeight="1">
      <c r="A73" s="5"/>
      <c r="B73" s="5"/>
    </row>
    <row r="74" spans="1:2" ht="12" customHeight="1">
      <c r="A74" s="5"/>
      <c r="B74" s="5"/>
    </row>
    <row r="75" ht="12" customHeight="1"/>
  </sheetData>
  <printOptions horizontalCentered="1"/>
  <pageMargins left="0.4724409448818898" right="0.4724409448818898" top="0.5905511811023623" bottom="0" header="0.31496062992125984" footer="0"/>
  <pageSetup fitToHeight="1" fitToWidth="1" horizontalDpi="300" verticalDpi="300" orientation="portrait" scale="83" r:id="rId1"/>
  <headerFooter alignWithMargins="0">
    <oddHeader>&amp;C&amp;"Times New Roman,Bold"&amp;12&amp;A</oddHeader>
  </headerFooter>
</worksheet>
</file>

<file path=xl/worksheets/sheet23.xml><?xml version="1.0" encoding="utf-8"?>
<worksheet xmlns="http://schemas.openxmlformats.org/spreadsheetml/2006/main" xmlns:r="http://schemas.openxmlformats.org/officeDocument/2006/relationships">
  <sheetPr codeName="Sheet25">
    <pageSetUpPr fitToPage="1"/>
  </sheetPr>
  <dimension ref="A1:K74"/>
  <sheetViews>
    <sheetView showGridLines="0" showZeros="0" workbookViewId="0" topLeftCell="A1">
      <selection activeCell="A1" sqref="A1"/>
    </sheetView>
  </sheetViews>
  <sheetFormatPr defaultColWidth="15.83203125" defaultRowHeight="12"/>
  <cols>
    <col min="1" max="1" width="6.83203125" style="80" customWidth="1"/>
    <col min="2" max="2" width="33.83203125" style="80" customWidth="1"/>
    <col min="3" max="3" width="15.83203125" style="80" customWidth="1"/>
    <col min="4" max="4" width="7.83203125" style="80" customWidth="1"/>
    <col min="5" max="5" width="9.83203125" style="80" customWidth="1"/>
    <col min="6" max="6" width="15.83203125" style="80" customWidth="1"/>
    <col min="7" max="7" width="7.83203125" style="80" customWidth="1"/>
    <col min="8" max="8" width="9.83203125" style="80" customWidth="1"/>
    <col min="9" max="9" width="15.83203125" style="80" customWidth="1"/>
    <col min="10" max="10" width="7.83203125" style="80" customWidth="1"/>
    <col min="11" max="11" width="9.83203125" style="80" customWidth="1"/>
    <col min="12" max="16384" width="15.83203125" style="80" customWidth="1"/>
  </cols>
  <sheetData>
    <row r="1" spans="1:11" ht="6.75" customHeight="1">
      <c r="A1" s="16"/>
      <c r="B1" s="78"/>
      <c r="C1" s="140"/>
      <c r="D1" s="140"/>
      <c r="E1" s="140"/>
      <c r="F1" s="140"/>
      <c r="G1" s="140"/>
      <c r="H1" s="140"/>
      <c r="I1" s="140"/>
      <c r="J1" s="140"/>
      <c r="K1" s="140"/>
    </row>
    <row r="2" spans="1:11" ht="12.75">
      <c r="A2" s="7"/>
      <c r="B2" s="81"/>
      <c r="C2" s="195" t="s">
        <v>0</v>
      </c>
      <c r="D2" s="195"/>
      <c r="E2" s="195"/>
      <c r="F2" s="195"/>
      <c r="G2" s="195"/>
      <c r="H2" s="195"/>
      <c r="I2" s="210"/>
      <c r="J2" s="226"/>
      <c r="K2" s="215" t="s">
        <v>387</v>
      </c>
    </row>
    <row r="3" spans="1:11" ht="12.75">
      <c r="A3" s="8"/>
      <c r="B3" s="84"/>
      <c r="C3" s="198" t="str">
        <f>YEAR</f>
        <v>OPERATING FUND ACTUAL 2000/01</v>
      </c>
      <c r="D3" s="198"/>
      <c r="E3" s="198"/>
      <c r="F3" s="198"/>
      <c r="G3" s="198"/>
      <c r="H3" s="198"/>
      <c r="I3" s="211"/>
      <c r="J3" s="211"/>
      <c r="K3" s="216"/>
    </row>
    <row r="4" spans="1:11" ht="12.75">
      <c r="A4" s="9"/>
      <c r="C4" s="140"/>
      <c r="D4" s="140"/>
      <c r="E4" s="140"/>
      <c r="F4" s="140"/>
      <c r="G4" s="140"/>
      <c r="H4" s="140"/>
      <c r="I4" s="140"/>
      <c r="J4" s="140"/>
      <c r="K4" s="140"/>
    </row>
    <row r="5" spans="1:11" ht="16.5">
      <c r="A5" s="9"/>
      <c r="C5" s="322" t="s">
        <v>346</v>
      </c>
      <c r="D5" s="153"/>
      <c r="E5" s="227"/>
      <c r="F5" s="227"/>
      <c r="G5" s="227"/>
      <c r="H5" s="227"/>
      <c r="I5" s="324"/>
      <c r="J5" s="324"/>
      <c r="K5" s="325"/>
    </row>
    <row r="6" spans="1:11" ht="12.75">
      <c r="A6" s="9"/>
      <c r="C6" s="66" t="s">
        <v>23</v>
      </c>
      <c r="D6" s="64"/>
      <c r="E6" s="65"/>
      <c r="F6" s="66" t="s">
        <v>24</v>
      </c>
      <c r="G6" s="64"/>
      <c r="H6" s="65"/>
      <c r="I6" s="66" t="s">
        <v>3</v>
      </c>
      <c r="J6" s="64"/>
      <c r="K6" s="65"/>
    </row>
    <row r="7" spans="3:11" ht="12.75">
      <c r="C7" s="67" t="s">
        <v>54</v>
      </c>
      <c r="D7" s="68"/>
      <c r="E7" s="69"/>
      <c r="F7" s="67" t="s">
        <v>55</v>
      </c>
      <c r="G7" s="68"/>
      <c r="H7" s="69"/>
      <c r="I7" s="67" t="s">
        <v>56</v>
      </c>
      <c r="J7" s="68"/>
      <c r="K7" s="69"/>
    </row>
    <row r="8" spans="1:11" ht="12.75">
      <c r="A8" s="92"/>
      <c r="B8" s="44"/>
      <c r="C8" s="71"/>
      <c r="D8" s="224"/>
      <c r="E8" s="225" t="s">
        <v>75</v>
      </c>
      <c r="F8" s="71"/>
      <c r="G8" s="72"/>
      <c r="H8" s="225" t="s">
        <v>75</v>
      </c>
      <c r="I8" s="71"/>
      <c r="J8" s="72"/>
      <c r="K8" s="225" t="s">
        <v>75</v>
      </c>
    </row>
    <row r="9" spans="1:11" ht="12.75">
      <c r="A9" s="50" t="s">
        <v>101</v>
      </c>
      <c r="B9" s="51" t="s">
        <v>102</v>
      </c>
      <c r="C9" s="73" t="s">
        <v>103</v>
      </c>
      <c r="D9" s="74" t="s">
        <v>104</v>
      </c>
      <c r="E9" s="74" t="s">
        <v>105</v>
      </c>
      <c r="F9" s="74" t="s">
        <v>103</v>
      </c>
      <c r="G9" s="74" t="s">
        <v>104</v>
      </c>
      <c r="H9" s="74" t="s">
        <v>105</v>
      </c>
      <c r="I9" s="74" t="s">
        <v>103</v>
      </c>
      <c r="J9" s="74" t="s">
        <v>104</v>
      </c>
      <c r="K9" s="74" t="s">
        <v>105</v>
      </c>
    </row>
    <row r="10" spans="1:2" ht="4.5" customHeight="1">
      <c r="A10" s="75"/>
      <c r="B10" s="75"/>
    </row>
    <row r="11" spans="1:11" ht="12.75">
      <c r="A11" s="12">
        <v>1</v>
      </c>
      <c r="B11" s="13" t="s">
        <v>117</v>
      </c>
      <c r="C11" s="395">
        <v>4110012</v>
      </c>
      <c r="D11" s="347">
        <f>C11/'- 3 -'!E11</f>
        <v>0.017908270680603407</v>
      </c>
      <c r="E11" s="395">
        <f>C11/'- 7 -'!G11</f>
        <v>134.15322146314713</v>
      </c>
      <c r="F11" s="395">
        <v>105775</v>
      </c>
      <c r="G11" s="347">
        <f>F11/'- 3 -'!E11</f>
        <v>0.0004608860828729516</v>
      </c>
      <c r="H11" s="395">
        <f>F11/'- 7 -'!G11</f>
        <v>3.452558532740145</v>
      </c>
      <c r="I11" s="395">
        <v>885279</v>
      </c>
      <c r="J11" s="347">
        <f>I11/'- 3 -'!E11</f>
        <v>0.003857364883570633</v>
      </c>
      <c r="K11" s="395">
        <f>I11/'- 7 -'!G11</f>
        <v>28.896029924894</v>
      </c>
    </row>
    <row r="12" spans="1:11" ht="12.75">
      <c r="A12" s="14">
        <v>2</v>
      </c>
      <c r="B12" s="15" t="s">
        <v>118</v>
      </c>
      <c r="C12" s="396">
        <v>813210</v>
      </c>
      <c r="D12" s="348">
        <f>C12/'- 3 -'!E12</f>
        <v>0.013764148827683675</v>
      </c>
      <c r="E12" s="396">
        <f>C12/'- 7 -'!G12</f>
        <v>87.5034701822572</v>
      </c>
      <c r="F12" s="396">
        <v>0</v>
      </c>
      <c r="G12" s="348">
        <f>F12/'- 3 -'!E12</f>
        <v>0</v>
      </c>
      <c r="H12" s="396">
        <f>F12/'- 7 -'!G12</f>
        <v>0</v>
      </c>
      <c r="I12" s="396">
        <v>17072</v>
      </c>
      <c r="J12" s="348">
        <f>I12/'- 3 -'!E12</f>
        <v>0.00028895555734215726</v>
      </c>
      <c r="K12" s="396">
        <f>I12/'- 7 -'!G12</f>
        <v>1.8369907440285966</v>
      </c>
    </row>
    <row r="13" spans="1:11" ht="12.75">
      <c r="A13" s="12">
        <v>3</v>
      </c>
      <c r="B13" s="13" t="s">
        <v>119</v>
      </c>
      <c r="C13" s="395">
        <v>745086</v>
      </c>
      <c r="D13" s="347">
        <f>C13/'- 3 -'!E13</f>
        <v>0.018328318226515556</v>
      </c>
      <c r="E13" s="395">
        <f>C13/'- 7 -'!G13</f>
        <v>125.94421906693712</v>
      </c>
      <c r="F13" s="395">
        <v>0</v>
      </c>
      <c r="G13" s="347">
        <f>F13/'- 3 -'!E13</f>
        <v>0</v>
      </c>
      <c r="H13" s="395">
        <f>F13/'- 7 -'!G13</f>
        <v>0</v>
      </c>
      <c r="I13" s="395">
        <v>0</v>
      </c>
      <c r="J13" s="347">
        <f>I13/'- 3 -'!E13</f>
        <v>0</v>
      </c>
      <c r="K13" s="395">
        <f>I13/'- 7 -'!G13</f>
        <v>0</v>
      </c>
    </row>
    <row r="14" spans="1:11" ht="12.75">
      <c r="A14" s="14">
        <v>4</v>
      </c>
      <c r="B14" s="15" t="s">
        <v>120</v>
      </c>
      <c r="C14" s="396">
        <v>962847</v>
      </c>
      <c r="D14" s="348">
        <f>C14/'- 3 -'!E14</f>
        <v>0.024654060473806506</v>
      </c>
      <c r="E14" s="396">
        <f>C14/'- 7 -'!G14</f>
        <v>163.5492254382389</v>
      </c>
      <c r="F14" s="396">
        <v>7314</v>
      </c>
      <c r="G14" s="348">
        <f>F14/'- 3 -'!E14</f>
        <v>0.00018727772772353322</v>
      </c>
      <c r="H14" s="396">
        <f>F14/'- 7 -'!G14</f>
        <v>1.2423562984101102</v>
      </c>
      <c r="I14" s="396">
        <v>0</v>
      </c>
      <c r="J14" s="348">
        <f>I14/'- 3 -'!E14</f>
        <v>0</v>
      </c>
      <c r="K14" s="396">
        <f>I14/'- 7 -'!G14</f>
        <v>0</v>
      </c>
    </row>
    <row r="15" spans="1:11" ht="12.75">
      <c r="A15" s="12">
        <v>5</v>
      </c>
      <c r="B15" s="13" t="s">
        <v>121</v>
      </c>
      <c r="C15" s="395">
        <v>1150140</v>
      </c>
      <c r="D15" s="347">
        <f>C15/'- 3 -'!E15</f>
        <v>0.02449498813681746</v>
      </c>
      <c r="E15" s="395">
        <f>C15/'- 7 -'!G15</f>
        <v>162.43309277331338</v>
      </c>
      <c r="F15" s="395">
        <v>0</v>
      </c>
      <c r="G15" s="347">
        <f>F15/'- 3 -'!E15</f>
        <v>0</v>
      </c>
      <c r="H15" s="395">
        <f>F15/'- 7 -'!G15</f>
        <v>0</v>
      </c>
      <c r="I15" s="395">
        <v>0</v>
      </c>
      <c r="J15" s="347">
        <f>I15/'- 3 -'!E15</f>
        <v>0</v>
      </c>
      <c r="K15" s="395">
        <f>I15/'- 7 -'!G15</f>
        <v>0</v>
      </c>
    </row>
    <row r="16" spans="1:11" ht="12.75">
      <c r="A16" s="14">
        <v>6</v>
      </c>
      <c r="B16" s="15" t="s">
        <v>122</v>
      </c>
      <c r="C16" s="396">
        <v>970432</v>
      </c>
      <c r="D16" s="348">
        <f>C16/'- 3 -'!E16</f>
        <v>0.01726679984296698</v>
      </c>
      <c r="E16" s="396">
        <f>C16/'- 7 -'!G16</f>
        <v>110.39554064046413</v>
      </c>
      <c r="F16" s="396">
        <v>0</v>
      </c>
      <c r="G16" s="348">
        <f>F16/'- 3 -'!E16</f>
        <v>0</v>
      </c>
      <c r="H16" s="396">
        <f>F16/'- 7 -'!G16</f>
        <v>0</v>
      </c>
      <c r="I16" s="396">
        <v>0</v>
      </c>
      <c r="J16" s="348">
        <f>I16/'- 3 -'!E16</f>
        <v>0</v>
      </c>
      <c r="K16" s="396">
        <f>I16/'- 7 -'!G16</f>
        <v>0</v>
      </c>
    </row>
    <row r="17" spans="1:11" ht="12.75">
      <c r="A17" s="12">
        <v>9</v>
      </c>
      <c r="B17" s="13" t="s">
        <v>123</v>
      </c>
      <c r="C17" s="395">
        <v>1092473</v>
      </c>
      <c r="D17" s="347">
        <f>C17/'- 3 -'!E17</f>
        <v>0.01406381296019008</v>
      </c>
      <c r="E17" s="395">
        <f>C17/'- 7 -'!G17</f>
        <v>85.32079067188367</v>
      </c>
      <c r="F17" s="395">
        <v>36290</v>
      </c>
      <c r="G17" s="347">
        <f>F17/'- 3 -'!E17</f>
        <v>0.00046717472406667993</v>
      </c>
      <c r="H17" s="395">
        <f>F17/'- 7 -'!G17</f>
        <v>2.8342041345485502</v>
      </c>
      <c r="I17" s="395">
        <v>243567</v>
      </c>
      <c r="J17" s="347">
        <f>I17/'- 3 -'!E17</f>
        <v>0.0031355289616078544</v>
      </c>
      <c r="K17" s="395">
        <f>I17/'- 7 -'!G17</f>
        <v>19.022281577282634</v>
      </c>
    </row>
    <row r="18" spans="1:11" ht="12.75">
      <c r="A18" s="14">
        <v>10</v>
      </c>
      <c r="B18" s="15" t="s">
        <v>124</v>
      </c>
      <c r="C18" s="396">
        <v>1289533</v>
      </c>
      <c r="D18" s="348">
        <f>C18/'- 3 -'!E18</f>
        <v>0.022700387271547003</v>
      </c>
      <c r="E18" s="396">
        <f>C18/'- 7 -'!G18</f>
        <v>150.5936003737008</v>
      </c>
      <c r="F18" s="396">
        <v>0</v>
      </c>
      <c r="G18" s="348">
        <f>F18/'- 3 -'!E18</f>
        <v>0</v>
      </c>
      <c r="H18" s="396">
        <f>F18/'- 7 -'!G18</f>
        <v>0</v>
      </c>
      <c r="I18" s="396">
        <v>0</v>
      </c>
      <c r="J18" s="348">
        <f>I18/'- 3 -'!E18</f>
        <v>0</v>
      </c>
      <c r="K18" s="396">
        <f>I18/'- 7 -'!G18</f>
        <v>0</v>
      </c>
    </row>
    <row r="19" spans="1:11" ht="12.75">
      <c r="A19" s="12">
        <v>11</v>
      </c>
      <c r="B19" s="13" t="s">
        <v>125</v>
      </c>
      <c r="C19" s="395">
        <v>358561</v>
      </c>
      <c r="D19" s="347">
        <f>C19/'- 3 -'!E19</f>
        <v>0.011582719480955031</v>
      </c>
      <c r="E19" s="395">
        <f>C19/'- 7 -'!G19</f>
        <v>76.09044415678119</v>
      </c>
      <c r="F19" s="395">
        <v>0</v>
      </c>
      <c r="G19" s="347">
        <f>F19/'- 3 -'!E19</f>
        <v>0</v>
      </c>
      <c r="H19" s="395">
        <f>F19/'- 7 -'!G19</f>
        <v>0</v>
      </c>
      <c r="I19" s="395">
        <v>0</v>
      </c>
      <c r="J19" s="347">
        <f>I19/'- 3 -'!E19</f>
        <v>0</v>
      </c>
      <c r="K19" s="395">
        <f>I19/'- 7 -'!G19</f>
        <v>0</v>
      </c>
    </row>
    <row r="20" spans="1:11" ht="12.75">
      <c r="A20" s="14">
        <v>12</v>
      </c>
      <c r="B20" s="15" t="s">
        <v>126</v>
      </c>
      <c r="C20" s="396">
        <v>947712</v>
      </c>
      <c r="D20" s="348">
        <f>C20/'- 3 -'!E20</f>
        <v>0.019047462471778628</v>
      </c>
      <c r="E20" s="396">
        <f>C20/'- 7 -'!G20</f>
        <v>117.65804240949497</v>
      </c>
      <c r="F20" s="396">
        <v>0</v>
      </c>
      <c r="G20" s="348">
        <f>F20/'- 3 -'!E20</f>
        <v>0</v>
      </c>
      <c r="H20" s="396">
        <f>F20/'- 7 -'!G20</f>
        <v>0</v>
      </c>
      <c r="I20" s="396">
        <v>0</v>
      </c>
      <c r="J20" s="348">
        <f>I20/'- 3 -'!E20</f>
        <v>0</v>
      </c>
      <c r="K20" s="396">
        <f>I20/'- 7 -'!G20</f>
        <v>0</v>
      </c>
    </row>
    <row r="21" spans="1:11" ht="12.75">
      <c r="A21" s="12">
        <v>13</v>
      </c>
      <c r="B21" s="13" t="s">
        <v>127</v>
      </c>
      <c r="C21" s="395">
        <v>342627</v>
      </c>
      <c r="D21" s="347">
        <f>C21/'- 3 -'!E21</f>
        <v>0.01815296049546789</v>
      </c>
      <c r="E21" s="395">
        <f>C21/'- 7 -'!G21</f>
        <v>103.66301585380613</v>
      </c>
      <c r="F21" s="395">
        <v>0</v>
      </c>
      <c r="G21" s="347">
        <f>F21/'- 3 -'!E21</f>
        <v>0</v>
      </c>
      <c r="H21" s="395">
        <f>F21/'- 7 -'!G21</f>
        <v>0</v>
      </c>
      <c r="I21" s="395">
        <v>0</v>
      </c>
      <c r="J21" s="347">
        <f>I21/'- 3 -'!E21</f>
        <v>0</v>
      </c>
      <c r="K21" s="395">
        <f>I21/'- 7 -'!G21</f>
        <v>0</v>
      </c>
    </row>
    <row r="22" spans="1:11" ht="12.75">
      <c r="A22" s="14">
        <v>14</v>
      </c>
      <c r="B22" s="15" t="s">
        <v>128</v>
      </c>
      <c r="C22" s="396">
        <v>223731</v>
      </c>
      <c r="D22" s="348">
        <f>C22/'- 3 -'!E22</f>
        <v>0.01044462011777406</v>
      </c>
      <c r="E22" s="396">
        <f>C22/'- 7 -'!G22</f>
        <v>64.06041517537581</v>
      </c>
      <c r="F22" s="396">
        <v>570</v>
      </c>
      <c r="G22" s="348">
        <f>F22/'- 3 -'!E22</f>
        <v>2.6609783477172203E-05</v>
      </c>
      <c r="H22" s="396">
        <f>F22/'- 7 -'!G22</f>
        <v>0.1632068718682892</v>
      </c>
      <c r="I22" s="396">
        <v>0</v>
      </c>
      <c r="J22" s="348">
        <f>I22/'- 3 -'!E22</f>
        <v>0</v>
      </c>
      <c r="K22" s="396">
        <f>I22/'- 7 -'!G22</f>
        <v>0</v>
      </c>
    </row>
    <row r="23" spans="1:11" ht="12.75">
      <c r="A23" s="12">
        <v>15</v>
      </c>
      <c r="B23" s="13" t="s">
        <v>129</v>
      </c>
      <c r="C23" s="395">
        <v>341162</v>
      </c>
      <c r="D23" s="347">
        <f>C23/'- 3 -'!E23</f>
        <v>0.011273568372439823</v>
      </c>
      <c r="E23" s="395">
        <f>C23/'- 7 -'!G23</f>
        <v>57.956680540219146</v>
      </c>
      <c r="F23" s="395">
        <v>31229</v>
      </c>
      <c r="G23" s="347">
        <f>F23/'- 3 -'!E23</f>
        <v>0.0010319504127157281</v>
      </c>
      <c r="H23" s="395">
        <f>F23/'- 7 -'!G23</f>
        <v>5.3051898411619804</v>
      </c>
      <c r="I23" s="395">
        <v>107544</v>
      </c>
      <c r="J23" s="347">
        <f>I23/'- 3 -'!E23</f>
        <v>0.0035537505262768663</v>
      </c>
      <c r="K23" s="395">
        <f>I23/'- 7 -'!G23</f>
        <v>18.269599932047907</v>
      </c>
    </row>
    <row r="24" spans="1:11" ht="12.75">
      <c r="A24" s="14">
        <v>16</v>
      </c>
      <c r="B24" s="15" t="s">
        <v>130</v>
      </c>
      <c r="C24" s="396">
        <v>46853</v>
      </c>
      <c r="D24" s="348">
        <f>C24/'- 3 -'!E24</f>
        <v>0.008279677917295114</v>
      </c>
      <c r="E24" s="396">
        <f>C24/'- 7 -'!G24</f>
        <v>58.97168030207678</v>
      </c>
      <c r="F24" s="396">
        <v>0</v>
      </c>
      <c r="G24" s="348">
        <f>F24/'- 3 -'!E24</f>
        <v>0</v>
      </c>
      <c r="H24" s="396">
        <f>F24/'- 7 -'!G24</f>
        <v>0</v>
      </c>
      <c r="I24" s="396">
        <v>30007</v>
      </c>
      <c r="J24" s="348">
        <f>I24/'- 3 -'!E24</f>
        <v>0.005302719041774795</v>
      </c>
      <c r="K24" s="396">
        <f>I24/'- 7 -'!G24</f>
        <v>37.76840780365009</v>
      </c>
    </row>
    <row r="25" spans="1:11" ht="12.75">
      <c r="A25" s="12">
        <v>17</v>
      </c>
      <c r="B25" s="13" t="s">
        <v>131</v>
      </c>
      <c r="C25" s="395">
        <v>73200</v>
      </c>
      <c r="D25" s="347">
        <f>C25/'- 3 -'!E25</f>
        <v>0.018525254591283152</v>
      </c>
      <c r="E25" s="395">
        <f>C25/'- 7 -'!G25</f>
        <v>135.93314763231197</v>
      </c>
      <c r="F25" s="395">
        <v>0</v>
      </c>
      <c r="G25" s="347">
        <f>F25/'- 3 -'!E25</f>
        <v>0</v>
      </c>
      <c r="H25" s="395">
        <f>F25/'- 7 -'!G25</f>
        <v>0</v>
      </c>
      <c r="I25" s="395">
        <v>0</v>
      </c>
      <c r="J25" s="347">
        <f>I25/'- 3 -'!E25</f>
        <v>0</v>
      </c>
      <c r="K25" s="395">
        <f>I25/'- 7 -'!G25</f>
        <v>0</v>
      </c>
    </row>
    <row r="26" spans="1:11" ht="12.75">
      <c r="A26" s="14">
        <v>18</v>
      </c>
      <c r="B26" s="15" t="s">
        <v>132</v>
      </c>
      <c r="C26" s="396">
        <v>103227</v>
      </c>
      <c r="D26" s="348">
        <f>C26/'- 3 -'!E26</f>
        <v>0.011343911841297984</v>
      </c>
      <c r="E26" s="396">
        <f>C26/'- 7 -'!G26</f>
        <v>69.97017555751373</v>
      </c>
      <c r="F26" s="396">
        <v>0</v>
      </c>
      <c r="G26" s="348">
        <f>F26/'- 3 -'!E26</f>
        <v>0</v>
      </c>
      <c r="H26" s="396">
        <f>F26/'- 7 -'!G26</f>
        <v>0</v>
      </c>
      <c r="I26" s="396">
        <v>0</v>
      </c>
      <c r="J26" s="348">
        <f>I26/'- 3 -'!E26</f>
        <v>0</v>
      </c>
      <c r="K26" s="396">
        <f>I26/'- 7 -'!G26</f>
        <v>0</v>
      </c>
    </row>
    <row r="27" spans="1:11" ht="12.75">
      <c r="A27" s="12">
        <v>19</v>
      </c>
      <c r="B27" s="13" t="s">
        <v>133</v>
      </c>
      <c r="C27" s="395">
        <v>206237</v>
      </c>
      <c r="D27" s="347">
        <f>C27/'- 3 -'!E27</f>
        <v>0.008896439392491691</v>
      </c>
      <c r="E27" s="395">
        <f>C27/'- 7 -'!G27</f>
        <v>34.81145770035784</v>
      </c>
      <c r="F27" s="395">
        <v>0</v>
      </c>
      <c r="G27" s="347">
        <f>F27/'- 3 -'!E27</f>
        <v>0</v>
      </c>
      <c r="H27" s="395">
        <f>F27/'- 7 -'!G27</f>
        <v>0</v>
      </c>
      <c r="I27" s="395">
        <v>0</v>
      </c>
      <c r="J27" s="347">
        <f>I27/'- 3 -'!E27</f>
        <v>0</v>
      </c>
      <c r="K27" s="395">
        <f>I27/'- 7 -'!G27</f>
        <v>0</v>
      </c>
    </row>
    <row r="28" spans="1:11" ht="12.75">
      <c r="A28" s="14">
        <v>20</v>
      </c>
      <c r="B28" s="15" t="s">
        <v>134</v>
      </c>
      <c r="C28" s="396">
        <v>104755</v>
      </c>
      <c r="D28" s="348">
        <f>C28/'- 3 -'!E28</f>
        <v>0.014437144980330587</v>
      </c>
      <c r="E28" s="396">
        <f>C28/'- 7 -'!G28</f>
        <v>104.33764940239044</v>
      </c>
      <c r="F28" s="396">
        <v>0</v>
      </c>
      <c r="G28" s="348">
        <f>F28/'- 3 -'!E28</f>
        <v>0</v>
      </c>
      <c r="H28" s="396">
        <f>F28/'- 7 -'!G28</f>
        <v>0</v>
      </c>
      <c r="I28" s="396">
        <v>0</v>
      </c>
      <c r="J28" s="348">
        <f>I28/'- 3 -'!E28</f>
        <v>0</v>
      </c>
      <c r="K28" s="396">
        <f>I28/'- 7 -'!G28</f>
        <v>0</v>
      </c>
    </row>
    <row r="29" spans="1:11" ht="12.75">
      <c r="A29" s="12">
        <v>21</v>
      </c>
      <c r="B29" s="13" t="s">
        <v>135</v>
      </c>
      <c r="C29" s="395">
        <v>326258</v>
      </c>
      <c r="D29" s="347">
        <f>C29/'- 3 -'!E29</f>
        <v>0.015179057071715553</v>
      </c>
      <c r="E29" s="395">
        <f>C29/'- 7 -'!G29</f>
        <v>92.74753389999148</v>
      </c>
      <c r="F29" s="395">
        <v>0</v>
      </c>
      <c r="G29" s="347">
        <f>F29/'- 3 -'!E29</f>
        <v>0</v>
      </c>
      <c r="H29" s="395">
        <f>F29/'- 7 -'!G29</f>
        <v>0</v>
      </c>
      <c r="I29" s="395">
        <v>0</v>
      </c>
      <c r="J29" s="347">
        <f>I29/'- 3 -'!E29</f>
        <v>0</v>
      </c>
      <c r="K29" s="395">
        <f>I29/'- 7 -'!G29</f>
        <v>0</v>
      </c>
    </row>
    <row r="30" spans="1:11" ht="12.75">
      <c r="A30" s="14">
        <v>22</v>
      </c>
      <c r="B30" s="15" t="s">
        <v>136</v>
      </c>
      <c r="C30" s="396">
        <v>183797</v>
      </c>
      <c r="D30" s="348">
        <f>C30/'- 3 -'!E30</f>
        <v>0.015821462810218283</v>
      </c>
      <c r="E30" s="396">
        <f>C30/'- 7 -'!G30</f>
        <v>105.43050536339128</v>
      </c>
      <c r="F30" s="396">
        <v>0</v>
      </c>
      <c r="G30" s="348">
        <f>F30/'- 3 -'!E30</f>
        <v>0</v>
      </c>
      <c r="H30" s="396">
        <f>F30/'- 7 -'!G30</f>
        <v>0</v>
      </c>
      <c r="I30" s="396">
        <v>6306</v>
      </c>
      <c r="J30" s="348">
        <f>I30/'- 3 -'!E30</f>
        <v>0.0005428279269043374</v>
      </c>
      <c r="K30" s="396">
        <f>I30/'- 7 -'!G30</f>
        <v>3.6172775770091206</v>
      </c>
    </row>
    <row r="31" spans="1:11" ht="12.75">
      <c r="A31" s="12">
        <v>23</v>
      </c>
      <c r="B31" s="13" t="s">
        <v>137</v>
      </c>
      <c r="C31" s="395">
        <v>118186</v>
      </c>
      <c r="D31" s="347">
        <f>C31/'- 3 -'!E31</f>
        <v>0.012111811203891652</v>
      </c>
      <c r="E31" s="395">
        <f>C31/'- 7 -'!G31</f>
        <v>81.95977808599167</v>
      </c>
      <c r="F31" s="395">
        <v>0</v>
      </c>
      <c r="G31" s="347">
        <f>F31/'- 3 -'!E31</f>
        <v>0</v>
      </c>
      <c r="H31" s="395">
        <f>F31/'- 7 -'!G31</f>
        <v>0</v>
      </c>
      <c r="I31" s="395">
        <v>0</v>
      </c>
      <c r="J31" s="347">
        <f>I31/'- 3 -'!E31</f>
        <v>0</v>
      </c>
      <c r="K31" s="395">
        <f>I31/'- 7 -'!G31</f>
        <v>0</v>
      </c>
    </row>
    <row r="32" spans="1:11" ht="12.75">
      <c r="A32" s="14">
        <v>24</v>
      </c>
      <c r="B32" s="15" t="s">
        <v>138</v>
      </c>
      <c r="C32" s="396">
        <v>378784</v>
      </c>
      <c r="D32" s="348">
        <f>C32/'- 3 -'!E32</f>
        <v>0.017131670043846806</v>
      </c>
      <c r="E32" s="396">
        <f>C32/'- 7 -'!G32</f>
        <v>103.25591538545414</v>
      </c>
      <c r="F32" s="396">
        <v>47592</v>
      </c>
      <c r="G32" s="348">
        <f>F32/'- 3 -'!E32</f>
        <v>0.002152494405061347</v>
      </c>
      <c r="H32" s="396">
        <f>F32/'- 7 -'!G32</f>
        <v>12.973503434739941</v>
      </c>
      <c r="I32" s="396">
        <v>-2883</v>
      </c>
      <c r="J32" s="348">
        <f>I32/'- 3 -'!E32</f>
        <v>-0.00013039253172364817</v>
      </c>
      <c r="K32" s="396">
        <f>I32/'- 7 -'!G32</f>
        <v>-0.7859012103369316</v>
      </c>
    </row>
    <row r="33" spans="1:11" ht="12.75">
      <c r="A33" s="12">
        <v>25</v>
      </c>
      <c r="B33" s="13" t="s">
        <v>139</v>
      </c>
      <c r="C33" s="395">
        <v>90128</v>
      </c>
      <c r="D33" s="347">
        <f>C33/'- 3 -'!E33</f>
        <v>0.00909786595647968</v>
      </c>
      <c r="E33" s="395">
        <f>C33/'- 7 -'!G33</f>
        <v>55.945375543140905</v>
      </c>
      <c r="F33" s="395">
        <v>1027</v>
      </c>
      <c r="G33" s="347">
        <f>F33/'- 3 -'!E33</f>
        <v>0.00010366931849485878</v>
      </c>
      <c r="H33" s="395">
        <f>F33/'- 7 -'!G33</f>
        <v>0.6374922408441962</v>
      </c>
      <c r="I33" s="395">
        <v>0</v>
      </c>
      <c r="J33" s="347">
        <f>I33/'- 3 -'!E33</f>
        <v>0</v>
      </c>
      <c r="K33" s="395">
        <f>I33/'- 7 -'!G33</f>
        <v>0</v>
      </c>
    </row>
    <row r="34" spans="1:11" ht="12.75">
      <c r="A34" s="14">
        <v>26</v>
      </c>
      <c r="B34" s="15" t="s">
        <v>140</v>
      </c>
      <c r="C34" s="396">
        <v>200412</v>
      </c>
      <c r="D34" s="348">
        <f>C34/'- 3 -'!E34</f>
        <v>0.01312955440999846</v>
      </c>
      <c r="E34" s="396">
        <f>C34/'- 7 -'!G34</f>
        <v>72.68678369360221</v>
      </c>
      <c r="F34" s="396">
        <v>0</v>
      </c>
      <c r="G34" s="348">
        <f>F34/'- 3 -'!E34</f>
        <v>0</v>
      </c>
      <c r="H34" s="396">
        <f>F34/'- 7 -'!G34</f>
        <v>0</v>
      </c>
      <c r="I34" s="396">
        <v>0</v>
      </c>
      <c r="J34" s="348">
        <f>I34/'- 3 -'!E34</f>
        <v>0</v>
      </c>
      <c r="K34" s="396">
        <f>I34/'- 7 -'!G34</f>
        <v>0</v>
      </c>
    </row>
    <row r="35" spans="1:11" ht="12.75">
      <c r="A35" s="12">
        <v>28</v>
      </c>
      <c r="B35" s="13" t="s">
        <v>141</v>
      </c>
      <c r="C35" s="395">
        <v>59245</v>
      </c>
      <c r="D35" s="347">
        <f>C35/'- 3 -'!E35</f>
        <v>0.009807482325177013</v>
      </c>
      <c r="E35" s="395">
        <f>C35/'- 7 -'!G35</f>
        <v>67.16358689490987</v>
      </c>
      <c r="F35" s="395">
        <v>0</v>
      </c>
      <c r="G35" s="347">
        <f>F35/'- 3 -'!E35</f>
        <v>0</v>
      </c>
      <c r="H35" s="395">
        <f>F35/'- 7 -'!G35</f>
        <v>0</v>
      </c>
      <c r="I35" s="395">
        <v>0</v>
      </c>
      <c r="J35" s="347">
        <f>I35/'- 3 -'!E35</f>
        <v>0</v>
      </c>
      <c r="K35" s="395">
        <f>I35/'- 7 -'!G35</f>
        <v>0</v>
      </c>
    </row>
    <row r="36" spans="1:11" ht="12.75">
      <c r="A36" s="14">
        <v>30</v>
      </c>
      <c r="B36" s="15" t="s">
        <v>142</v>
      </c>
      <c r="C36" s="396">
        <v>86048</v>
      </c>
      <c r="D36" s="348">
        <f>C36/'- 3 -'!E36</f>
        <v>0.0097429907997081</v>
      </c>
      <c r="E36" s="396">
        <f>C36/'- 7 -'!G36</f>
        <v>63.32646452752429</v>
      </c>
      <c r="F36" s="396">
        <v>582</v>
      </c>
      <c r="G36" s="348">
        <f>F36/'- 3 -'!E36</f>
        <v>6.589834331338456E-05</v>
      </c>
      <c r="H36" s="396">
        <f>F36/'- 7 -'!G36</f>
        <v>0.4283191050927289</v>
      </c>
      <c r="I36" s="396">
        <v>0</v>
      </c>
      <c r="J36" s="348">
        <f>I36/'- 3 -'!E36</f>
        <v>0</v>
      </c>
      <c r="K36" s="396">
        <f>I36/'- 7 -'!G36</f>
        <v>0</v>
      </c>
    </row>
    <row r="37" spans="1:11" ht="12.75">
      <c r="A37" s="12">
        <v>31</v>
      </c>
      <c r="B37" s="13" t="s">
        <v>143</v>
      </c>
      <c r="C37" s="395">
        <v>162517</v>
      </c>
      <c r="D37" s="347">
        <f>C37/'- 3 -'!E37</f>
        <v>0.015577378644545588</v>
      </c>
      <c r="E37" s="395">
        <f>C37/'- 7 -'!G37</f>
        <v>95.82370283018868</v>
      </c>
      <c r="F37" s="395">
        <v>0</v>
      </c>
      <c r="G37" s="347">
        <f>F37/'- 3 -'!E37</f>
        <v>0</v>
      </c>
      <c r="H37" s="395">
        <f>F37/'- 7 -'!G37</f>
        <v>0</v>
      </c>
      <c r="I37" s="395">
        <v>0</v>
      </c>
      <c r="J37" s="347">
        <f>I37/'- 3 -'!E37</f>
        <v>0</v>
      </c>
      <c r="K37" s="395">
        <f>I37/'- 7 -'!G37</f>
        <v>0</v>
      </c>
    </row>
    <row r="38" spans="1:11" ht="12.75">
      <c r="A38" s="14">
        <v>32</v>
      </c>
      <c r="B38" s="15" t="s">
        <v>144</v>
      </c>
      <c r="C38" s="396">
        <v>152588</v>
      </c>
      <c r="D38" s="348">
        <f>C38/'- 3 -'!E38</f>
        <v>0.024717125523678787</v>
      </c>
      <c r="E38" s="396">
        <f>C38/'- 7 -'!G38</f>
        <v>180.25753101004133</v>
      </c>
      <c r="F38" s="396">
        <v>3954</v>
      </c>
      <c r="G38" s="348">
        <f>F38/'- 3 -'!E38</f>
        <v>0.00064049279314642</v>
      </c>
      <c r="H38" s="396">
        <f>F38/'- 7 -'!G38</f>
        <v>4.670998227997638</v>
      </c>
      <c r="I38" s="396">
        <v>0</v>
      </c>
      <c r="J38" s="348">
        <f>I38/'- 3 -'!E38</f>
        <v>0</v>
      </c>
      <c r="K38" s="396">
        <f>I38/'- 7 -'!G38</f>
        <v>0</v>
      </c>
    </row>
    <row r="39" spans="1:11" ht="12.75">
      <c r="A39" s="12">
        <v>33</v>
      </c>
      <c r="B39" s="13" t="s">
        <v>145</v>
      </c>
      <c r="C39" s="395">
        <v>322901</v>
      </c>
      <c r="D39" s="347">
        <f>C39/'- 3 -'!E39</f>
        <v>0.026017721647499235</v>
      </c>
      <c r="E39" s="395">
        <f>C39/'- 7 -'!G39</f>
        <v>169.5908613445378</v>
      </c>
      <c r="F39" s="395">
        <v>20180</v>
      </c>
      <c r="G39" s="347">
        <f>F39/'- 3 -'!E39</f>
        <v>0.0016260018483886226</v>
      </c>
      <c r="H39" s="395">
        <f>F39/'- 7 -'!G39</f>
        <v>10.59873949579832</v>
      </c>
      <c r="I39" s="395">
        <v>139258</v>
      </c>
      <c r="J39" s="347">
        <f>I39/'- 3 -'!E39</f>
        <v>0.011220701952571991</v>
      </c>
      <c r="K39" s="395">
        <f>I39/'- 7 -'!G39</f>
        <v>73.13970588235294</v>
      </c>
    </row>
    <row r="40" spans="1:11" ht="12.75">
      <c r="A40" s="14">
        <v>34</v>
      </c>
      <c r="B40" s="15" t="s">
        <v>146</v>
      </c>
      <c r="C40" s="396">
        <v>47737.53</v>
      </c>
      <c r="D40" s="348">
        <f>C40/'- 3 -'!E40</f>
        <v>0.008653148979446256</v>
      </c>
      <c r="E40" s="396">
        <f>C40/'- 7 -'!G40</f>
        <v>64.99323349217154</v>
      </c>
      <c r="F40" s="396">
        <v>0</v>
      </c>
      <c r="G40" s="348">
        <f>F40/'- 3 -'!E40</f>
        <v>0</v>
      </c>
      <c r="H40" s="396">
        <f>F40/'- 7 -'!G40</f>
        <v>0</v>
      </c>
      <c r="I40" s="396">
        <v>0</v>
      </c>
      <c r="J40" s="348">
        <f>I40/'- 3 -'!E40</f>
        <v>0</v>
      </c>
      <c r="K40" s="396">
        <f>I40/'- 7 -'!G40</f>
        <v>0</v>
      </c>
    </row>
    <row r="41" spans="1:11" ht="12.75">
      <c r="A41" s="12">
        <v>35</v>
      </c>
      <c r="B41" s="13" t="s">
        <v>147</v>
      </c>
      <c r="C41" s="395">
        <v>143893</v>
      </c>
      <c r="D41" s="347">
        <f>C41/'- 3 -'!E41</f>
        <v>0.01055431180619513</v>
      </c>
      <c r="E41" s="395">
        <f>C41/'- 7 -'!G41</f>
        <v>72.311673953465</v>
      </c>
      <c r="F41" s="395">
        <v>0</v>
      </c>
      <c r="G41" s="347">
        <f>F41/'- 3 -'!E41</f>
        <v>0</v>
      </c>
      <c r="H41" s="395">
        <f>F41/'- 7 -'!G41</f>
        <v>0</v>
      </c>
      <c r="I41" s="395">
        <v>0</v>
      </c>
      <c r="J41" s="347">
        <f>I41/'- 3 -'!E41</f>
        <v>0</v>
      </c>
      <c r="K41" s="395">
        <f>I41/'- 7 -'!G41</f>
        <v>0</v>
      </c>
    </row>
    <row r="42" spans="1:11" ht="12.75">
      <c r="A42" s="14">
        <v>36</v>
      </c>
      <c r="B42" s="15" t="s">
        <v>148</v>
      </c>
      <c r="C42" s="396">
        <v>150936</v>
      </c>
      <c r="D42" s="348">
        <f>C42/'- 3 -'!E42</f>
        <v>0.021184396571903824</v>
      </c>
      <c r="E42" s="396">
        <f>C42/'- 7 -'!G42</f>
        <v>136.65550022634676</v>
      </c>
      <c r="F42" s="396">
        <v>0</v>
      </c>
      <c r="G42" s="348">
        <f>F42/'- 3 -'!E42</f>
        <v>0</v>
      </c>
      <c r="H42" s="396">
        <f>F42/'- 7 -'!G42</f>
        <v>0</v>
      </c>
      <c r="I42" s="396">
        <v>0</v>
      </c>
      <c r="J42" s="348">
        <f>I42/'- 3 -'!E42</f>
        <v>0</v>
      </c>
      <c r="K42" s="396">
        <f>I42/'- 7 -'!G42</f>
        <v>0</v>
      </c>
    </row>
    <row r="43" spans="1:11" ht="12.75">
      <c r="A43" s="12">
        <v>37</v>
      </c>
      <c r="B43" s="13" t="s">
        <v>149</v>
      </c>
      <c r="C43" s="395">
        <v>69253</v>
      </c>
      <c r="D43" s="347">
        <f>C43/'- 3 -'!E43</f>
        <v>0.010012805903506292</v>
      </c>
      <c r="E43" s="395">
        <f>C43/'- 7 -'!G43</f>
        <v>69.04586241276172</v>
      </c>
      <c r="F43" s="395">
        <v>0</v>
      </c>
      <c r="G43" s="347">
        <f>F43/'- 3 -'!E43</f>
        <v>0</v>
      </c>
      <c r="H43" s="395">
        <f>F43/'- 7 -'!G43</f>
        <v>0</v>
      </c>
      <c r="I43" s="395">
        <v>0</v>
      </c>
      <c r="J43" s="347">
        <f>I43/'- 3 -'!E43</f>
        <v>0</v>
      </c>
      <c r="K43" s="395">
        <f>I43/'- 7 -'!G43</f>
        <v>0</v>
      </c>
    </row>
    <row r="44" spans="1:11" ht="12.75">
      <c r="A44" s="14">
        <v>38</v>
      </c>
      <c r="B44" s="15" t="s">
        <v>150</v>
      </c>
      <c r="C44" s="396">
        <v>70312</v>
      </c>
      <c r="D44" s="348">
        <f>C44/'- 3 -'!E44</f>
        <v>0.007919278146398746</v>
      </c>
      <c r="E44" s="396">
        <f>C44/'- 7 -'!G44</f>
        <v>56.49819204499799</v>
      </c>
      <c r="F44" s="396">
        <v>551</v>
      </c>
      <c r="G44" s="348">
        <f>F44/'- 3 -'!E44</f>
        <v>6.205942454582018E-05</v>
      </c>
      <c r="H44" s="396">
        <f>F44/'- 7 -'!G44</f>
        <v>0.44274809160305345</v>
      </c>
      <c r="I44" s="396">
        <v>0</v>
      </c>
      <c r="J44" s="348">
        <f>I44/'- 3 -'!E44</f>
        <v>0</v>
      </c>
      <c r="K44" s="396">
        <f>I44/'- 7 -'!G44</f>
        <v>0</v>
      </c>
    </row>
    <row r="45" spans="1:11" ht="12.75">
      <c r="A45" s="12">
        <v>39</v>
      </c>
      <c r="B45" s="13" t="s">
        <v>151</v>
      </c>
      <c r="C45" s="395">
        <v>159572</v>
      </c>
      <c r="D45" s="347">
        <f>C45/'- 3 -'!E45</f>
        <v>0.010700942156623563</v>
      </c>
      <c r="E45" s="395">
        <f>C45/'- 7 -'!G45</f>
        <v>70.49167292485754</v>
      </c>
      <c r="F45" s="395">
        <v>1110</v>
      </c>
      <c r="G45" s="347">
        <f>F45/'- 3 -'!E45</f>
        <v>7.443690493226979E-05</v>
      </c>
      <c r="H45" s="395">
        <f>F45/'- 7 -'!G45</f>
        <v>0.4903476609091311</v>
      </c>
      <c r="I45" s="395">
        <v>0</v>
      </c>
      <c r="J45" s="347">
        <f>I45/'- 3 -'!E45</f>
        <v>0</v>
      </c>
      <c r="K45" s="395">
        <f>I45/'- 7 -'!G45</f>
        <v>0</v>
      </c>
    </row>
    <row r="46" spans="1:11" ht="12.75">
      <c r="A46" s="14">
        <v>40</v>
      </c>
      <c r="B46" s="15" t="s">
        <v>152</v>
      </c>
      <c r="C46" s="396">
        <v>1131355</v>
      </c>
      <c r="D46" s="348">
        <f>C46/'- 3 -'!E46</f>
        <v>0.026130377512768078</v>
      </c>
      <c r="E46" s="396">
        <f>C46/'- 7 -'!G46</f>
        <v>148.20920940590815</v>
      </c>
      <c r="F46" s="396">
        <v>14805</v>
      </c>
      <c r="G46" s="348">
        <f>F46/'- 3 -'!E46</f>
        <v>0.0003419441634823123</v>
      </c>
      <c r="H46" s="396">
        <f>F46/'- 7 -'!G46</f>
        <v>1.9394773039889959</v>
      </c>
      <c r="I46" s="396">
        <v>10811</v>
      </c>
      <c r="J46" s="348">
        <f>I46/'- 3 -'!E46</f>
        <v>0.0002496966127259222</v>
      </c>
      <c r="K46" s="396">
        <f>I46/'- 7 -'!G46</f>
        <v>1.4162572869588</v>
      </c>
    </row>
    <row r="47" spans="1:11" ht="12.75">
      <c r="A47" s="12">
        <v>41</v>
      </c>
      <c r="B47" s="13" t="s">
        <v>153</v>
      </c>
      <c r="C47" s="395">
        <v>61582</v>
      </c>
      <c r="D47" s="347">
        <f>C47/'- 3 -'!E47</f>
        <v>0.005228539844224069</v>
      </c>
      <c r="E47" s="395">
        <f>C47/'- 7 -'!G47</f>
        <v>37.340528741207855</v>
      </c>
      <c r="F47" s="395">
        <v>0</v>
      </c>
      <c r="G47" s="347">
        <f>F47/'- 3 -'!E47</f>
        <v>0</v>
      </c>
      <c r="H47" s="395">
        <f>F47/'- 7 -'!G47</f>
        <v>0</v>
      </c>
      <c r="I47" s="395">
        <v>0</v>
      </c>
      <c r="J47" s="347">
        <f>I47/'- 3 -'!E47</f>
        <v>0</v>
      </c>
      <c r="K47" s="395">
        <f>I47/'- 7 -'!G47</f>
        <v>0</v>
      </c>
    </row>
    <row r="48" spans="1:11" ht="12.75">
      <c r="A48" s="14">
        <v>42</v>
      </c>
      <c r="B48" s="15" t="s">
        <v>154</v>
      </c>
      <c r="C48" s="396">
        <v>79955</v>
      </c>
      <c r="D48" s="348">
        <f>C48/'- 3 -'!E48</f>
        <v>0.010235795185777346</v>
      </c>
      <c r="E48" s="396">
        <f>C48/'- 7 -'!G48</f>
        <v>73.01159711441878</v>
      </c>
      <c r="F48" s="396">
        <v>0</v>
      </c>
      <c r="G48" s="348">
        <f>F48/'- 3 -'!E48</f>
        <v>0</v>
      </c>
      <c r="H48" s="396">
        <f>F48/'- 7 -'!G48</f>
        <v>0</v>
      </c>
      <c r="I48" s="396">
        <v>8495</v>
      </c>
      <c r="J48" s="348">
        <f>I48/'- 3 -'!E48</f>
        <v>0.0010875252342339885</v>
      </c>
      <c r="K48" s="396">
        <f>I48/'- 7 -'!G48</f>
        <v>7.7572824399598215</v>
      </c>
    </row>
    <row r="49" spans="1:11" ht="12.75">
      <c r="A49" s="12">
        <v>43</v>
      </c>
      <c r="B49" s="13" t="s">
        <v>155</v>
      </c>
      <c r="C49" s="395">
        <v>60324</v>
      </c>
      <c r="D49" s="347">
        <f>C49/'- 3 -'!E49</f>
        <v>0.0099552751951027</v>
      </c>
      <c r="E49" s="395">
        <f>C49/'- 7 -'!G49</f>
        <v>73.07571168988491</v>
      </c>
      <c r="F49" s="395">
        <v>0</v>
      </c>
      <c r="G49" s="347">
        <f>F49/'- 3 -'!E49</f>
        <v>0</v>
      </c>
      <c r="H49" s="395">
        <f>F49/'- 7 -'!G49</f>
        <v>0</v>
      </c>
      <c r="I49" s="395">
        <v>0</v>
      </c>
      <c r="J49" s="347">
        <f>I49/'- 3 -'!E49</f>
        <v>0</v>
      </c>
      <c r="K49" s="395">
        <f>I49/'- 7 -'!G49</f>
        <v>0</v>
      </c>
    </row>
    <row r="50" spans="1:11" ht="12.75">
      <c r="A50" s="14">
        <v>44</v>
      </c>
      <c r="B50" s="15" t="s">
        <v>156</v>
      </c>
      <c r="C50" s="396">
        <v>110246</v>
      </c>
      <c r="D50" s="348">
        <f>C50/'- 3 -'!E50</f>
        <v>0.012181243144003982</v>
      </c>
      <c r="E50" s="396">
        <f>C50/'- 7 -'!G50</f>
        <v>79.06339644291451</v>
      </c>
      <c r="F50" s="396">
        <v>0</v>
      </c>
      <c r="G50" s="348">
        <f>F50/'- 3 -'!E50</f>
        <v>0</v>
      </c>
      <c r="H50" s="396">
        <f>F50/'- 7 -'!G50</f>
        <v>0</v>
      </c>
      <c r="I50" s="396">
        <v>0</v>
      </c>
      <c r="J50" s="348">
        <f>I50/'- 3 -'!E50</f>
        <v>0</v>
      </c>
      <c r="K50" s="396">
        <f>I50/'- 7 -'!G50</f>
        <v>0</v>
      </c>
    </row>
    <row r="51" spans="1:11" ht="12.75">
      <c r="A51" s="12">
        <v>45</v>
      </c>
      <c r="B51" s="13" t="s">
        <v>157</v>
      </c>
      <c r="C51" s="395">
        <v>251678</v>
      </c>
      <c r="D51" s="347">
        <f>C51/'- 3 -'!E51</f>
        <v>0.021408553689727414</v>
      </c>
      <c r="E51" s="395">
        <f>C51/'- 7 -'!G51</f>
        <v>137.1616981851872</v>
      </c>
      <c r="F51" s="395">
        <v>9881</v>
      </c>
      <c r="G51" s="347">
        <f>F51/'- 3 -'!E51</f>
        <v>0.0008405101717599337</v>
      </c>
      <c r="H51" s="395">
        <f>F51/'- 7 -'!G51</f>
        <v>5.38503460679056</v>
      </c>
      <c r="I51" s="395">
        <v>0</v>
      </c>
      <c r="J51" s="347">
        <f>I51/'- 3 -'!E51</f>
        <v>0</v>
      </c>
      <c r="K51" s="395">
        <f>I51/'- 7 -'!G51</f>
        <v>0</v>
      </c>
    </row>
    <row r="52" spans="1:11" ht="12.75">
      <c r="A52" s="14">
        <v>46</v>
      </c>
      <c r="B52" s="15" t="s">
        <v>158</v>
      </c>
      <c r="C52" s="396">
        <v>221822</v>
      </c>
      <c r="D52" s="348">
        <f>C52/'- 3 -'!E52</f>
        <v>0.01965993415417235</v>
      </c>
      <c r="E52" s="396">
        <f>C52/'- 7 -'!G52</f>
        <v>148.9038061354635</v>
      </c>
      <c r="F52" s="396">
        <v>0</v>
      </c>
      <c r="G52" s="348">
        <f>F52/'- 3 -'!E52</f>
        <v>0</v>
      </c>
      <c r="H52" s="396">
        <f>F52/'- 7 -'!G52</f>
        <v>0</v>
      </c>
      <c r="I52" s="396">
        <v>25393</v>
      </c>
      <c r="J52" s="348">
        <f>I52/'- 3 -'!E52</f>
        <v>0.0022505644524749508</v>
      </c>
      <c r="K52" s="396">
        <f>I52/'- 7 -'!G52</f>
        <v>17.045713902127943</v>
      </c>
    </row>
    <row r="53" spans="1:11" ht="12.75">
      <c r="A53" s="12">
        <v>47</v>
      </c>
      <c r="B53" s="13" t="s">
        <v>159</v>
      </c>
      <c r="C53" s="395">
        <v>175424</v>
      </c>
      <c r="D53" s="347">
        <f>C53/'- 3 -'!E53</f>
        <v>0.01961889245661816</v>
      </c>
      <c r="E53" s="395">
        <f>C53/'- 7 -'!G53</f>
        <v>115.63876071193144</v>
      </c>
      <c r="F53" s="395">
        <v>0</v>
      </c>
      <c r="G53" s="347">
        <f>F53/'- 3 -'!E53</f>
        <v>0</v>
      </c>
      <c r="H53" s="395">
        <f>F53/'- 7 -'!G53</f>
        <v>0</v>
      </c>
      <c r="I53" s="395">
        <v>87321</v>
      </c>
      <c r="J53" s="347">
        <f>I53/'- 3 -'!E53</f>
        <v>0.009765717964499467</v>
      </c>
      <c r="K53" s="395">
        <f>I53/'- 7 -'!G53</f>
        <v>57.561634805537246</v>
      </c>
    </row>
    <row r="54" spans="1:11" ht="12.75">
      <c r="A54" s="14">
        <v>48</v>
      </c>
      <c r="B54" s="15" t="s">
        <v>160</v>
      </c>
      <c r="C54" s="396">
        <v>349814</v>
      </c>
      <c r="D54" s="348">
        <f>C54/'- 3 -'!E54</f>
        <v>0.006158224040674058</v>
      </c>
      <c r="E54" s="396">
        <f>C54/'- 7 -'!G54</f>
        <v>67.98181005499738</v>
      </c>
      <c r="F54" s="396">
        <v>73651</v>
      </c>
      <c r="G54" s="348">
        <f>F54/'- 3 -'!E54</f>
        <v>0.0012965729182356483</v>
      </c>
      <c r="H54" s="396">
        <f>F54/'- 7 -'!G54</f>
        <v>14.313115805429776</v>
      </c>
      <c r="I54" s="396">
        <v>664428</v>
      </c>
      <c r="J54" s="348">
        <f>I54/'- 3 -'!E54</f>
        <v>0.011696777381399782</v>
      </c>
      <c r="K54" s="396">
        <f>I54/'- 7 -'!G54</f>
        <v>129.12295703208505</v>
      </c>
    </row>
    <row r="55" spans="1:11" ht="12.75">
      <c r="A55" s="12">
        <v>49</v>
      </c>
      <c r="B55" s="13" t="s">
        <v>161</v>
      </c>
      <c r="C55" s="395">
        <v>673432</v>
      </c>
      <c r="D55" s="347">
        <f>C55/'- 3 -'!E55</f>
        <v>0.019947373308430414</v>
      </c>
      <c r="E55" s="395">
        <f>C55/'- 7 -'!G55</f>
        <v>156.64123557871233</v>
      </c>
      <c r="F55" s="395">
        <v>0</v>
      </c>
      <c r="G55" s="347">
        <f>F55/'- 3 -'!E55</f>
        <v>0</v>
      </c>
      <c r="H55" s="395">
        <f>F55/'- 7 -'!G55</f>
        <v>0</v>
      </c>
      <c r="I55" s="395">
        <v>0</v>
      </c>
      <c r="J55" s="347">
        <f>I55/'- 3 -'!E55</f>
        <v>0</v>
      </c>
      <c r="K55" s="395">
        <f>I55/'- 7 -'!G55</f>
        <v>0</v>
      </c>
    </row>
    <row r="56" spans="1:11" ht="12.75">
      <c r="A56" s="14">
        <v>50</v>
      </c>
      <c r="B56" s="15" t="s">
        <v>358</v>
      </c>
      <c r="C56" s="396">
        <v>113745</v>
      </c>
      <c r="D56" s="348">
        <f>C56/'- 3 -'!E56</f>
        <v>0.008065531727332058</v>
      </c>
      <c r="E56" s="396">
        <f>C56/'- 7 -'!G56</f>
        <v>61.56031823347946</v>
      </c>
      <c r="F56" s="396">
        <v>0</v>
      </c>
      <c r="G56" s="348">
        <f>F56/'- 3 -'!E56</f>
        <v>0</v>
      </c>
      <c r="H56" s="396">
        <f>F56/'- 7 -'!G56</f>
        <v>0</v>
      </c>
      <c r="I56" s="396">
        <v>0</v>
      </c>
      <c r="J56" s="348">
        <f>I56/'- 3 -'!E56</f>
        <v>0</v>
      </c>
      <c r="K56" s="396">
        <f>I56/'- 7 -'!G56</f>
        <v>0</v>
      </c>
    </row>
    <row r="57" spans="1:11" ht="12.75">
      <c r="A57" s="12">
        <v>2264</v>
      </c>
      <c r="B57" s="13" t="s">
        <v>162</v>
      </c>
      <c r="C57" s="395">
        <v>11963</v>
      </c>
      <c r="D57" s="347">
        <f>C57/'- 3 -'!E57</f>
        <v>0.006867169099518558</v>
      </c>
      <c r="E57" s="395">
        <f>C57/'- 7 -'!G57</f>
        <v>62.469973890339425</v>
      </c>
      <c r="F57" s="395">
        <v>0</v>
      </c>
      <c r="G57" s="347">
        <f>F57/'- 3 -'!E57</f>
        <v>0</v>
      </c>
      <c r="H57" s="395">
        <f>F57/'- 7 -'!G57</f>
        <v>0</v>
      </c>
      <c r="I57" s="395">
        <v>0</v>
      </c>
      <c r="J57" s="347">
        <f>I57/'- 3 -'!E57</f>
        <v>0</v>
      </c>
      <c r="K57" s="395">
        <f>I57/'- 7 -'!G57</f>
        <v>0</v>
      </c>
    </row>
    <row r="58" spans="1:11" ht="12.75">
      <c r="A58" s="14">
        <v>2309</v>
      </c>
      <c r="B58" s="15" t="s">
        <v>163</v>
      </c>
      <c r="C58" s="396">
        <v>12600</v>
      </c>
      <c r="D58" s="348">
        <f>C58/'- 3 -'!E58</f>
        <v>0.006299584227440989</v>
      </c>
      <c r="E58" s="396">
        <f>C58/'- 7 -'!G58</f>
        <v>50</v>
      </c>
      <c r="F58" s="396">
        <v>0</v>
      </c>
      <c r="G58" s="348">
        <f>F58/'- 3 -'!E58</f>
        <v>0</v>
      </c>
      <c r="H58" s="396">
        <f>F58/'- 7 -'!G58</f>
        <v>0</v>
      </c>
      <c r="I58" s="396">
        <v>0</v>
      </c>
      <c r="J58" s="348">
        <f>I58/'- 3 -'!E58</f>
        <v>0</v>
      </c>
      <c r="K58" s="396">
        <f>I58/'- 7 -'!G58</f>
        <v>0</v>
      </c>
    </row>
    <row r="59" spans="1:11" ht="12.75">
      <c r="A59" s="12">
        <v>2312</v>
      </c>
      <c r="B59" s="13" t="s">
        <v>164</v>
      </c>
      <c r="C59" s="395">
        <v>0</v>
      </c>
      <c r="D59" s="347">
        <f>C59/'- 3 -'!E59</f>
        <v>0</v>
      </c>
      <c r="E59" s="395">
        <f>C59/'- 7 -'!G59</f>
        <v>0</v>
      </c>
      <c r="F59" s="395">
        <v>0</v>
      </c>
      <c r="G59" s="347">
        <f>F59/'- 3 -'!E59</f>
        <v>0</v>
      </c>
      <c r="H59" s="395">
        <f>F59/'- 7 -'!G59</f>
        <v>0</v>
      </c>
      <c r="I59" s="395">
        <v>0</v>
      </c>
      <c r="J59" s="347">
        <f>I59/'- 3 -'!E59</f>
        <v>0</v>
      </c>
      <c r="K59" s="395">
        <f>I59/'- 7 -'!G59</f>
        <v>0</v>
      </c>
    </row>
    <row r="60" spans="1:11" ht="12.75">
      <c r="A60" s="14">
        <v>2355</v>
      </c>
      <c r="B60" s="15" t="s">
        <v>165</v>
      </c>
      <c r="C60" s="396">
        <v>524056</v>
      </c>
      <c r="D60" s="348">
        <f>C60/'- 3 -'!E60</f>
        <v>0.0219794544258997</v>
      </c>
      <c r="E60" s="396">
        <f>C60/'- 7 -'!G60</f>
        <v>148.6472840731811</v>
      </c>
      <c r="F60" s="396">
        <v>1584</v>
      </c>
      <c r="G60" s="348">
        <f>F60/'- 3 -'!E60</f>
        <v>6.643460968031113E-05</v>
      </c>
      <c r="H60" s="396">
        <f>F60/'- 7 -'!G60</f>
        <v>0.44929797191887677</v>
      </c>
      <c r="I60" s="396">
        <v>0</v>
      </c>
      <c r="J60" s="348">
        <f>I60/'- 3 -'!E60</f>
        <v>0</v>
      </c>
      <c r="K60" s="396">
        <f>I60/'- 7 -'!G60</f>
        <v>0</v>
      </c>
    </row>
    <row r="61" spans="1:11" ht="12.75">
      <c r="A61" s="12">
        <v>2439</v>
      </c>
      <c r="B61" s="13" t="s">
        <v>166</v>
      </c>
      <c r="C61" s="395">
        <v>7812.21</v>
      </c>
      <c r="D61" s="347">
        <f>C61/'- 3 -'!E61</f>
        <v>0.006397035065413944</v>
      </c>
      <c r="E61" s="395">
        <f>C61/'- 7 -'!G61</f>
        <v>51.060196078431375</v>
      </c>
      <c r="F61" s="395">
        <v>0</v>
      </c>
      <c r="G61" s="347">
        <f>F61/'- 3 -'!E61</f>
        <v>0</v>
      </c>
      <c r="H61" s="395">
        <f>F61/'- 7 -'!G61</f>
        <v>0</v>
      </c>
      <c r="I61" s="395">
        <v>0</v>
      </c>
      <c r="J61" s="347">
        <f>I61/'- 3 -'!E61</f>
        <v>0</v>
      </c>
      <c r="K61" s="395">
        <f>I61/'- 7 -'!G61</f>
        <v>0</v>
      </c>
    </row>
    <row r="62" spans="1:11" ht="12.75">
      <c r="A62" s="14">
        <v>2460</v>
      </c>
      <c r="B62" s="15" t="s">
        <v>167</v>
      </c>
      <c r="C62" s="396">
        <v>33369</v>
      </c>
      <c r="D62" s="348">
        <f>C62/'- 3 -'!E62</f>
        <v>0.011904800129290646</v>
      </c>
      <c r="E62" s="396">
        <f>C62/'- 7 -'!G62</f>
        <v>107.71142672692059</v>
      </c>
      <c r="F62" s="396">
        <v>0</v>
      </c>
      <c r="G62" s="348">
        <f>F62/'- 3 -'!E62</f>
        <v>0</v>
      </c>
      <c r="H62" s="396">
        <f>F62/'- 7 -'!G62</f>
        <v>0</v>
      </c>
      <c r="I62" s="396">
        <v>0</v>
      </c>
      <c r="J62" s="348">
        <f>I62/'- 3 -'!E62</f>
        <v>0</v>
      </c>
      <c r="K62" s="396">
        <f>I62/'- 7 -'!G62</f>
        <v>0</v>
      </c>
    </row>
    <row r="63" spans="1:11" ht="12.75">
      <c r="A63" s="12">
        <v>3000</v>
      </c>
      <c r="B63" s="13" t="s">
        <v>400</v>
      </c>
      <c r="C63" s="395">
        <v>335697</v>
      </c>
      <c r="D63" s="347">
        <f>C63/'- 3 -'!E63</f>
        <v>0.06274183718039364</v>
      </c>
      <c r="E63" s="395">
        <f>C63/'- 7 -'!G63</f>
        <v>502.0894406221957</v>
      </c>
      <c r="F63" s="395">
        <v>6816</v>
      </c>
      <c r="G63" s="347">
        <f>F63/'- 3 -'!E63</f>
        <v>0.001273911778245153</v>
      </c>
      <c r="H63" s="395">
        <f>F63/'- 7 -'!G63</f>
        <v>10.194436135207898</v>
      </c>
      <c r="I63" s="395">
        <v>0</v>
      </c>
      <c r="J63" s="347">
        <f>I63/'- 3 -'!E63</f>
        <v>0</v>
      </c>
      <c r="K63" s="395">
        <f>I63/'- 7 -'!G63</f>
        <v>0</v>
      </c>
    </row>
    <row r="64" spans="1:11" ht="4.5" customHeight="1">
      <c r="A64" s="16"/>
      <c r="B64" s="16"/>
      <c r="C64" s="397"/>
      <c r="D64" s="193"/>
      <c r="E64" s="397"/>
      <c r="F64" s="397"/>
      <c r="G64" s="193"/>
      <c r="H64" s="397"/>
      <c r="I64" s="397"/>
      <c r="J64" s="193"/>
      <c r="K64" s="397"/>
    </row>
    <row r="65" spans="1:11" ht="12.75">
      <c r="A65" s="18"/>
      <c r="B65" s="19" t="s">
        <v>168</v>
      </c>
      <c r="C65" s="398">
        <f>SUM(C11:C63)</f>
        <v>20759239.740000002</v>
      </c>
      <c r="D65" s="101">
        <f>C65/'- 3 -'!E65</f>
        <v>0.016597298906087948</v>
      </c>
      <c r="E65" s="398">
        <f>C65/'- 7 -'!G65</f>
        <v>110.45453033396797</v>
      </c>
      <c r="F65" s="398">
        <f>SUM(F11:F63)</f>
        <v>362911</v>
      </c>
      <c r="G65" s="101">
        <f>F65/'- 3 -'!E65</f>
        <v>0.0002901523571550257</v>
      </c>
      <c r="H65" s="398">
        <f>F65/'- 7 -'!G65</f>
        <v>1.930955302799092</v>
      </c>
      <c r="I65" s="398">
        <f>SUM(I11:I63)</f>
        <v>2222598</v>
      </c>
      <c r="J65" s="101">
        <f>I65/'- 3 -'!E65</f>
        <v>0.001776997800309293</v>
      </c>
      <c r="K65" s="398">
        <f>I65/'- 7 -'!G65</f>
        <v>11.82586748291084</v>
      </c>
    </row>
    <row r="66" spans="1:11" ht="4.5" customHeight="1">
      <c r="A66" s="16"/>
      <c r="B66" s="16"/>
      <c r="C66" s="397"/>
      <c r="D66" s="193"/>
      <c r="E66" s="397"/>
      <c r="F66" s="397"/>
      <c r="G66" s="193"/>
      <c r="H66" s="397"/>
      <c r="I66" s="397"/>
      <c r="J66" s="193"/>
      <c r="K66" s="397"/>
    </row>
    <row r="67" spans="1:11" ht="12.75">
      <c r="A67" s="14">
        <v>2155</v>
      </c>
      <c r="B67" s="15" t="s">
        <v>169</v>
      </c>
      <c r="C67" s="396">
        <v>13712</v>
      </c>
      <c r="D67" s="348">
        <f>C67/'- 3 -'!E67</f>
        <v>0.011437042446883166</v>
      </c>
      <c r="E67" s="396">
        <f>C67/'- 7 -'!G67</f>
        <v>93.91780821917808</v>
      </c>
      <c r="F67" s="396">
        <v>0</v>
      </c>
      <c r="G67" s="348">
        <f>F67/'- 3 -'!E67</f>
        <v>0</v>
      </c>
      <c r="H67" s="396">
        <f>F67/'- 7 -'!G67</f>
        <v>0</v>
      </c>
      <c r="I67" s="396">
        <v>0</v>
      </c>
      <c r="J67" s="348">
        <f>I67/'- 3 -'!E67</f>
        <v>0</v>
      </c>
      <c r="K67" s="396">
        <f>I67/'- 7 -'!G67</f>
        <v>0</v>
      </c>
    </row>
    <row r="68" spans="1:11" ht="12.75">
      <c r="A68" s="12">
        <v>2408</v>
      </c>
      <c r="B68" s="13" t="s">
        <v>171</v>
      </c>
      <c r="C68" s="395">
        <v>84017</v>
      </c>
      <c r="D68" s="347">
        <f>C68/'- 3 -'!E68</f>
        <v>0.03718770858525859</v>
      </c>
      <c r="E68" s="395">
        <f>C68/'- 7 -'!G68</f>
        <v>301.6768402154399</v>
      </c>
      <c r="F68" s="395">
        <v>0</v>
      </c>
      <c r="G68" s="347">
        <f>F68/'- 3 -'!E68</f>
        <v>0</v>
      </c>
      <c r="H68" s="395">
        <f>F68/'- 7 -'!G68</f>
        <v>0</v>
      </c>
      <c r="I68" s="395">
        <v>0</v>
      </c>
      <c r="J68" s="347">
        <f>I68/'- 3 -'!E68</f>
        <v>0</v>
      </c>
      <c r="K68" s="395">
        <f>I68/'- 7 -'!G68</f>
        <v>0</v>
      </c>
    </row>
    <row r="69" ht="6.75" customHeight="1"/>
    <row r="70" spans="1:2" ht="12" customHeight="1">
      <c r="A70" s="5"/>
      <c r="B70" s="5"/>
    </row>
    <row r="71" spans="1:2" ht="12" customHeight="1">
      <c r="A71" s="5"/>
      <c r="B71" s="5"/>
    </row>
    <row r="72" spans="1:2" ht="12" customHeight="1">
      <c r="A72" s="5"/>
      <c r="B72" s="5"/>
    </row>
    <row r="73" spans="1:2" ht="12" customHeight="1">
      <c r="A73" s="5"/>
      <c r="B73" s="5"/>
    </row>
    <row r="74" spans="1:2" ht="12" customHeight="1">
      <c r="A74" s="5"/>
      <c r="B74" s="5"/>
    </row>
    <row r="75" ht="12" customHeight="1"/>
  </sheetData>
  <printOptions horizontalCentered="1"/>
  <pageMargins left="0.4724409448818898" right="0.4724409448818898" top="0.5905511811023623" bottom="0" header="0.31496062992125984" footer="0"/>
  <pageSetup fitToHeight="1" fitToWidth="1" horizontalDpi="300" verticalDpi="300" orientation="portrait" scale="83" r:id="rId1"/>
  <headerFooter alignWithMargins="0">
    <oddHeader>&amp;C&amp;"Times New Roman,Bold"&amp;12&amp;A</oddHeader>
  </headerFooter>
</worksheet>
</file>

<file path=xl/worksheets/sheet24.xml><?xml version="1.0" encoding="utf-8"?>
<worksheet xmlns="http://schemas.openxmlformats.org/spreadsheetml/2006/main" xmlns:r="http://schemas.openxmlformats.org/officeDocument/2006/relationships">
  <sheetPr codeName="Sheet26">
    <pageSetUpPr fitToPage="1"/>
  </sheetPr>
  <dimension ref="A1:F74"/>
  <sheetViews>
    <sheetView showGridLines="0" showZeros="0" workbookViewId="0" topLeftCell="A1">
      <selection activeCell="A1" sqref="A1"/>
    </sheetView>
  </sheetViews>
  <sheetFormatPr defaultColWidth="15.83203125" defaultRowHeight="12"/>
  <cols>
    <col min="1" max="1" width="6.83203125" style="80" customWidth="1"/>
    <col min="2" max="2" width="35.83203125" style="80" customWidth="1"/>
    <col min="3" max="3" width="20.83203125" style="80" customWidth="1"/>
    <col min="4" max="5" width="15.83203125" style="80" customWidth="1"/>
    <col min="6" max="6" width="45.83203125" style="80" customWidth="1"/>
    <col min="7" max="16384" width="15.83203125" style="80" customWidth="1"/>
  </cols>
  <sheetData>
    <row r="1" spans="1:6" ht="6.75" customHeight="1">
      <c r="A1" s="16"/>
      <c r="B1" s="78"/>
      <c r="C1" s="140"/>
      <c r="D1" s="140"/>
      <c r="E1" s="140"/>
      <c r="F1" s="140"/>
    </row>
    <row r="2" spans="1:6" ht="12.75">
      <c r="A2" s="7"/>
      <c r="B2" s="81"/>
      <c r="C2" s="195" t="s">
        <v>0</v>
      </c>
      <c r="D2" s="195"/>
      <c r="E2" s="195"/>
      <c r="F2" s="215" t="s">
        <v>388</v>
      </c>
    </row>
    <row r="3" spans="1:6" ht="12.75">
      <c r="A3" s="8"/>
      <c r="B3" s="84"/>
      <c r="C3" s="198" t="str">
        <f>YEAR</f>
        <v>OPERATING FUND ACTUAL 2000/01</v>
      </c>
      <c r="D3" s="198"/>
      <c r="E3" s="198"/>
      <c r="F3" s="216"/>
    </row>
    <row r="4" spans="1:6" ht="12.75">
      <c r="A4" s="9"/>
      <c r="C4" s="140"/>
      <c r="D4" s="140"/>
      <c r="E4" s="140"/>
      <c r="F4" s="140"/>
    </row>
    <row r="5" spans="1:6" ht="16.5">
      <c r="A5" s="9"/>
      <c r="C5" s="322" t="s">
        <v>345</v>
      </c>
      <c r="D5" s="153"/>
      <c r="E5" s="126"/>
      <c r="F5" s="140"/>
    </row>
    <row r="6" spans="1:6" ht="12.75">
      <c r="A6" s="9"/>
      <c r="C6" s="66"/>
      <c r="D6" s="64"/>
      <c r="E6" s="65"/>
      <c r="F6" s="140"/>
    </row>
    <row r="7" spans="3:6" ht="12.75">
      <c r="C7" s="67" t="s">
        <v>57</v>
      </c>
      <c r="D7" s="68"/>
      <c r="E7" s="69"/>
      <c r="F7" s="140"/>
    </row>
    <row r="8" spans="1:6" ht="12.75">
      <c r="A8" s="92"/>
      <c r="B8" s="44"/>
      <c r="C8" s="71"/>
      <c r="D8" s="224"/>
      <c r="E8" s="225" t="s">
        <v>75</v>
      </c>
      <c r="F8" s="140"/>
    </row>
    <row r="9" spans="1:5" ht="12.75">
      <c r="A9" s="50" t="s">
        <v>101</v>
      </c>
      <c r="B9" s="51" t="s">
        <v>102</v>
      </c>
      <c r="C9" s="73" t="s">
        <v>103</v>
      </c>
      <c r="D9" s="74" t="s">
        <v>104</v>
      </c>
      <c r="E9" s="74" t="s">
        <v>105</v>
      </c>
    </row>
    <row r="10" spans="1:2" ht="4.5" customHeight="1">
      <c r="A10" s="75"/>
      <c r="B10" s="75"/>
    </row>
    <row r="11" spans="1:5" ht="12.75">
      <c r="A11" s="12">
        <v>1</v>
      </c>
      <c r="B11" s="13" t="s">
        <v>117</v>
      </c>
      <c r="C11" s="395">
        <v>533275</v>
      </c>
      <c r="D11" s="347">
        <f>C11/'- 3 -'!E11</f>
        <v>0.0023236022296768922</v>
      </c>
      <c r="E11" s="395">
        <f>C11/'- 7 -'!G11</f>
        <v>17.40641126492083</v>
      </c>
    </row>
    <row r="12" spans="1:5" ht="12.75">
      <c r="A12" s="14">
        <v>2</v>
      </c>
      <c r="B12" s="15" t="s">
        <v>118</v>
      </c>
      <c r="C12" s="396">
        <v>80506</v>
      </c>
      <c r="D12" s="348">
        <f>C12/'- 3 -'!E12</f>
        <v>0.001362620436936956</v>
      </c>
      <c r="E12" s="396">
        <f>C12/'- 7 -'!G12</f>
        <v>8.66265093947787</v>
      </c>
    </row>
    <row r="13" spans="1:5" ht="12.75">
      <c r="A13" s="12">
        <v>3</v>
      </c>
      <c r="B13" s="13" t="s">
        <v>119</v>
      </c>
      <c r="C13" s="395">
        <v>121329</v>
      </c>
      <c r="D13" s="347">
        <f>C13/'- 3 -'!E13</f>
        <v>0.002984563556562472</v>
      </c>
      <c r="E13" s="395">
        <f>C13/'- 7 -'!G13</f>
        <v>20.50862068965517</v>
      </c>
    </row>
    <row r="14" spans="1:5" ht="12.75">
      <c r="A14" s="14">
        <v>4</v>
      </c>
      <c r="B14" s="15" t="s">
        <v>120</v>
      </c>
      <c r="C14" s="396">
        <v>66901</v>
      </c>
      <c r="D14" s="348">
        <f>C14/'- 3 -'!E14</f>
        <v>0.001713025329837585</v>
      </c>
      <c r="E14" s="396">
        <f>C14/'- 7 -'!G14</f>
        <v>11.363806223671695</v>
      </c>
    </row>
    <row r="15" spans="1:5" ht="12.75">
      <c r="A15" s="12">
        <v>5</v>
      </c>
      <c r="B15" s="13" t="s">
        <v>121</v>
      </c>
      <c r="C15" s="395">
        <v>453849</v>
      </c>
      <c r="D15" s="347">
        <f>C15/'- 3 -'!E15</f>
        <v>0.009665802311811142</v>
      </c>
      <c r="E15" s="395">
        <f>C15/'- 7 -'!G15</f>
        <v>64.09662886437782</v>
      </c>
    </row>
    <row r="16" spans="1:5" ht="12.75">
      <c r="A16" s="14">
        <v>6</v>
      </c>
      <c r="B16" s="15" t="s">
        <v>122</v>
      </c>
      <c r="C16" s="396">
        <v>38512</v>
      </c>
      <c r="D16" s="348">
        <f>C16/'- 3 -'!E16</f>
        <v>0.0006852401771091064</v>
      </c>
      <c r="E16" s="396">
        <f>C16/'- 7 -'!G16</f>
        <v>4.381093225641317</v>
      </c>
    </row>
    <row r="17" spans="1:5" ht="12.75">
      <c r="A17" s="12">
        <v>9</v>
      </c>
      <c r="B17" s="13" t="s">
        <v>123</v>
      </c>
      <c r="C17" s="395">
        <v>26395</v>
      </c>
      <c r="D17" s="347">
        <f>C17/'- 3 -'!E17</f>
        <v>0.00033979269335188806</v>
      </c>
      <c r="E17" s="395">
        <f>C17/'- 7 -'!G17</f>
        <v>2.0614168677709834</v>
      </c>
    </row>
    <row r="18" spans="1:5" ht="12.75">
      <c r="A18" s="14">
        <v>10</v>
      </c>
      <c r="B18" s="15" t="s">
        <v>124</v>
      </c>
      <c r="C18" s="396">
        <v>135339</v>
      </c>
      <c r="D18" s="348">
        <f>C18/'- 3 -'!E18</f>
        <v>0.002382449858160977</v>
      </c>
      <c r="E18" s="396">
        <f>C18/'- 7 -'!G18</f>
        <v>15.805091673478922</v>
      </c>
    </row>
    <row r="19" spans="1:5" ht="12.75">
      <c r="A19" s="12">
        <v>11</v>
      </c>
      <c r="B19" s="13" t="s">
        <v>125</v>
      </c>
      <c r="C19" s="395">
        <v>21980</v>
      </c>
      <c r="D19" s="347">
        <f>C19/'- 3 -'!E19</f>
        <v>0.0007100275104972141</v>
      </c>
      <c r="E19" s="395">
        <f>C19/'- 7 -'!G19</f>
        <v>4.664388939583643</v>
      </c>
    </row>
    <row r="20" spans="1:5" ht="12.75">
      <c r="A20" s="14">
        <v>12</v>
      </c>
      <c r="B20" s="15" t="s">
        <v>126</v>
      </c>
      <c r="C20" s="396">
        <v>78481</v>
      </c>
      <c r="D20" s="348">
        <f>C20/'- 3 -'!E20</f>
        <v>0.001577339848232014</v>
      </c>
      <c r="E20" s="396">
        <f>C20/'- 7 -'!G20</f>
        <v>9.74338282763073</v>
      </c>
    </row>
    <row r="21" spans="1:5" ht="12.75">
      <c r="A21" s="12">
        <v>13</v>
      </c>
      <c r="B21" s="13" t="s">
        <v>127</v>
      </c>
      <c r="C21" s="395">
        <v>12965</v>
      </c>
      <c r="D21" s="347">
        <f>C21/'- 3 -'!E21</f>
        <v>0.0006869077242124562</v>
      </c>
      <c r="E21" s="395">
        <f>C21/'- 7 -'!G21</f>
        <v>3.9226068014038487</v>
      </c>
    </row>
    <row r="22" spans="1:5" ht="12.75">
      <c r="A22" s="14">
        <v>14</v>
      </c>
      <c r="B22" s="15" t="s">
        <v>128</v>
      </c>
      <c r="C22" s="396">
        <v>23585</v>
      </c>
      <c r="D22" s="348">
        <f>C22/'- 3 -'!E22</f>
        <v>0.001101038146156327</v>
      </c>
      <c r="E22" s="396">
        <f>C22/'- 7 -'!G22</f>
        <v>6.753042233357194</v>
      </c>
    </row>
    <row r="23" spans="1:5" ht="12.75">
      <c r="A23" s="12">
        <v>15</v>
      </c>
      <c r="B23" s="13" t="s">
        <v>129</v>
      </c>
      <c r="C23" s="395">
        <v>39325</v>
      </c>
      <c r="D23" s="347">
        <f>C23/'- 3 -'!E23</f>
        <v>0.0012994796496860613</v>
      </c>
      <c r="E23" s="395">
        <f>C23/'- 7 -'!G23</f>
        <v>6.680540219145502</v>
      </c>
    </row>
    <row r="24" spans="1:5" ht="12.75">
      <c r="A24" s="14">
        <v>16</v>
      </c>
      <c r="B24" s="15" t="s">
        <v>130</v>
      </c>
      <c r="C24" s="396">
        <v>4137</v>
      </c>
      <c r="D24" s="348">
        <f>C24/'- 3 -'!E24</f>
        <v>0.0007310743718406481</v>
      </c>
      <c r="E24" s="396">
        <f>C24/'- 7 -'!G24</f>
        <v>5.20704845814978</v>
      </c>
    </row>
    <row r="25" spans="1:5" ht="12.75">
      <c r="A25" s="12">
        <v>17</v>
      </c>
      <c r="B25" s="13" t="s">
        <v>131</v>
      </c>
      <c r="C25" s="395">
        <v>0</v>
      </c>
      <c r="D25" s="347">
        <f>C25/'- 3 -'!E25</f>
        <v>0</v>
      </c>
      <c r="E25" s="395">
        <f>C25/'- 7 -'!G25</f>
        <v>0</v>
      </c>
    </row>
    <row r="26" spans="1:5" ht="12.75">
      <c r="A26" s="14">
        <v>18</v>
      </c>
      <c r="B26" s="15" t="s">
        <v>132</v>
      </c>
      <c r="C26" s="396">
        <v>20130</v>
      </c>
      <c r="D26" s="348">
        <f>C26/'- 3 -'!E26</f>
        <v>0.0022121435803164717</v>
      </c>
      <c r="E26" s="396">
        <f>C26/'- 7 -'!G26</f>
        <v>13.644682437470346</v>
      </c>
    </row>
    <row r="27" spans="1:5" ht="12.75">
      <c r="A27" s="12">
        <v>19</v>
      </c>
      <c r="B27" s="13" t="s">
        <v>133</v>
      </c>
      <c r="C27" s="395">
        <v>8587</v>
      </c>
      <c r="D27" s="347">
        <f>C27/'- 3 -'!E27</f>
        <v>0.00037041716599507435</v>
      </c>
      <c r="E27" s="395">
        <f>C27/'- 7 -'!G27</f>
        <v>1.4494294780906085</v>
      </c>
    </row>
    <row r="28" spans="1:5" ht="12.75">
      <c r="A28" s="14">
        <v>20</v>
      </c>
      <c r="B28" s="15" t="s">
        <v>134</v>
      </c>
      <c r="C28" s="396">
        <v>2576</v>
      </c>
      <c r="D28" s="348">
        <f>C28/'- 3 -'!E28</f>
        <v>0.0003550196694127401</v>
      </c>
      <c r="E28" s="396">
        <f>C28/'- 7 -'!G28</f>
        <v>2.5657370517928286</v>
      </c>
    </row>
    <row r="29" spans="1:5" ht="12.75">
      <c r="A29" s="12">
        <v>21</v>
      </c>
      <c r="B29" s="13" t="s">
        <v>135</v>
      </c>
      <c r="C29" s="395">
        <v>29707</v>
      </c>
      <c r="D29" s="347">
        <f>C29/'- 3 -'!E29</f>
        <v>0.0013821093994000268</v>
      </c>
      <c r="E29" s="395">
        <f>C29/'- 7 -'!G29</f>
        <v>8.445006680501464</v>
      </c>
    </row>
    <row r="30" spans="1:5" ht="12.75">
      <c r="A30" s="14">
        <v>22</v>
      </c>
      <c r="B30" s="15" t="s">
        <v>136</v>
      </c>
      <c r="C30" s="396">
        <v>0</v>
      </c>
      <c r="D30" s="348">
        <f>C30/'- 3 -'!E30</f>
        <v>0</v>
      </c>
      <c r="E30" s="396">
        <f>C30/'- 7 -'!G30</f>
        <v>0</v>
      </c>
    </row>
    <row r="31" spans="1:5" ht="12.75">
      <c r="A31" s="12">
        <v>23</v>
      </c>
      <c r="B31" s="13" t="s">
        <v>137</v>
      </c>
      <c r="C31" s="395">
        <v>4114</v>
      </c>
      <c r="D31" s="347">
        <f>C31/'- 3 -'!E31</f>
        <v>0.00042160654639982956</v>
      </c>
      <c r="E31" s="395">
        <f>C31/'- 7 -'!G31</f>
        <v>2.852981969486824</v>
      </c>
    </row>
    <row r="32" spans="1:5" ht="12.75">
      <c r="A32" s="14">
        <v>24</v>
      </c>
      <c r="B32" s="15" t="s">
        <v>138</v>
      </c>
      <c r="C32" s="396">
        <v>48822</v>
      </c>
      <c r="D32" s="348">
        <f>C32/'- 3 -'!E32</f>
        <v>0.002208124933684339</v>
      </c>
      <c r="E32" s="396">
        <f>C32/'- 7 -'!G32</f>
        <v>13.308799476611057</v>
      </c>
    </row>
    <row r="33" spans="1:5" ht="12.75">
      <c r="A33" s="12">
        <v>25</v>
      </c>
      <c r="B33" s="13" t="s">
        <v>139</v>
      </c>
      <c r="C33" s="395">
        <v>7377</v>
      </c>
      <c r="D33" s="347">
        <f>C33/'- 3 -'!E33</f>
        <v>0.0007446626704348328</v>
      </c>
      <c r="E33" s="395">
        <f>C33/'- 7 -'!G33</f>
        <v>4.579143389199255</v>
      </c>
    </row>
    <row r="34" spans="1:5" ht="12.75">
      <c r="A34" s="14">
        <v>26</v>
      </c>
      <c r="B34" s="15" t="s">
        <v>140</v>
      </c>
      <c r="C34" s="396">
        <v>29800</v>
      </c>
      <c r="D34" s="348">
        <f>C34/'- 3 -'!E34</f>
        <v>0.0019522819063626637</v>
      </c>
      <c r="E34" s="396">
        <f>C34/'- 7 -'!G34</f>
        <v>10.808066154069346</v>
      </c>
    </row>
    <row r="35" spans="1:5" ht="12.75">
      <c r="A35" s="12">
        <v>28</v>
      </c>
      <c r="B35" s="13" t="s">
        <v>141</v>
      </c>
      <c r="C35" s="395">
        <v>8654</v>
      </c>
      <c r="D35" s="347">
        <f>C35/'- 3 -'!E35</f>
        <v>0.0014325926583185395</v>
      </c>
      <c r="E35" s="395">
        <f>C35/'- 7 -'!G35</f>
        <v>9.810679061330914</v>
      </c>
    </row>
    <row r="36" spans="1:5" ht="12.75">
      <c r="A36" s="14">
        <v>30</v>
      </c>
      <c r="B36" s="15" t="s">
        <v>142</v>
      </c>
      <c r="C36" s="396">
        <v>5612</v>
      </c>
      <c r="D36" s="348">
        <f>C36/'- 3 -'!E36</f>
        <v>0.0006354321351799212</v>
      </c>
      <c r="E36" s="396">
        <f>C36/'- 7 -'!G36</f>
        <v>4.130114807182808</v>
      </c>
    </row>
    <row r="37" spans="1:5" ht="12.75">
      <c r="A37" s="12">
        <v>31</v>
      </c>
      <c r="B37" s="13" t="s">
        <v>143</v>
      </c>
      <c r="C37" s="395">
        <v>13186</v>
      </c>
      <c r="D37" s="347">
        <f>C37/'- 3 -'!E37</f>
        <v>0.0012638881766644605</v>
      </c>
      <c r="E37" s="395">
        <f>C37/'- 7 -'!G37</f>
        <v>7.774764150943396</v>
      </c>
    </row>
    <row r="38" spans="1:5" ht="12.75">
      <c r="A38" s="14">
        <v>32</v>
      </c>
      <c r="B38" s="15" t="s">
        <v>144</v>
      </c>
      <c r="C38" s="396">
        <v>1718.5</v>
      </c>
      <c r="D38" s="348">
        <f>C38/'- 3 -'!E38</f>
        <v>0.0002783730058224893</v>
      </c>
      <c r="E38" s="396">
        <f>C38/'- 7 -'!G38</f>
        <v>2.030124040165387</v>
      </c>
    </row>
    <row r="39" spans="1:5" ht="12.75">
      <c r="A39" s="12">
        <v>33</v>
      </c>
      <c r="B39" s="13" t="s">
        <v>145</v>
      </c>
      <c r="C39" s="395">
        <v>10656</v>
      </c>
      <c r="D39" s="347">
        <f>C39/'- 3 -'!E39</f>
        <v>0.0008586063278706225</v>
      </c>
      <c r="E39" s="395">
        <f>C39/'- 7 -'!G39</f>
        <v>5.5966386554621845</v>
      </c>
    </row>
    <row r="40" spans="1:5" ht="12.75">
      <c r="A40" s="14">
        <v>34</v>
      </c>
      <c r="B40" s="15" t="s">
        <v>146</v>
      </c>
      <c r="C40" s="396">
        <v>26884.8</v>
      </c>
      <c r="D40" s="348">
        <f>C40/'- 3 -'!E40</f>
        <v>0.004873276428056012</v>
      </c>
      <c r="E40" s="396">
        <f>C40/'- 7 -'!G40</f>
        <v>36.60285908781484</v>
      </c>
    </row>
    <row r="41" spans="1:5" ht="12.75">
      <c r="A41" s="12">
        <v>35</v>
      </c>
      <c r="B41" s="13" t="s">
        <v>147</v>
      </c>
      <c r="C41" s="395">
        <v>6085</v>
      </c>
      <c r="D41" s="347">
        <f>C41/'- 3 -'!E41</f>
        <v>0.0004463246116259816</v>
      </c>
      <c r="E41" s="395">
        <f>C41/'- 7 -'!G41</f>
        <v>3.057942610181416</v>
      </c>
    </row>
    <row r="42" spans="1:5" ht="12.75">
      <c r="A42" s="14">
        <v>36</v>
      </c>
      <c r="B42" s="15" t="s">
        <v>148</v>
      </c>
      <c r="C42" s="396">
        <v>28543</v>
      </c>
      <c r="D42" s="348">
        <f>C42/'- 3 -'!E42</f>
        <v>0.004006110082100035</v>
      </c>
      <c r="E42" s="396">
        <f>C42/'- 7 -'!G42</f>
        <v>25.842462652784064</v>
      </c>
    </row>
    <row r="43" spans="1:5" ht="12.75">
      <c r="A43" s="12">
        <v>37</v>
      </c>
      <c r="B43" s="13" t="s">
        <v>149</v>
      </c>
      <c r="C43" s="395">
        <v>4179</v>
      </c>
      <c r="D43" s="347">
        <f>C43/'- 3 -'!E43</f>
        <v>0.0006042123210655537</v>
      </c>
      <c r="E43" s="395">
        <f>C43/'- 7 -'!G43</f>
        <v>4.166500498504487</v>
      </c>
    </row>
    <row r="44" spans="1:5" ht="12.75">
      <c r="A44" s="14">
        <v>38</v>
      </c>
      <c r="B44" s="15" t="s">
        <v>150</v>
      </c>
      <c r="C44" s="396">
        <v>10164</v>
      </c>
      <c r="D44" s="348">
        <f>C44/'- 3 -'!E44</f>
        <v>0.001144776753327979</v>
      </c>
      <c r="E44" s="396">
        <f>C44/'- 7 -'!G44</f>
        <v>8.167135395741262</v>
      </c>
    </row>
    <row r="45" spans="1:5" ht="12.75">
      <c r="A45" s="12">
        <v>39</v>
      </c>
      <c r="B45" s="13" t="s">
        <v>151</v>
      </c>
      <c r="C45" s="395">
        <v>15438</v>
      </c>
      <c r="D45" s="347">
        <f>C45/'- 3 -'!E45</f>
        <v>0.001035276521030974</v>
      </c>
      <c r="E45" s="395">
        <f>C45/'- 7 -'!G45</f>
        <v>6.819808278482132</v>
      </c>
    </row>
    <row r="46" spans="1:5" ht="12.75">
      <c r="A46" s="14">
        <v>40</v>
      </c>
      <c r="B46" s="15" t="s">
        <v>152</v>
      </c>
      <c r="C46" s="396">
        <v>23657</v>
      </c>
      <c r="D46" s="348">
        <f>C46/'- 3 -'!E46</f>
        <v>0.0005463946690645769</v>
      </c>
      <c r="E46" s="396">
        <f>C46/'- 7 -'!G46</f>
        <v>3.0991026396803565</v>
      </c>
    </row>
    <row r="47" spans="1:5" ht="12.75">
      <c r="A47" s="12">
        <v>41</v>
      </c>
      <c r="B47" s="13" t="s">
        <v>153</v>
      </c>
      <c r="C47" s="395">
        <v>3891</v>
      </c>
      <c r="D47" s="347">
        <f>C47/'- 3 -'!E47</f>
        <v>0.000330360308757037</v>
      </c>
      <c r="E47" s="395">
        <f>C47/'- 7 -'!G47</f>
        <v>2.359325733689061</v>
      </c>
    </row>
    <row r="48" spans="1:5" ht="12.75">
      <c r="A48" s="14">
        <v>42</v>
      </c>
      <c r="B48" s="15" t="s">
        <v>154</v>
      </c>
      <c r="C48" s="396">
        <v>5675</v>
      </c>
      <c r="D48" s="348">
        <f>C48/'- 3 -'!E48</f>
        <v>0.0007265103830815638</v>
      </c>
      <c r="E48" s="396">
        <f>C48/'- 7 -'!G48</f>
        <v>5.182175143822483</v>
      </c>
    </row>
    <row r="49" spans="1:5" ht="12.75">
      <c r="A49" s="12">
        <v>43</v>
      </c>
      <c r="B49" s="13" t="s">
        <v>155</v>
      </c>
      <c r="C49" s="395">
        <v>10068</v>
      </c>
      <c r="D49" s="347">
        <f>C49/'- 3 -'!E49</f>
        <v>0.001661522953787779</v>
      </c>
      <c r="E49" s="395">
        <f>C49/'- 7 -'!G49</f>
        <v>12.196244700181708</v>
      </c>
    </row>
    <row r="50" spans="1:5" ht="12.75">
      <c r="A50" s="14">
        <v>44</v>
      </c>
      <c r="B50" s="15" t="s">
        <v>156</v>
      </c>
      <c r="C50" s="396">
        <v>11133</v>
      </c>
      <c r="D50" s="348">
        <f>C50/'- 3 -'!E50</f>
        <v>0.0012301015902817002</v>
      </c>
      <c r="E50" s="396">
        <f>C50/'- 7 -'!G50</f>
        <v>7.984079173838209</v>
      </c>
    </row>
    <row r="51" spans="1:5" ht="12.75">
      <c r="A51" s="12">
        <v>45</v>
      </c>
      <c r="B51" s="13" t="s">
        <v>157</v>
      </c>
      <c r="C51" s="395">
        <v>1640</v>
      </c>
      <c r="D51" s="347">
        <f>C51/'- 3 -'!E51</f>
        <v>0.00013950376294770682</v>
      </c>
      <c r="E51" s="395">
        <f>C51/'- 7 -'!G51</f>
        <v>0.8937816774756117</v>
      </c>
    </row>
    <row r="52" spans="1:5" ht="12.75">
      <c r="A52" s="14">
        <v>46</v>
      </c>
      <c r="B52" s="15" t="s">
        <v>158</v>
      </c>
      <c r="C52" s="396">
        <v>58224</v>
      </c>
      <c r="D52" s="348">
        <f>C52/'- 3 -'!E52</f>
        <v>0.0051603538251054045</v>
      </c>
      <c r="E52" s="396">
        <f>C52/'- 7 -'!G52</f>
        <v>39.08437940524938</v>
      </c>
    </row>
    <row r="53" spans="1:5" ht="12.75">
      <c r="A53" s="12">
        <v>47</v>
      </c>
      <c r="B53" s="13" t="s">
        <v>159</v>
      </c>
      <c r="C53" s="395">
        <v>13614</v>
      </c>
      <c r="D53" s="347">
        <f>C53/'- 3 -'!E53</f>
        <v>0.0015225488069158133</v>
      </c>
      <c r="E53" s="395">
        <f>C53/'- 7 -'!G53</f>
        <v>8.974291364535267</v>
      </c>
    </row>
    <row r="54" spans="1:5" ht="12.75">
      <c r="A54" s="14">
        <v>48</v>
      </c>
      <c r="B54" s="15" t="s">
        <v>160</v>
      </c>
      <c r="C54" s="396">
        <v>25485</v>
      </c>
      <c r="D54" s="348">
        <f>C54/'- 3 -'!E54</f>
        <v>0.00044864510761884424</v>
      </c>
      <c r="E54" s="396">
        <f>C54/'- 7 -'!G54</f>
        <v>4.952678935810483</v>
      </c>
    </row>
    <row r="55" spans="1:5" ht="12.75">
      <c r="A55" s="12">
        <v>49</v>
      </c>
      <c r="B55" s="13" t="s">
        <v>161</v>
      </c>
      <c r="C55" s="395">
        <v>26680</v>
      </c>
      <c r="D55" s="347">
        <f>C55/'- 3 -'!E55</f>
        <v>0.0007902741774506164</v>
      </c>
      <c r="E55" s="395">
        <f>C55/'- 7 -'!G55</f>
        <v>6.205805731298846</v>
      </c>
    </row>
    <row r="56" spans="1:5" ht="12.75">
      <c r="A56" s="14">
        <v>50</v>
      </c>
      <c r="B56" s="15" t="s">
        <v>358</v>
      </c>
      <c r="C56" s="396">
        <v>16225</v>
      </c>
      <c r="D56" s="348">
        <f>C56/'- 3 -'!E56</f>
        <v>0.0011504967451401173</v>
      </c>
      <c r="E56" s="396">
        <f>C56/'- 7 -'!G56</f>
        <v>8.781187422200574</v>
      </c>
    </row>
    <row r="57" spans="1:5" ht="12.75">
      <c r="A57" s="12">
        <v>2264</v>
      </c>
      <c r="B57" s="13" t="s">
        <v>162</v>
      </c>
      <c r="C57" s="395">
        <v>0</v>
      </c>
      <c r="D57" s="347">
        <f>C57/'- 3 -'!E57</f>
        <v>0</v>
      </c>
      <c r="E57" s="395">
        <f>C57/'- 7 -'!G57</f>
        <v>0</v>
      </c>
    </row>
    <row r="58" spans="1:5" ht="12.75">
      <c r="A58" s="14">
        <v>2309</v>
      </c>
      <c r="B58" s="15" t="s">
        <v>163</v>
      </c>
      <c r="C58" s="396">
        <v>2322</v>
      </c>
      <c r="D58" s="348">
        <f>C58/'- 3 -'!E58</f>
        <v>0.0011609233790569823</v>
      </c>
      <c r="E58" s="396">
        <f>C58/'- 7 -'!G58</f>
        <v>9.214285714285714</v>
      </c>
    </row>
    <row r="59" spans="1:5" ht="12.75">
      <c r="A59" s="12">
        <v>2312</v>
      </c>
      <c r="B59" s="13" t="s">
        <v>164</v>
      </c>
      <c r="C59" s="395">
        <v>0</v>
      </c>
      <c r="D59" s="347">
        <f>C59/'- 3 -'!E59</f>
        <v>0</v>
      </c>
      <c r="E59" s="395">
        <f>C59/'- 7 -'!G59</f>
        <v>0</v>
      </c>
    </row>
    <row r="60" spans="1:5" ht="12.75">
      <c r="A60" s="14">
        <v>2355</v>
      </c>
      <c r="B60" s="15" t="s">
        <v>165</v>
      </c>
      <c r="C60" s="396">
        <v>20303</v>
      </c>
      <c r="D60" s="348">
        <f>C60/'- 3 -'!E60</f>
        <v>0.000851528964860705</v>
      </c>
      <c r="E60" s="396">
        <f>C60/'- 7 -'!G60</f>
        <v>5.758899446886966</v>
      </c>
    </row>
    <row r="61" spans="1:5" ht="12.75">
      <c r="A61" s="12">
        <v>2439</v>
      </c>
      <c r="B61" s="13" t="s">
        <v>166</v>
      </c>
      <c r="C61" s="395">
        <v>0</v>
      </c>
      <c r="D61" s="347">
        <f>C61/'- 3 -'!E61</f>
        <v>0</v>
      </c>
      <c r="E61" s="395">
        <f>C61/'- 7 -'!G61</f>
        <v>0</v>
      </c>
    </row>
    <row r="62" spans="1:5" ht="12.75">
      <c r="A62" s="14">
        <v>2460</v>
      </c>
      <c r="B62" s="15" t="s">
        <v>167</v>
      </c>
      <c r="C62" s="396">
        <v>2443</v>
      </c>
      <c r="D62" s="348">
        <f>C62/'- 3 -'!E62</f>
        <v>0.0008715702213388789</v>
      </c>
      <c r="E62" s="396">
        <f>C62/'- 7 -'!G62</f>
        <v>7.885732730794061</v>
      </c>
    </row>
    <row r="63" spans="1:5" ht="12.75">
      <c r="A63" s="12">
        <v>3000</v>
      </c>
      <c r="B63" s="13" t="s">
        <v>400</v>
      </c>
      <c r="C63" s="395">
        <v>0</v>
      </c>
      <c r="D63" s="347">
        <f>C63/'- 3 -'!E63</f>
        <v>0</v>
      </c>
      <c r="E63" s="395">
        <f>C63/'- 7 -'!G63</f>
        <v>0</v>
      </c>
    </row>
    <row r="64" spans="1:5" ht="4.5" customHeight="1">
      <c r="A64" s="16"/>
      <c r="B64" s="16"/>
      <c r="C64" s="397"/>
      <c r="D64" s="193"/>
      <c r="E64" s="397"/>
    </row>
    <row r="65" spans="1:6" ht="12.75">
      <c r="A65" s="18"/>
      <c r="B65" s="19" t="s">
        <v>168</v>
      </c>
      <c r="C65" s="398">
        <f>SUM(C11:C63)</f>
        <v>2140172.3</v>
      </c>
      <c r="D65" s="101">
        <f>C65/'- 3 -'!E65</f>
        <v>0.001711097314666386</v>
      </c>
      <c r="E65" s="398">
        <f>C65/'- 7 -'!G65</f>
        <v>11.387301711958933</v>
      </c>
      <c r="F65" s="149"/>
    </row>
    <row r="66" spans="1:5" ht="4.5" customHeight="1">
      <c r="A66" s="16"/>
      <c r="B66" s="16"/>
      <c r="C66" s="397"/>
      <c r="D66" s="193"/>
      <c r="E66" s="397"/>
    </row>
    <row r="67" spans="1:5" ht="12.75">
      <c r="A67" s="14">
        <v>2155</v>
      </c>
      <c r="B67" s="15" t="s">
        <v>169</v>
      </c>
      <c r="C67" s="396">
        <v>189.19</v>
      </c>
      <c r="D67" s="348">
        <f>C67/'- 3 -'!E67</f>
        <v>0.00015780149216203514</v>
      </c>
      <c r="E67" s="396">
        <f>C67/'- 7 -'!G67</f>
        <v>1.295821917808219</v>
      </c>
    </row>
    <row r="68" spans="1:5" ht="12.75">
      <c r="A68" s="12">
        <v>2408</v>
      </c>
      <c r="B68" s="13" t="s">
        <v>171</v>
      </c>
      <c r="C68" s="395">
        <v>10986</v>
      </c>
      <c r="D68" s="347">
        <f>C68/'- 3 -'!E68</f>
        <v>0.0048626369248800936</v>
      </c>
      <c r="E68" s="395">
        <f>C68/'- 7 -'!G68</f>
        <v>39.447037701974864</v>
      </c>
    </row>
    <row r="69" ht="6.75" customHeight="1"/>
    <row r="70" spans="1:2" ht="12" customHeight="1">
      <c r="A70" s="5"/>
      <c r="B70" s="5"/>
    </row>
    <row r="71" spans="1:2" ht="12" customHeight="1">
      <c r="A71" s="5"/>
      <c r="B71" s="5"/>
    </row>
    <row r="72" spans="1:2" ht="12" customHeight="1">
      <c r="A72" s="5"/>
      <c r="B72" s="5"/>
    </row>
    <row r="73" spans="1:2" ht="12" customHeight="1">
      <c r="A73" s="5"/>
      <c r="B73" s="5"/>
    </row>
    <row r="74" spans="1:2" ht="12" customHeight="1">
      <c r="A74" s="5"/>
      <c r="B74" s="5"/>
    </row>
    <row r="75" ht="12" customHeight="1"/>
  </sheetData>
  <printOptions horizontalCentered="1"/>
  <pageMargins left="0.4724409448818898" right="0.4724409448818898" top="0.5905511811023623" bottom="0" header="0.31496062992125984" footer="0"/>
  <pageSetup fitToHeight="1" fitToWidth="1" horizontalDpi="300" verticalDpi="300" orientation="portrait" scale="83" r:id="rId1"/>
  <headerFooter alignWithMargins="0">
    <oddHeader>&amp;C&amp;"Times New Roman,Bold"&amp;12&amp;A</oddHeader>
  </headerFooter>
</worksheet>
</file>

<file path=xl/worksheets/sheet25.xml><?xml version="1.0" encoding="utf-8"?>
<worksheet xmlns="http://schemas.openxmlformats.org/spreadsheetml/2006/main" xmlns:r="http://schemas.openxmlformats.org/officeDocument/2006/relationships">
  <sheetPr codeName="Sheet27">
    <pageSetUpPr fitToPage="1"/>
  </sheetPr>
  <dimension ref="A1:H74"/>
  <sheetViews>
    <sheetView showGridLines="0" showZeros="0" workbookViewId="0" topLeftCell="A1">
      <selection activeCell="A1" sqref="A1"/>
    </sheetView>
  </sheetViews>
  <sheetFormatPr defaultColWidth="15.83203125" defaultRowHeight="12"/>
  <cols>
    <col min="1" max="1" width="6.83203125" style="80" customWidth="1"/>
    <col min="2" max="2" width="35.83203125" style="80" customWidth="1"/>
    <col min="3" max="3" width="16.83203125" style="80" customWidth="1"/>
    <col min="4" max="4" width="15.83203125" style="80" customWidth="1"/>
    <col min="5" max="5" width="16.83203125" style="80" customWidth="1"/>
    <col min="6" max="6" width="15.83203125" style="80" customWidth="1"/>
    <col min="7" max="7" width="16.83203125" style="80" customWidth="1"/>
    <col min="8" max="16384" width="15.83203125" style="80" customWidth="1"/>
  </cols>
  <sheetData>
    <row r="1" spans="1:8" ht="6.75" customHeight="1">
      <c r="A1" s="16"/>
      <c r="B1" s="78"/>
      <c r="C1" s="140"/>
      <c r="D1" s="140"/>
      <c r="E1" s="140"/>
      <c r="F1" s="140"/>
      <c r="G1" s="140"/>
      <c r="H1" s="140"/>
    </row>
    <row r="2" spans="1:8" ht="12.75">
      <c r="A2" s="7"/>
      <c r="B2" s="81"/>
      <c r="C2" s="195" t="s">
        <v>0</v>
      </c>
      <c r="D2" s="195"/>
      <c r="E2" s="195"/>
      <c r="F2" s="195"/>
      <c r="G2" s="210"/>
      <c r="H2" s="215" t="s">
        <v>389</v>
      </c>
    </row>
    <row r="3" spans="1:8" ht="12.75">
      <c r="A3" s="8"/>
      <c r="B3" s="84"/>
      <c r="C3" s="198" t="str">
        <f>YEAR</f>
        <v>OPERATING FUND ACTUAL 2000/01</v>
      </c>
      <c r="D3" s="198"/>
      <c r="E3" s="198"/>
      <c r="F3" s="198"/>
      <c r="G3" s="211"/>
      <c r="H3" s="216"/>
    </row>
    <row r="4" spans="1:8" ht="12.75">
      <c r="A4" s="9"/>
      <c r="C4" s="140"/>
      <c r="D4" s="140"/>
      <c r="E4" s="140"/>
      <c r="F4" s="140"/>
      <c r="G4" s="140"/>
      <c r="H4" s="140"/>
    </row>
    <row r="5" spans="1:8" ht="12.75">
      <c r="A5" s="9"/>
      <c r="C5" s="55"/>
      <c r="D5" s="140"/>
      <c r="E5" s="140"/>
      <c r="F5" s="140"/>
      <c r="G5" s="140"/>
      <c r="H5" s="140"/>
    </row>
    <row r="6" spans="1:8" ht="16.5">
      <c r="A6" s="9"/>
      <c r="C6" s="323" t="s">
        <v>25</v>
      </c>
      <c r="D6" s="217"/>
      <c r="E6" s="218"/>
      <c r="F6" s="218"/>
      <c r="G6" s="218"/>
      <c r="H6" s="219"/>
    </row>
    <row r="7" spans="3:8" ht="12.75">
      <c r="C7" s="200"/>
      <c r="D7" s="65"/>
      <c r="E7" s="66"/>
      <c r="F7" s="65"/>
      <c r="G7" s="66" t="s">
        <v>58</v>
      </c>
      <c r="H7" s="65"/>
    </row>
    <row r="8" spans="1:8" ht="12.75">
      <c r="A8" s="92"/>
      <c r="B8" s="44"/>
      <c r="C8" s="67" t="s">
        <v>36</v>
      </c>
      <c r="D8" s="69"/>
      <c r="E8" s="67" t="s">
        <v>79</v>
      </c>
      <c r="F8" s="69"/>
      <c r="G8" s="67" t="s">
        <v>80</v>
      </c>
      <c r="H8" s="69"/>
    </row>
    <row r="9" spans="1:8" ht="12.75">
      <c r="A9" s="50" t="s">
        <v>101</v>
      </c>
      <c r="B9" s="51" t="s">
        <v>102</v>
      </c>
      <c r="C9" s="220" t="s">
        <v>103</v>
      </c>
      <c r="D9" s="131" t="s">
        <v>104</v>
      </c>
      <c r="E9" s="131" t="s">
        <v>103</v>
      </c>
      <c r="F9" s="131" t="s">
        <v>104</v>
      </c>
      <c r="G9" s="131" t="s">
        <v>103</v>
      </c>
      <c r="H9" s="131" t="s">
        <v>104</v>
      </c>
    </row>
    <row r="10" spans="1:2" ht="4.5" customHeight="1">
      <c r="A10" s="75"/>
      <c r="B10" s="75"/>
    </row>
    <row r="11" spans="1:8" ht="12.75">
      <c r="A11" s="12">
        <v>1</v>
      </c>
      <c r="B11" s="13" t="s">
        <v>117</v>
      </c>
      <c r="C11" s="395">
        <v>184413</v>
      </c>
      <c r="D11" s="347">
        <f>C11/'- 3 -'!E11</f>
        <v>0.000803529994808316</v>
      </c>
      <c r="E11" s="395">
        <v>2131553</v>
      </c>
      <c r="F11" s="347">
        <f>E11/'- 3 -'!E11</f>
        <v>0.009287668282733053</v>
      </c>
      <c r="G11" s="395">
        <v>0</v>
      </c>
      <c r="H11" s="347">
        <f>G11/'- 3 -'!E11</f>
        <v>0</v>
      </c>
    </row>
    <row r="12" spans="1:8" ht="12.75">
      <c r="A12" s="14">
        <v>2</v>
      </c>
      <c r="B12" s="15" t="s">
        <v>118</v>
      </c>
      <c r="C12" s="396">
        <v>50005</v>
      </c>
      <c r="D12" s="348">
        <f>C12/'- 3 -'!E12</f>
        <v>0.0008463696488340308</v>
      </c>
      <c r="E12" s="396">
        <v>619923</v>
      </c>
      <c r="F12" s="348">
        <f>E12/'- 3 -'!E12</f>
        <v>0.010492630973185459</v>
      </c>
      <c r="G12" s="396">
        <v>15147</v>
      </c>
      <c r="H12" s="348">
        <f>G12/'- 3 -'!E12</f>
        <v>0.00025637358405937536</v>
      </c>
    </row>
    <row r="13" spans="1:8" ht="12.75">
      <c r="A13" s="12">
        <v>3</v>
      </c>
      <c r="B13" s="13" t="s">
        <v>119</v>
      </c>
      <c r="C13" s="395">
        <v>55528</v>
      </c>
      <c r="D13" s="347">
        <f>C13/'- 3 -'!E13</f>
        <v>0.00136592937524253</v>
      </c>
      <c r="E13" s="395">
        <v>453803</v>
      </c>
      <c r="F13" s="347">
        <f>E13/'- 3 -'!E13</f>
        <v>0.011163068150720103</v>
      </c>
      <c r="G13" s="395">
        <v>2287</v>
      </c>
      <c r="H13" s="347">
        <f>G13/'- 3 -'!E13</f>
        <v>5.625775250647721E-05</v>
      </c>
    </row>
    <row r="14" spans="1:8" ht="12.75">
      <c r="A14" s="14">
        <v>4</v>
      </c>
      <c r="B14" s="15" t="s">
        <v>120</v>
      </c>
      <c r="C14" s="396">
        <v>113752</v>
      </c>
      <c r="D14" s="348">
        <f>C14/'- 3 -'!E14</f>
        <v>0.002912662849877953</v>
      </c>
      <c r="E14" s="396">
        <v>390900</v>
      </c>
      <c r="F14" s="348">
        <f>E14/'- 3 -'!E14</f>
        <v>0.010009141887767177</v>
      </c>
      <c r="G14" s="396">
        <v>0</v>
      </c>
      <c r="H14" s="348">
        <f>G14/'- 3 -'!E14</f>
        <v>0</v>
      </c>
    </row>
    <row r="15" spans="1:8" ht="12.75">
      <c r="A15" s="12">
        <v>5</v>
      </c>
      <c r="B15" s="13" t="s">
        <v>121</v>
      </c>
      <c r="C15" s="395">
        <v>83977</v>
      </c>
      <c r="D15" s="347">
        <f>C15/'- 3 -'!E15</f>
        <v>0.0017884915043086232</v>
      </c>
      <c r="E15" s="395">
        <v>426363</v>
      </c>
      <c r="F15" s="347">
        <f>E15/'- 3 -'!E15</f>
        <v>0.009080422059034468</v>
      </c>
      <c r="G15" s="395">
        <v>431</v>
      </c>
      <c r="H15" s="347">
        <f>G15/'- 3 -'!E15</f>
        <v>9.179178088726872E-06</v>
      </c>
    </row>
    <row r="16" spans="1:8" ht="12.75">
      <c r="A16" s="14">
        <v>6</v>
      </c>
      <c r="B16" s="15" t="s">
        <v>122</v>
      </c>
      <c r="C16" s="396">
        <v>42325</v>
      </c>
      <c r="D16" s="348">
        <f>C16/'- 3 -'!E16</f>
        <v>0.0007530845060278075</v>
      </c>
      <c r="E16" s="396">
        <v>664789</v>
      </c>
      <c r="F16" s="348">
        <f>E16/'- 3 -'!E16</f>
        <v>0.01182852441057815</v>
      </c>
      <c r="G16" s="396">
        <v>4915</v>
      </c>
      <c r="H16" s="348">
        <f>G16/'- 3 -'!E16</f>
        <v>8.745210507091966E-05</v>
      </c>
    </row>
    <row r="17" spans="1:8" ht="12.75">
      <c r="A17" s="12">
        <v>9</v>
      </c>
      <c r="B17" s="13" t="s">
        <v>123</v>
      </c>
      <c r="C17" s="395">
        <v>282246</v>
      </c>
      <c r="D17" s="347">
        <f>C17/'- 3 -'!E17</f>
        <v>0.003633458174949687</v>
      </c>
      <c r="E17" s="395">
        <v>1203873</v>
      </c>
      <c r="F17" s="347">
        <f>E17/'- 3 -'!E17</f>
        <v>0.015497906767327808</v>
      </c>
      <c r="G17" s="395">
        <v>147706</v>
      </c>
      <c r="H17" s="347">
        <f>G17/'- 3 -'!E17</f>
        <v>0.0019014745051802982</v>
      </c>
    </row>
    <row r="18" spans="1:8" ht="12.75">
      <c r="A18" s="14">
        <v>10</v>
      </c>
      <c r="B18" s="15" t="s">
        <v>124</v>
      </c>
      <c r="C18" s="396">
        <v>151978</v>
      </c>
      <c r="D18" s="348">
        <f>C18/'- 3 -'!E18</f>
        <v>0.0026753556960195436</v>
      </c>
      <c r="E18" s="396">
        <v>1383072</v>
      </c>
      <c r="F18" s="348">
        <f>E18/'- 3 -'!E18</f>
        <v>0.024347007811690784</v>
      </c>
      <c r="G18" s="396">
        <v>0</v>
      </c>
      <c r="H18" s="348">
        <f>G18/'- 3 -'!E18</f>
        <v>0</v>
      </c>
    </row>
    <row r="19" spans="1:8" ht="12.75">
      <c r="A19" s="12">
        <v>11</v>
      </c>
      <c r="B19" s="13" t="s">
        <v>125</v>
      </c>
      <c r="C19" s="395">
        <v>135248</v>
      </c>
      <c r="D19" s="347">
        <f>C19/'- 3 -'!E19</f>
        <v>0.004368962727012157</v>
      </c>
      <c r="E19" s="395">
        <v>1475080</v>
      </c>
      <c r="F19" s="347">
        <f>E19/'- 3 -'!E19</f>
        <v>0.047650017296825775</v>
      </c>
      <c r="G19" s="395">
        <v>7085</v>
      </c>
      <c r="H19" s="347">
        <f>G19/'- 3 -'!E19</f>
        <v>0.000228869195262637</v>
      </c>
    </row>
    <row r="20" spans="1:8" ht="12.75">
      <c r="A20" s="14">
        <v>12</v>
      </c>
      <c r="B20" s="15" t="s">
        <v>126</v>
      </c>
      <c r="C20" s="396">
        <v>217192</v>
      </c>
      <c r="D20" s="348">
        <f>C20/'- 3 -'!E20</f>
        <v>0.0043652042700425275</v>
      </c>
      <c r="E20" s="396">
        <v>1517763</v>
      </c>
      <c r="F20" s="348">
        <f>E20/'- 3 -'!E20</f>
        <v>0.030504556008105994</v>
      </c>
      <c r="G20" s="396">
        <v>93931</v>
      </c>
      <c r="H20" s="348">
        <f>G20/'- 3 -'!E20</f>
        <v>0.0018878596002125524</v>
      </c>
    </row>
    <row r="21" spans="1:8" ht="12.75">
      <c r="A21" s="12">
        <v>13</v>
      </c>
      <c r="B21" s="13" t="s">
        <v>127</v>
      </c>
      <c r="C21" s="395">
        <v>32183</v>
      </c>
      <c r="D21" s="347">
        <f>C21/'- 3 -'!E21</f>
        <v>0.0017051100106694544</v>
      </c>
      <c r="E21" s="395">
        <v>1320607</v>
      </c>
      <c r="F21" s="347">
        <f>E21/'- 3 -'!E21</f>
        <v>0.06996800223286072</v>
      </c>
      <c r="G21" s="395">
        <v>0</v>
      </c>
      <c r="H21" s="347">
        <f>G21/'- 3 -'!E21</f>
        <v>0</v>
      </c>
    </row>
    <row r="22" spans="1:8" ht="12.75">
      <c r="A22" s="14">
        <v>14</v>
      </c>
      <c r="B22" s="15" t="s">
        <v>128</v>
      </c>
      <c r="C22" s="396">
        <v>94451</v>
      </c>
      <c r="D22" s="348">
        <f>C22/'- 3 -'!E22</f>
        <v>0.004409334489828757</v>
      </c>
      <c r="E22" s="396">
        <v>1416161</v>
      </c>
      <c r="F22" s="348">
        <f>E22/'- 3 -'!E22</f>
        <v>0.0661118203137117</v>
      </c>
      <c r="G22" s="396">
        <v>4021</v>
      </c>
      <c r="H22" s="348">
        <f>G22/'- 3 -'!E22</f>
        <v>0.0001877156830907183</v>
      </c>
    </row>
    <row r="23" spans="1:8" ht="12.75">
      <c r="A23" s="12">
        <v>15</v>
      </c>
      <c r="B23" s="13" t="s">
        <v>129</v>
      </c>
      <c r="C23" s="395">
        <v>80854</v>
      </c>
      <c r="D23" s="347">
        <f>C23/'- 3 -'!E23</f>
        <v>0.0026717896400690858</v>
      </c>
      <c r="E23" s="395">
        <v>1534767</v>
      </c>
      <c r="F23" s="347">
        <f>E23/'- 3 -'!E23</f>
        <v>0.05071579106191296</v>
      </c>
      <c r="G23" s="395">
        <v>6493</v>
      </c>
      <c r="H23" s="347">
        <f>G23/'- 3 -'!E23</f>
        <v>0.00021455871240716072</v>
      </c>
    </row>
    <row r="24" spans="1:8" ht="12.75">
      <c r="A24" s="14">
        <v>16</v>
      </c>
      <c r="B24" s="15" t="s">
        <v>130</v>
      </c>
      <c r="C24" s="396">
        <v>30449</v>
      </c>
      <c r="D24" s="348">
        <f>C24/'- 3 -'!E24</f>
        <v>0.005380827543673167</v>
      </c>
      <c r="E24" s="396">
        <v>553811</v>
      </c>
      <c r="F24" s="348">
        <f>E24/'- 3 -'!E24</f>
        <v>0.09786730213764591</v>
      </c>
      <c r="G24" s="396">
        <v>0</v>
      </c>
      <c r="H24" s="348">
        <f>G24/'- 3 -'!E24</f>
        <v>0</v>
      </c>
    </row>
    <row r="25" spans="1:8" ht="12.75">
      <c r="A25" s="12">
        <v>17</v>
      </c>
      <c r="B25" s="13" t="s">
        <v>131</v>
      </c>
      <c r="C25" s="395">
        <v>19450</v>
      </c>
      <c r="D25" s="347">
        <f>C25/'- 3 -'!E25</f>
        <v>0.004922352483612805</v>
      </c>
      <c r="E25" s="395">
        <v>329936</v>
      </c>
      <c r="F25" s="347">
        <f>E25/'- 3 -'!E25</f>
        <v>0.08349929506597813</v>
      </c>
      <c r="G25" s="395">
        <v>2943</v>
      </c>
      <c r="H25" s="347">
        <f>G25/'- 3 -'!E25</f>
        <v>0.0007448063423790481</v>
      </c>
    </row>
    <row r="26" spans="1:8" ht="12.75">
      <c r="A26" s="14">
        <v>18</v>
      </c>
      <c r="B26" s="15" t="s">
        <v>132</v>
      </c>
      <c r="C26" s="396">
        <v>31202</v>
      </c>
      <c r="D26" s="348">
        <f>C26/'- 3 -'!E26</f>
        <v>0.0034288774959281942</v>
      </c>
      <c r="E26" s="396">
        <v>603257</v>
      </c>
      <c r="F26" s="348">
        <f>E26/'- 3 -'!E26</f>
        <v>0.0662936462906594</v>
      </c>
      <c r="G26" s="396">
        <v>778</v>
      </c>
      <c r="H26" s="348">
        <f>G26/'- 3 -'!E26</f>
        <v>8.549665700378614E-05</v>
      </c>
    </row>
    <row r="27" spans="1:8" ht="12.75">
      <c r="A27" s="12">
        <v>19</v>
      </c>
      <c r="B27" s="13" t="s">
        <v>133</v>
      </c>
      <c r="C27" s="395">
        <v>43595</v>
      </c>
      <c r="D27" s="347">
        <f>C27/'- 3 -'!E27</f>
        <v>0.0018805562305293196</v>
      </c>
      <c r="E27" s="395">
        <v>1097705</v>
      </c>
      <c r="F27" s="347">
        <f>E27/'- 3 -'!E27</f>
        <v>0.0473516682425321</v>
      </c>
      <c r="G27" s="395">
        <v>15539</v>
      </c>
      <c r="H27" s="347">
        <f>G27/'- 3 -'!E27</f>
        <v>0.0006703053851633237</v>
      </c>
    </row>
    <row r="28" spans="1:8" ht="12.75">
      <c r="A28" s="14">
        <v>20</v>
      </c>
      <c r="B28" s="15" t="s">
        <v>134</v>
      </c>
      <c r="C28" s="396">
        <v>37078</v>
      </c>
      <c r="D28" s="348">
        <f>C28/'- 3 -'!E28</f>
        <v>0.0051100230211512335</v>
      </c>
      <c r="E28" s="396">
        <v>459825</v>
      </c>
      <c r="F28" s="348">
        <f>E28/'- 3 -'!E28</f>
        <v>0.06337225135392595</v>
      </c>
      <c r="G28" s="396">
        <v>1312</v>
      </c>
      <c r="H28" s="348">
        <f>G28/'- 3 -'!E28</f>
        <v>0.00018081747137791733</v>
      </c>
    </row>
    <row r="29" spans="1:8" ht="12.75">
      <c r="A29" s="12">
        <v>21</v>
      </c>
      <c r="B29" s="13" t="s">
        <v>135</v>
      </c>
      <c r="C29" s="395">
        <v>91456</v>
      </c>
      <c r="D29" s="347">
        <f>C29/'- 3 -'!E29</f>
        <v>0.004254963383429119</v>
      </c>
      <c r="E29" s="395">
        <v>1417556</v>
      </c>
      <c r="F29" s="347">
        <f>E29/'- 3 -'!E29</f>
        <v>0.0659513741466962</v>
      </c>
      <c r="G29" s="395">
        <v>4914</v>
      </c>
      <c r="H29" s="347">
        <f>G29/'- 3 -'!E29</f>
        <v>0.00022862239837922817</v>
      </c>
    </row>
    <row r="30" spans="1:8" ht="12.75">
      <c r="A30" s="14">
        <v>22</v>
      </c>
      <c r="B30" s="15" t="s">
        <v>136</v>
      </c>
      <c r="C30" s="396">
        <v>56290</v>
      </c>
      <c r="D30" s="348">
        <f>C30/'- 3 -'!E30</f>
        <v>0.004845509674190477</v>
      </c>
      <c r="E30" s="396">
        <v>839724</v>
      </c>
      <c r="F30" s="348">
        <f>E30/'- 3 -'!E30</f>
        <v>0.07228443356990451</v>
      </c>
      <c r="G30" s="396">
        <v>131</v>
      </c>
      <c r="H30" s="348">
        <f>G30/'- 3 -'!E30</f>
        <v>1.1276634700994006E-05</v>
      </c>
    </row>
    <row r="31" spans="1:8" ht="12.75">
      <c r="A31" s="12">
        <v>23</v>
      </c>
      <c r="B31" s="13" t="s">
        <v>137</v>
      </c>
      <c r="C31" s="395">
        <v>38322</v>
      </c>
      <c r="D31" s="347">
        <f>C31/'- 3 -'!E31</f>
        <v>0.003927274202998121</v>
      </c>
      <c r="E31" s="395">
        <v>1095543</v>
      </c>
      <c r="F31" s="347">
        <f>E31/'- 3 -'!E31</f>
        <v>0.1122722655961372</v>
      </c>
      <c r="G31" s="395">
        <v>1010</v>
      </c>
      <c r="H31" s="347">
        <f>G31/'- 3 -'!E31</f>
        <v>0.00010350573939324935</v>
      </c>
    </row>
    <row r="32" spans="1:8" ht="12.75">
      <c r="A32" s="14">
        <v>24</v>
      </c>
      <c r="B32" s="15" t="s">
        <v>138</v>
      </c>
      <c r="C32" s="396">
        <v>47757</v>
      </c>
      <c r="D32" s="348">
        <f>C32/'- 3 -'!E32</f>
        <v>0.002159957036949797</v>
      </c>
      <c r="E32" s="396">
        <v>714374</v>
      </c>
      <c r="F32" s="348">
        <f>E32/'- 3 -'!E32</f>
        <v>0.0323097587435135</v>
      </c>
      <c r="G32" s="396">
        <v>3412</v>
      </c>
      <c r="H32" s="348">
        <f>G32/'- 3 -'!E32</f>
        <v>0.00015431818183874002</v>
      </c>
    </row>
    <row r="33" spans="1:8" ht="12.75">
      <c r="A33" s="12">
        <v>25</v>
      </c>
      <c r="B33" s="13" t="s">
        <v>139</v>
      </c>
      <c r="C33" s="395">
        <v>35699</v>
      </c>
      <c r="D33" s="347">
        <f>C33/'- 3 -'!E33</f>
        <v>0.0036035939639220676</v>
      </c>
      <c r="E33" s="395">
        <v>842653</v>
      </c>
      <c r="F33" s="347">
        <f>E33/'- 3 -'!E33</f>
        <v>0.08506062535311415</v>
      </c>
      <c r="G33" s="395">
        <v>0</v>
      </c>
      <c r="H33" s="347">
        <f>G33/'- 3 -'!E33</f>
        <v>0</v>
      </c>
    </row>
    <row r="34" spans="1:8" ht="12.75">
      <c r="A34" s="14">
        <v>26</v>
      </c>
      <c r="B34" s="15" t="s">
        <v>140</v>
      </c>
      <c r="C34" s="396">
        <v>39038</v>
      </c>
      <c r="D34" s="348">
        <f>C34/'- 3 -'!E34</f>
        <v>0.0025574892973350893</v>
      </c>
      <c r="E34" s="396">
        <v>527427</v>
      </c>
      <c r="F34" s="348">
        <f>E34/'- 3 -'!E34</f>
        <v>0.03455322781970271</v>
      </c>
      <c r="G34" s="396">
        <v>19057</v>
      </c>
      <c r="H34" s="348">
        <f>G34/'- 3 -'!E34</f>
        <v>0.0012484777278373583</v>
      </c>
    </row>
    <row r="35" spans="1:8" ht="12.75">
      <c r="A35" s="12">
        <v>28</v>
      </c>
      <c r="B35" s="13" t="s">
        <v>141</v>
      </c>
      <c r="C35" s="395">
        <v>49205</v>
      </c>
      <c r="D35" s="347">
        <f>C35/'- 3 -'!E35</f>
        <v>0.00814544970563482</v>
      </c>
      <c r="E35" s="395">
        <v>409309</v>
      </c>
      <c r="F35" s="347">
        <f>E35/'- 3 -'!E35</f>
        <v>0.06775746110280831</v>
      </c>
      <c r="G35" s="395">
        <v>0</v>
      </c>
      <c r="H35" s="347">
        <f>G35/'- 3 -'!E35</f>
        <v>0</v>
      </c>
    </row>
    <row r="36" spans="1:8" ht="12.75">
      <c r="A36" s="14">
        <v>30</v>
      </c>
      <c r="B36" s="15" t="s">
        <v>142</v>
      </c>
      <c r="C36" s="396">
        <v>32928</v>
      </c>
      <c r="D36" s="348">
        <f>C36/'- 3 -'!E36</f>
        <v>0.0037283516299366436</v>
      </c>
      <c r="E36" s="396">
        <v>791658</v>
      </c>
      <c r="F36" s="348">
        <f>E36/'- 3 -'!E36</f>
        <v>0.08963737228657627</v>
      </c>
      <c r="G36" s="396">
        <v>0</v>
      </c>
      <c r="H36" s="348">
        <f>G36/'- 3 -'!E36</f>
        <v>0</v>
      </c>
    </row>
    <row r="37" spans="1:8" ht="12.75">
      <c r="A37" s="12">
        <v>31</v>
      </c>
      <c r="B37" s="13" t="s">
        <v>143</v>
      </c>
      <c r="C37" s="395">
        <v>59964</v>
      </c>
      <c r="D37" s="347">
        <f>C37/'- 3 -'!E37</f>
        <v>0.005747595224139823</v>
      </c>
      <c r="E37" s="395">
        <v>664529</v>
      </c>
      <c r="F37" s="347">
        <f>E37/'- 3 -'!E37</f>
        <v>0.06369561247919439</v>
      </c>
      <c r="G37" s="395">
        <v>1976</v>
      </c>
      <c r="H37" s="347">
        <f>G37/'- 3 -'!E37</f>
        <v>0.00018940111004770013</v>
      </c>
    </row>
    <row r="38" spans="1:8" ht="12.75">
      <c r="A38" s="14">
        <v>32</v>
      </c>
      <c r="B38" s="15" t="s">
        <v>144</v>
      </c>
      <c r="C38" s="396">
        <v>31006</v>
      </c>
      <c r="D38" s="348">
        <f>C38/'- 3 -'!E38</f>
        <v>0.005022539085558396</v>
      </c>
      <c r="E38" s="396">
        <v>704731</v>
      </c>
      <c r="F38" s="348">
        <f>E38/'- 3 -'!E38</f>
        <v>0.11415658234872779</v>
      </c>
      <c r="G38" s="396">
        <v>4802</v>
      </c>
      <c r="H38" s="348">
        <f>G38/'- 3 -'!E38</f>
        <v>0.0007778569531333102</v>
      </c>
    </row>
    <row r="39" spans="1:8" ht="12.75">
      <c r="A39" s="12">
        <v>33</v>
      </c>
      <c r="B39" s="13" t="s">
        <v>145</v>
      </c>
      <c r="C39" s="395">
        <v>71726</v>
      </c>
      <c r="D39" s="347">
        <f>C39/'- 3 -'!E39</f>
        <v>0.005779316579659184</v>
      </c>
      <c r="E39" s="395">
        <v>523784</v>
      </c>
      <c r="F39" s="347">
        <f>E39/'- 3 -'!E39</f>
        <v>0.042203852931436386</v>
      </c>
      <c r="G39" s="395">
        <v>0</v>
      </c>
      <c r="H39" s="347">
        <f>G39/'- 3 -'!E39</f>
        <v>0</v>
      </c>
    </row>
    <row r="40" spans="1:8" ht="12.75">
      <c r="A40" s="14">
        <v>34</v>
      </c>
      <c r="B40" s="15" t="s">
        <v>146</v>
      </c>
      <c r="C40" s="396">
        <v>44131.76</v>
      </c>
      <c r="D40" s="348">
        <f>C40/'- 3 -'!E40</f>
        <v>0.007999548657108299</v>
      </c>
      <c r="E40" s="396">
        <v>511873.655</v>
      </c>
      <c r="F40" s="348">
        <f>E40/'- 3 -'!E40</f>
        <v>0.09278483816336278</v>
      </c>
      <c r="G40" s="396">
        <v>998.58</v>
      </c>
      <c r="H40" s="348">
        <f>G40/'- 3 -'!E40</f>
        <v>0.00018100772092513885</v>
      </c>
    </row>
    <row r="41" spans="1:8" ht="12.75">
      <c r="A41" s="12">
        <v>35</v>
      </c>
      <c r="B41" s="13" t="s">
        <v>147</v>
      </c>
      <c r="C41" s="395">
        <v>91642.7</v>
      </c>
      <c r="D41" s="347">
        <f>C41/'- 3 -'!E41</f>
        <v>0.0067218393567553564</v>
      </c>
      <c r="E41" s="395">
        <v>970875</v>
      </c>
      <c r="F41" s="347">
        <f>E41/'- 3 -'!E41</f>
        <v>0.0712120636503492</v>
      </c>
      <c r="G41" s="395">
        <v>0</v>
      </c>
      <c r="H41" s="347">
        <f>G41/'- 3 -'!E41</f>
        <v>0</v>
      </c>
    </row>
    <row r="42" spans="1:8" ht="12.75">
      <c r="A42" s="14">
        <v>36</v>
      </c>
      <c r="B42" s="15" t="s">
        <v>148</v>
      </c>
      <c r="C42" s="396">
        <v>52835.62</v>
      </c>
      <c r="D42" s="348">
        <f>C42/'- 3 -'!E42</f>
        <v>0.007415664435273316</v>
      </c>
      <c r="E42" s="396">
        <v>742920</v>
      </c>
      <c r="F42" s="348">
        <f>E42/'- 3 -'!E42</f>
        <v>0.10427142564529861</v>
      </c>
      <c r="G42" s="396">
        <v>4157</v>
      </c>
      <c r="H42" s="348">
        <f>G42/'- 3 -'!E42</f>
        <v>0.0005834495186662175</v>
      </c>
    </row>
    <row r="43" spans="1:8" ht="12.75">
      <c r="A43" s="12">
        <v>37</v>
      </c>
      <c r="B43" s="13" t="s">
        <v>149</v>
      </c>
      <c r="C43" s="395">
        <v>27278</v>
      </c>
      <c r="D43" s="347">
        <f>C43/'- 3 -'!E43</f>
        <v>0.003943934839441535</v>
      </c>
      <c r="E43" s="395">
        <v>741798</v>
      </c>
      <c r="F43" s="347">
        <f>E43/'- 3 -'!E43</f>
        <v>0.10725137385541651</v>
      </c>
      <c r="G43" s="395">
        <v>0</v>
      </c>
      <c r="H43" s="347">
        <f>G43/'- 3 -'!E43</f>
        <v>0</v>
      </c>
    </row>
    <row r="44" spans="1:8" ht="12.75">
      <c r="A44" s="14">
        <v>38</v>
      </c>
      <c r="B44" s="15" t="s">
        <v>150</v>
      </c>
      <c r="C44" s="396">
        <v>33471</v>
      </c>
      <c r="D44" s="348">
        <f>C44/'- 3 -'!E44</f>
        <v>0.003769856622455803</v>
      </c>
      <c r="E44" s="396">
        <v>920868</v>
      </c>
      <c r="F44" s="348">
        <f>E44/'- 3 -'!E44</f>
        <v>0.10371785510464672</v>
      </c>
      <c r="G44" s="396">
        <v>1035</v>
      </c>
      <c r="H44" s="348">
        <f>G44/'- 3 -'!E44</f>
        <v>0.00011657260327572394</v>
      </c>
    </row>
    <row r="45" spans="1:8" ht="12.75">
      <c r="A45" s="12">
        <v>39</v>
      </c>
      <c r="B45" s="13" t="s">
        <v>151</v>
      </c>
      <c r="C45" s="395">
        <v>59066</v>
      </c>
      <c r="D45" s="347">
        <f>C45/'- 3 -'!E45</f>
        <v>0.003960982186242745</v>
      </c>
      <c r="E45" s="395">
        <v>970723</v>
      </c>
      <c r="F45" s="347">
        <f>E45/'- 3 -'!E45</f>
        <v>0.06509695105096192</v>
      </c>
      <c r="G45" s="395">
        <v>2862</v>
      </c>
      <c r="H45" s="347">
        <f>G45/'- 3 -'!E45</f>
        <v>0.0001919265062307713</v>
      </c>
    </row>
    <row r="46" spans="1:8" ht="12.75">
      <c r="A46" s="14">
        <v>40</v>
      </c>
      <c r="B46" s="15" t="s">
        <v>152</v>
      </c>
      <c r="C46" s="396">
        <v>78540</v>
      </c>
      <c r="D46" s="348">
        <f>C46/'- 3 -'!E46</f>
        <v>0.0018140016615941106</v>
      </c>
      <c r="E46" s="396">
        <v>1094090</v>
      </c>
      <c r="F46" s="348">
        <f>E46/'- 3 -'!E46</f>
        <v>0.025269685229609123</v>
      </c>
      <c r="G46" s="396">
        <v>0</v>
      </c>
      <c r="H46" s="348">
        <f>G46/'- 3 -'!E46</f>
        <v>0</v>
      </c>
    </row>
    <row r="47" spans="1:8" ht="12.75">
      <c r="A47" s="12">
        <v>41</v>
      </c>
      <c r="B47" s="13" t="s">
        <v>153</v>
      </c>
      <c r="C47" s="395">
        <v>36753</v>
      </c>
      <c r="D47" s="347">
        <f>C47/'- 3 -'!E47</f>
        <v>0.0031204657999864766</v>
      </c>
      <c r="E47" s="395">
        <v>1008767</v>
      </c>
      <c r="F47" s="347">
        <f>E47/'- 3 -'!E47</f>
        <v>0.08564805386376508</v>
      </c>
      <c r="G47" s="395">
        <v>775</v>
      </c>
      <c r="H47" s="347">
        <f>G47/'- 3 -'!E47</f>
        <v>6.580036990149156E-05</v>
      </c>
    </row>
    <row r="48" spans="1:8" ht="12.75">
      <c r="A48" s="14">
        <v>42</v>
      </c>
      <c r="B48" s="15" t="s">
        <v>154</v>
      </c>
      <c r="C48" s="396">
        <v>24890</v>
      </c>
      <c r="D48" s="348">
        <f>C48/'- 3 -'!E48</f>
        <v>0.0031864041294978195</v>
      </c>
      <c r="E48" s="396">
        <v>657914</v>
      </c>
      <c r="F48" s="348">
        <f>E48/'- 3 -'!E48</f>
        <v>0.08422578892946679</v>
      </c>
      <c r="G48" s="396">
        <v>1975</v>
      </c>
      <c r="H48" s="348">
        <f>G48/'- 3 -'!E48</f>
        <v>0.00025283841525746055</v>
      </c>
    </row>
    <row r="49" spans="1:8" ht="12.75">
      <c r="A49" s="12">
        <v>43</v>
      </c>
      <c r="B49" s="13" t="s">
        <v>155</v>
      </c>
      <c r="C49" s="395">
        <v>31023</v>
      </c>
      <c r="D49" s="347">
        <f>C49/'- 3 -'!E49</f>
        <v>0.005119728505697086</v>
      </c>
      <c r="E49" s="395">
        <v>564604</v>
      </c>
      <c r="F49" s="347">
        <f>E49/'- 3 -'!E49</f>
        <v>0.09317664936436185</v>
      </c>
      <c r="G49" s="395">
        <v>1125</v>
      </c>
      <c r="H49" s="347">
        <f>G49/'- 3 -'!E49</f>
        <v>0.0001856588521067989</v>
      </c>
    </row>
    <row r="50" spans="1:8" ht="12.75">
      <c r="A50" s="14">
        <v>44</v>
      </c>
      <c r="B50" s="15" t="s">
        <v>156</v>
      </c>
      <c r="C50" s="396">
        <v>11471</v>
      </c>
      <c r="D50" s="348">
        <f>C50/'- 3 -'!E50</f>
        <v>0.0012674477088045794</v>
      </c>
      <c r="E50" s="396">
        <v>716668</v>
      </c>
      <c r="F50" s="348">
        <f>E50/'- 3 -'!E50</f>
        <v>0.07918570434779534</v>
      </c>
      <c r="G50" s="396">
        <v>0</v>
      </c>
      <c r="H50" s="348">
        <f>G50/'- 3 -'!E50</f>
        <v>0</v>
      </c>
    </row>
    <row r="51" spans="1:8" ht="12.75">
      <c r="A51" s="12">
        <v>45</v>
      </c>
      <c r="B51" s="13" t="s">
        <v>157</v>
      </c>
      <c r="C51" s="395">
        <v>49967</v>
      </c>
      <c r="D51" s="347">
        <f>C51/'- 3 -'!E51</f>
        <v>0.004250356416590285</v>
      </c>
      <c r="E51" s="395">
        <v>253658</v>
      </c>
      <c r="F51" s="347">
        <f>E51/'- 3 -'!E51</f>
        <v>0.021576978964505743</v>
      </c>
      <c r="G51" s="395">
        <v>5420</v>
      </c>
      <c r="H51" s="347">
        <f>G51/'- 3 -'!E51</f>
        <v>0.00046104292388815304</v>
      </c>
    </row>
    <row r="52" spans="1:8" ht="12.75">
      <c r="A52" s="14">
        <v>46</v>
      </c>
      <c r="B52" s="15" t="s">
        <v>158</v>
      </c>
      <c r="C52" s="396">
        <v>0</v>
      </c>
      <c r="D52" s="348">
        <f>C52/'- 3 -'!E52</f>
        <v>0</v>
      </c>
      <c r="E52" s="396">
        <v>135235</v>
      </c>
      <c r="F52" s="348">
        <f>E52/'- 3 -'!E52</f>
        <v>0.011985786781020358</v>
      </c>
      <c r="G52" s="396">
        <v>814</v>
      </c>
      <c r="H52" s="348">
        <f>G52/'- 3 -'!E52</f>
        <v>7.214427063815263E-05</v>
      </c>
    </row>
    <row r="53" spans="1:8" ht="12.75">
      <c r="A53" s="12">
        <v>47</v>
      </c>
      <c r="B53" s="13" t="s">
        <v>159</v>
      </c>
      <c r="C53" s="395">
        <v>5597</v>
      </c>
      <c r="D53" s="347">
        <f>C53/'- 3 -'!E53</f>
        <v>0.0006259516433309686</v>
      </c>
      <c r="E53" s="395">
        <v>325327</v>
      </c>
      <c r="F53" s="347">
        <f>E53/'- 3 -'!E53</f>
        <v>0.03638359304447633</v>
      </c>
      <c r="G53" s="395">
        <v>4207</v>
      </c>
      <c r="H53" s="347">
        <f>G53/'- 3 -'!E53</f>
        <v>0.0004704982246727506</v>
      </c>
    </row>
    <row r="54" spans="1:8" ht="12.75">
      <c r="A54" s="14">
        <v>48</v>
      </c>
      <c r="B54" s="15" t="s">
        <v>160</v>
      </c>
      <c r="C54" s="396">
        <v>84623</v>
      </c>
      <c r="D54" s="348">
        <f>C54/'- 3 -'!E54</f>
        <v>0.001489727092094544</v>
      </c>
      <c r="E54" s="396">
        <v>2475097</v>
      </c>
      <c r="F54" s="348">
        <f>E54/'- 3 -'!E54</f>
        <v>0.043572303705398406</v>
      </c>
      <c r="G54" s="396">
        <v>41198</v>
      </c>
      <c r="H54" s="348">
        <f>G54/'- 3 -'!E54</f>
        <v>0.0007252611788770314</v>
      </c>
    </row>
    <row r="55" spans="1:8" ht="12.75">
      <c r="A55" s="12">
        <v>49</v>
      </c>
      <c r="B55" s="13" t="s">
        <v>161</v>
      </c>
      <c r="C55" s="395">
        <v>107490</v>
      </c>
      <c r="D55" s="347">
        <f>C55/'- 3 -'!E55</f>
        <v>0.0031839044727948558</v>
      </c>
      <c r="E55" s="395">
        <v>2277463</v>
      </c>
      <c r="F55" s="347">
        <f>E55/'- 3 -'!E55</f>
        <v>0.06745952769862118</v>
      </c>
      <c r="G55" s="395">
        <v>152526</v>
      </c>
      <c r="H55" s="347">
        <f>G55/'- 3 -'!E55</f>
        <v>0.004517892023606924</v>
      </c>
    </row>
    <row r="56" spans="1:8" ht="12.75">
      <c r="A56" s="14">
        <v>50</v>
      </c>
      <c r="B56" s="15" t="s">
        <v>358</v>
      </c>
      <c r="C56" s="396">
        <v>50255</v>
      </c>
      <c r="D56" s="348">
        <f>C56/'- 3 -'!E56</f>
        <v>0.0035635262820965545</v>
      </c>
      <c r="E56" s="396">
        <v>1255504</v>
      </c>
      <c r="F56" s="348">
        <f>E56/'- 3 -'!E56</f>
        <v>0.08902639540896135</v>
      </c>
      <c r="G56" s="396">
        <v>0</v>
      </c>
      <c r="H56" s="348">
        <f>G56/'- 3 -'!E56</f>
        <v>0</v>
      </c>
    </row>
    <row r="57" spans="1:8" ht="12.75">
      <c r="A57" s="12">
        <v>2264</v>
      </c>
      <c r="B57" s="13" t="s">
        <v>162</v>
      </c>
      <c r="C57" s="395">
        <v>9149</v>
      </c>
      <c r="D57" s="347">
        <f>C57/'- 3 -'!E57</f>
        <v>0.005251837339421156</v>
      </c>
      <c r="E57" s="395">
        <v>43196</v>
      </c>
      <c r="F57" s="347">
        <f>E57/'- 3 -'!E57</f>
        <v>0.024795973954927997</v>
      </c>
      <c r="G57" s="395">
        <v>0</v>
      </c>
      <c r="H57" s="347">
        <f>G57/'- 3 -'!E57</f>
        <v>0</v>
      </c>
    </row>
    <row r="58" spans="1:8" ht="12.75">
      <c r="A58" s="14">
        <v>2309</v>
      </c>
      <c r="B58" s="15" t="s">
        <v>163</v>
      </c>
      <c r="C58" s="396">
        <v>0</v>
      </c>
      <c r="D58" s="348">
        <f>C58/'- 3 -'!E58</f>
        <v>0</v>
      </c>
      <c r="E58" s="396">
        <v>21132</v>
      </c>
      <c r="F58" s="348">
        <f>E58/'- 3 -'!E58</f>
        <v>0.010565302690022458</v>
      </c>
      <c r="G58" s="396">
        <v>1482</v>
      </c>
      <c r="H58" s="348">
        <f>G58/'- 3 -'!E58</f>
        <v>0.000740951097227583</v>
      </c>
    </row>
    <row r="59" spans="1:8" ht="12.75">
      <c r="A59" s="12">
        <v>2312</v>
      </c>
      <c r="B59" s="13" t="s">
        <v>164</v>
      </c>
      <c r="C59" s="395">
        <v>0</v>
      </c>
      <c r="D59" s="347">
        <f>C59/'- 3 -'!E59</f>
        <v>0</v>
      </c>
      <c r="E59" s="395">
        <v>0</v>
      </c>
      <c r="F59" s="347">
        <f>E59/'- 3 -'!E59</f>
        <v>0</v>
      </c>
      <c r="G59" s="395">
        <v>0</v>
      </c>
      <c r="H59" s="347">
        <f>G59/'- 3 -'!E59</f>
        <v>0</v>
      </c>
    </row>
    <row r="60" spans="1:8" ht="12.75">
      <c r="A60" s="14">
        <v>2355</v>
      </c>
      <c r="B60" s="15" t="s">
        <v>165</v>
      </c>
      <c r="C60" s="396">
        <v>0</v>
      </c>
      <c r="D60" s="348">
        <f>C60/'- 3 -'!E60</f>
        <v>0</v>
      </c>
      <c r="E60" s="396">
        <v>34790</v>
      </c>
      <c r="F60" s="348">
        <f>E60/'- 3 -'!E60</f>
        <v>0.0014591288325618839</v>
      </c>
      <c r="G60" s="396">
        <v>9500</v>
      </c>
      <c r="H60" s="348">
        <f>G60/'- 3 -'!E60</f>
        <v>0.00039843989391600735</v>
      </c>
    </row>
    <row r="61" spans="1:8" ht="12.75">
      <c r="A61" s="12">
        <v>2439</v>
      </c>
      <c r="B61" s="13" t="s">
        <v>166</v>
      </c>
      <c r="C61" s="395">
        <v>8218</v>
      </c>
      <c r="D61" s="347">
        <f>C61/'- 3 -'!E61</f>
        <v>0.006729316565680107</v>
      </c>
      <c r="E61" s="395">
        <v>109581.15</v>
      </c>
      <c r="F61" s="347">
        <f>E61/'- 3 -'!E61</f>
        <v>0.08973062156014561</v>
      </c>
      <c r="G61" s="395">
        <v>0</v>
      </c>
      <c r="H61" s="347">
        <f>G61/'- 3 -'!E61</f>
        <v>0</v>
      </c>
    </row>
    <row r="62" spans="1:8" ht="12.75">
      <c r="A62" s="14">
        <v>2460</v>
      </c>
      <c r="B62" s="15" t="s">
        <v>167</v>
      </c>
      <c r="C62" s="396">
        <v>0</v>
      </c>
      <c r="D62" s="348">
        <f>C62/'- 3 -'!E62</f>
        <v>0</v>
      </c>
      <c r="E62" s="396">
        <v>0</v>
      </c>
      <c r="F62" s="348">
        <f>E62/'- 3 -'!E62</f>
        <v>0</v>
      </c>
      <c r="G62" s="396">
        <v>0</v>
      </c>
      <c r="H62" s="348">
        <f>G62/'- 3 -'!E62</f>
        <v>0</v>
      </c>
    </row>
    <row r="63" spans="1:8" ht="12.75">
      <c r="A63" s="12">
        <v>3000</v>
      </c>
      <c r="B63" s="13" t="s">
        <v>400</v>
      </c>
      <c r="C63" s="395">
        <v>0</v>
      </c>
      <c r="D63" s="347">
        <f>C63/'- 3 -'!E63</f>
        <v>0</v>
      </c>
      <c r="E63" s="395">
        <v>0</v>
      </c>
      <c r="F63" s="347">
        <f>E63/'- 3 -'!E63</f>
        <v>0</v>
      </c>
      <c r="G63" s="395">
        <v>0</v>
      </c>
      <c r="H63" s="347">
        <f>G63/'- 3 -'!E63</f>
        <v>0</v>
      </c>
    </row>
    <row r="64" spans="1:8" ht="4.5" customHeight="1">
      <c r="A64" s="16"/>
      <c r="B64" s="16"/>
      <c r="C64" s="397"/>
      <c r="D64" s="193"/>
      <c r="E64" s="397"/>
      <c r="F64" s="193"/>
      <c r="G64" s="397"/>
      <c r="H64" s="193"/>
    </row>
    <row r="65" spans="1:8" ht="12.75">
      <c r="A65" s="18"/>
      <c r="B65" s="19" t="s">
        <v>168</v>
      </c>
      <c r="C65" s="398">
        <f>SUM(C11:C63)</f>
        <v>3045718.08</v>
      </c>
      <c r="D65" s="101">
        <f>C65/'- 3 -'!E65</f>
        <v>0.0024350936734948217</v>
      </c>
      <c r="E65" s="398">
        <f>SUM(E11:E63)</f>
        <v>41946559.805</v>
      </c>
      <c r="F65" s="101">
        <f>E65/'- 3 -'!E65</f>
        <v>0.03353685394481017</v>
      </c>
      <c r="G65" s="398">
        <f>SUM(G11:G63)</f>
        <v>565964.5800000001</v>
      </c>
      <c r="H65" s="101">
        <f>G65/'- 3 -'!E65</f>
        <v>0.0004524964990128548</v>
      </c>
    </row>
    <row r="66" spans="1:8" ht="4.5" customHeight="1">
      <c r="A66" s="16"/>
      <c r="B66" s="16"/>
      <c r="C66" s="397"/>
      <c r="D66" s="193"/>
      <c r="E66" s="397"/>
      <c r="F66" s="193"/>
      <c r="G66" s="397"/>
      <c r="H66" s="193"/>
    </row>
    <row r="67" spans="1:8" ht="12.75">
      <c r="A67" s="14">
        <v>2155</v>
      </c>
      <c r="B67" s="15" t="s">
        <v>169</v>
      </c>
      <c r="C67" s="396">
        <v>0</v>
      </c>
      <c r="D67" s="348">
        <f>C67/'- 3 -'!E67</f>
        <v>0</v>
      </c>
      <c r="E67" s="396">
        <v>52386.31</v>
      </c>
      <c r="F67" s="348">
        <f>E67/'- 3 -'!E67</f>
        <v>0.043694898709566804</v>
      </c>
      <c r="G67" s="396">
        <v>0</v>
      </c>
      <c r="H67" s="348">
        <f>G67/'- 3 -'!E67</f>
        <v>0</v>
      </c>
    </row>
    <row r="68" spans="1:8" ht="12.75">
      <c r="A68" s="12">
        <v>2408</v>
      </c>
      <c r="B68" s="13" t="s">
        <v>171</v>
      </c>
      <c r="C68" s="395">
        <v>0</v>
      </c>
      <c r="D68" s="347">
        <f>C68/'- 3 -'!E68</f>
        <v>0</v>
      </c>
      <c r="E68" s="395">
        <v>0</v>
      </c>
      <c r="F68" s="347">
        <f>E68/'- 3 -'!E68</f>
        <v>0</v>
      </c>
      <c r="G68" s="395">
        <v>0</v>
      </c>
      <c r="H68" s="347">
        <f>G68/'- 3 -'!E68</f>
        <v>0</v>
      </c>
    </row>
    <row r="69" ht="6.75" customHeight="1"/>
    <row r="70" spans="1:6" ht="12" customHeight="1">
      <c r="A70" s="5"/>
      <c r="B70" s="5"/>
      <c r="E70" s="149"/>
      <c r="F70" s="149"/>
    </row>
    <row r="71" spans="1:6" ht="12" customHeight="1">
      <c r="A71" s="5"/>
      <c r="B71" s="5"/>
      <c r="E71" s="149"/>
      <c r="F71" s="149"/>
    </row>
    <row r="72" spans="1:6" ht="12" customHeight="1">
      <c r="A72" s="5"/>
      <c r="B72" s="5"/>
      <c r="E72" s="149"/>
      <c r="F72" s="149"/>
    </row>
    <row r="73" spans="1:6" ht="12" customHeight="1">
      <c r="A73" s="5"/>
      <c r="B73" s="5"/>
      <c r="E73" s="149"/>
      <c r="F73" s="149"/>
    </row>
    <row r="74" spans="1:2" ht="12" customHeight="1">
      <c r="A74" s="5"/>
      <c r="B74" s="5"/>
    </row>
    <row r="75" ht="12" customHeight="1"/>
  </sheetData>
  <printOptions horizontalCentered="1"/>
  <pageMargins left="0.4724409448818898" right="0.4724409448818898" top="0.5905511811023623" bottom="0" header="0.31496062992125984" footer="0"/>
  <pageSetup fitToHeight="1" fitToWidth="1" horizontalDpi="300" verticalDpi="300" orientation="portrait" scale="83" r:id="rId1"/>
  <headerFooter alignWithMargins="0">
    <oddHeader>&amp;C&amp;"Times New Roman,Bold"&amp;12&amp;A</oddHeader>
  </headerFooter>
</worksheet>
</file>

<file path=xl/worksheets/sheet26.xml><?xml version="1.0" encoding="utf-8"?>
<worksheet xmlns="http://schemas.openxmlformats.org/spreadsheetml/2006/main" xmlns:r="http://schemas.openxmlformats.org/officeDocument/2006/relationships">
  <sheetPr codeName="Sheet28">
    <pageSetUpPr fitToPage="1"/>
  </sheetPr>
  <dimension ref="A1:H74"/>
  <sheetViews>
    <sheetView showGridLines="0" showZeros="0" workbookViewId="0" topLeftCell="A1">
      <selection activeCell="A1" sqref="A1"/>
    </sheetView>
  </sheetViews>
  <sheetFormatPr defaultColWidth="15.83203125" defaultRowHeight="12"/>
  <cols>
    <col min="1" max="1" width="6.83203125" style="80" customWidth="1"/>
    <col min="2" max="2" width="35.83203125" style="80" customWidth="1"/>
    <col min="3" max="3" width="16.83203125" style="80" customWidth="1"/>
    <col min="4" max="4" width="15.83203125" style="80" customWidth="1"/>
    <col min="5" max="5" width="16.83203125" style="80" customWidth="1"/>
    <col min="6" max="6" width="15.83203125" style="80" customWidth="1"/>
    <col min="7" max="7" width="16.83203125" style="80" customWidth="1"/>
    <col min="8" max="16384" width="15.83203125" style="80" customWidth="1"/>
  </cols>
  <sheetData>
    <row r="1" spans="1:8" ht="6.75" customHeight="1">
      <c r="A1" s="16"/>
      <c r="B1" s="78"/>
      <c r="C1" s="140"/>
      <c r="D1" s="140"/>
      <c r="E1" s="140"/>
      <c r="F1" s="140"/>
      <c r="G1" s="140"/>
      <c r="H1" s="140"/>
    </row>
    <row r="2" spans="1:8" ht="12.75">
      <c r="A2" s="7"/>
      <c r="B2" s="81"/>
      <c r="C2" s="195" t="s">
        <v>0</v>
      </c>
      <c r="D2" s="195"/>
      <c r="E2" s="195"/>
      <c r="F2" s="195"/>
      <c r="G2" s="210"/>
      <c r="H2" s="215" t="s">
        <v>390</v>
      </c>
    </row>
    <row r="3" spans="1:8" ht="12.75">
      <c r="A3" s="8"/>
      <c r="B3" s="84"/>
      <c r="C3" s="198" t="str">
        <f>YEAR</f>
        <v>OPERATING FUND ACTUAL 2000/01</v>
      </c>
      <c r="D3" s="198"/>
      <c r="E3" s="198"/>
      <c r="F3" s="198"/>
      <c r="G3" s="211"/>
      <c r="H3" s="216"/>
    </row>
    <row r="4" spans="1:8" ht="12.75">
      <c r="A4" s="9"/>
      <c r="C4" s="140"/>
      <c r="D4" s="140"/>
      <c r="E4" s="140"/>
      <c r="F4" s="140"/>
      <c r="G4" s="140"/>
      <c r="H4" s="140"/>
    </row>
    <row r="5" spans="1:8" ht="12.75">
      <c r="A5" s="9"/>
      <c r="C5" s="55"/>
      <c r="D5" s="140"/>
      <c r="E5" s="140"/>
      <c r="F5" s="140"/>
      <c r="G5" s="140"/>
      <c r="H5" s="140"/>
    </row>
    <row r="6" spans="1:8" ht="16.5">
      <c r="A6" s="9"/>
      <c r="C6" s="323" t="s">
        <v>347</v>
      </c>
      <c r="D6" s="153"/>
      <c r="E6" s="125"/>
      <c r="F6" s="126"/>
      <c r="G6" s="140"/>
      <c r="H6" s="151"/>
    </row>
    <row r="7" spans="3:8" ht="12.75">
      <c r="C7" s="66" t="s">
        <v>59</v>
      </c>
      <c r="D7" s="65"/>
      <c r="E7" s="66" t="s">
        <v>3</v>
      </c>
      <c r="F7" s="65"/>
      <c r="G7" s="179"/>
      <c r="H7" s="140"/>
    </row>
    <row r="8" spans="1:8" ht="12.75">
      <c r="A8" s="92"/>
      <c r="B8" s="44"/>
      <c r="C8" s="67" t="s">
        <v>81</v>
      </c>
      <c r="D8" s="69"/>
      <c r="E8" s="67" t="s">
        <v>57</v>
      </c>
      <c r="F8" s="69"/>
      <c r="G8" s="140"/>
      <c r="H8" s="140"/>
    </row>
    <row r="9" spans="1:6" ht="12.75">
      <c r="A9" s="50" t="s">
        <v>101</v>
      </c>
      <c r="B9" s="51" t="s">
        <v>102</v>
      </c>
      <c r="C9" s="220" t="s">
        <v>103</v>
      </c>
      <c r="D9" s="131" t="s">
        <v>104</v>
      </c>
      <c r="E9" s="131" t="s">
        <v>103</v>
      </c>
      <c r="F9" s="131" t="s">
        <v>104</v>
      </c>
    </row>
    <row r="10" spans="1:2" ht="4.5" customHeight="1">
      <c r="A10" s="75"/>
      <c r="B10" s="75"/>
    </row>
    <row r="11" spans="1:6" ht="12.75">
      <c r="A11" s="12">
        <v>1</v>
      </c>
      <c r="B11" s="13" t="s">
        <v>117</v>
      </c>
      <c r="C11" s="395">
        <v>0</v>
      </c>
      <c r="D11" s="347">
        <f>C11/'- 3 -'!E11</f>
        <v>0</v>
      </c>
      <c r="E11" s="395">
        <v>271798</v>
      </c>
      <c r="F11" s="347">
        <f>E11/'- 3 -'!E11</f>
        <v>0.0011842866041380524</v>
      </c>
    </row>
    <row r="12" spans="1:6" ht="12.75">
      <c r="A12" s="14">
        <v>2</v>
      </c>
      <c r="B12" s="15" t="s">
        <v>118</v>
      </c>
      <c r="C12" s="396">
        <v>0</v>
      </c>
      <c r="D12" s="348">
        <f>C12/'- 3 -'!E12</f>
        <v>0</v>
      </c>
      <c r="E12" s="396">
        <v>0</v>
      </c>
      <c r="F12" s="348">
        <f>E12/'- 3 -'!E12</f>
        <v>0</v>
      </c>
    </row>
    <row r="13" spans="1:6" ht="12.75">
      <c r="A13" s="12">
        <v>3</v>
      </c>
      <c r="B13" s="13" t="s">
        <v>119</v>
      </c>
      <c r="C13" s="395">
        <v>0</v>
      </c>
      <c r="D13" s="347">
        <f>C13/'- 3 -'!E13</f>
        <v>0</v>
      </c>
      <c r="E13" s="395">
        <v>0</v>
      </c>
      <c r="F13" s="347">
        <f>E13/'- 3 -'!E13</f>
        <v>0</v>
      </c>
    </row>
    <row r="14" spans="1:6" ht="12.75">
      <c r="A14" s="14">
        <v>4</v>
      </c>
      <c r="B14" s="15" t="s">
        <v>120</v>
      </c>
      <c r="C14" s="396">
        <v>0</v>
      </c>
      <c r="D14" s="348">
        <f>C14/'- 3 -'!E14</f>
        <v>0</v>
      </c>
      <c r="E14" s="396">
        <v>30941</v>
      </c>
      <c r="F14" s="348">
        <f>E14/'- 3 -'!E14</f>
        <v>0.0007922559712187368</v>
      </c>
    </row>
    <row r="15" spans="1:6" ht="12.75">
      <c r="A15" s="12">
        <v>5</v>
      </c>
      <c r="B15" s="13" t="s">
        <v>121</v>
      </c>
      <c r="C15" s="395">
        <v>0</v>
      </c>
      <c r="D15" s="347">
        <f>C15/'- 3 -'!E15</f>
        <v>0</v>
      </c>
      <c r="E15" s="395">
        <v>118069</v>
      </c>
      <c r="F15" s="347">
        <f>E15/'- 3 -'!E15</f>
        <v>0.002514562361387223</v>
      </c>
    </row>
    <row r="16" spans="1:6" ht="12.75">
      <c r="A16" s="14">
        <v>6</v>
      </c>
      <c r="B16" s="15" t="s">
        <v>122</v>
      </c>
      <c r="C16" s="396">
        <v>0</v>
      </c>
      <c r="D16" s="348">
        <f>C16/'- 3 -'!E16</f>
        <v>0</v>
      </c>
      <c r="E16" s="396">
        <v>102271</v>
      </c>
      <c r="F16" s="348">
        <f>E16/'- 3 -'!E16</f>
        <v>0.0018196977085875939</v>
      </c>
    </row>
    <row r="17" spans="1:6" ht="12.75">
      <c r="A17" s="12">
        <v>9</v>
      </c>
      <c r="B17" s="13" t="s">
        <v>123</v>
      </c>
      <c r="C17" s="395">
        <v>0</v>
      </c>
      <c r="D17" s="347">
        <f>C17/'- 3 -'!E17</f>
        <v>0</v>
      </c>
      <c r="E17" s="395">
        <v>106212</v>
      </c>
      <c r="F17" s="347">
        <f>E17/'- 3 -'!E17</f>
        <v>0.0013673067454552275</v>
      </c>
    </row>
    <row r="18" spans="1:6" ht="12.75">
      <c r="A18" s="14">
        <v>10</v>
      </c>
      <c r="B18" s="15" t="s">
        <v>124</v>
      </c>
      <c r="C18" s="396">
        <v>0</v>
      </c>
      <c r="D18" s="348">
        <f>C18/'- 3 -'!E18</f>
        <v>0</v>
      </c>
      <c r="E18" s="396">
        <v>160728</v>
      </c>
      <c r="F18" s="348">
        <f>E18/'- 3 -'!E18</f>
        <v>0.0028293869527815157</v>
      </c>
    </row>
    <row r="19" spans="1:6" ht="12.75">
      <c r="A19" s="12">
        <v>11</v>
      </c>
      <c r="B19" s="13" t="s">
        <v>125</v>
      </c>
      <c r="C19" s="395">
        <v>0</v>
      </c>
      <c r="D19" s="347">
        <f>C19/'- 3 -'!E19</f>
        <v>0</v>
      </c>
      <c r="E19" s="395">
        <v>71822</v>
      </c>
      <c r="F19" s="347">
        <f>E19/'- 3 -'!E19</f>
        <v>0.0023200908034090493</v>
      </c>
    </row>
    <row r="20" spans="1:6" ht="12.75">
      <c r="A20" s="14">
        <v>12</v>
      </c>
      <c r="B20" s="15" t="s">
        <v>126</v>
      </c>
      <c r="C20" s="396">
        <v>0</v>
      </c>
      <c r="D20" s="348">
        <f>C20/'- 3 -'!E20</f>
        <v>0</v>
      </c>
      <c r="E20" s="396">
        <v>57878</v>
      </c>
      <c r="F20" s="348">
        <f>E20/'- 3 -'!E20</f>
        <v>0.0011632532171604911</v>
      </c>
    </row>
    <row r="21" spans="1:6" ht="12.75">
      <c r="A21" s="12">
        <v>13</v>
      </c>
      <c r="B21" s="13" t="s">
        <v>127</v>
      </c>
      <c r="C21" s="395">
        <v>0</v>
      </c>
      <c r="D21" s="347">
        <f>C21/'- 3 -'!E21</f>
        <v>0</v>
      </c>
      <c r="E21" s="395">
        <v>32191</v>
      </c>
      <c r="F21" s="347">
        <f>E21/'- 3 -'!E21</f>
        <v>0.0017055338642594042</v>
      </c>
    </row>
    <row r="22" spans="1:6" ht="12.75">
      <c r="A22" s="14">
        <v>14</v>
      </c>
      <c r="B22" s="15" t="s">
        <v>128</v>
      </c>
      <c r="C22" s="396">
        <v>0</v>
      </c>
      <c r="D22" s="348">
        <f>C22/'- 3 -'!E22</f>
        <v>0</v>
      </c>
      <c r="E22" s="396">
        <v>37204</v>
      </c>
      <c r="F22" s="348">
        <f>E22/'- 3 -'!E22</f>
        <v>0.0017368252359380959</v>
      </c>
    </row>
    <row r="23" spans="1:6" ht="12.75">
      <c r="A23" s="12">
        <v>15</v>
      </c>
      <c r="B23" s="13" t="s">
        <v>129</v>
      </c>
      <c r="C23" s="395">
        <v>0</v>
      </c>
      <c r="D23" s="347">
        <f>C23/'- 3 -'!E23</f>
        <v>0</v>
      </c>
      <c r="E23" s="395">
        <v>24546</v>
      </c>
      <c r="F23" s="347">
        <f>E23/'- 3 -'!E23</f>
        <v>0.0008111132226622774</v>
      </c>
    </row>
    <row r="24" spans="1:6" ht="12.75">
      <c r="A24" s="14">
        <v>16</v>
      </c>
      <c r="B24" s="15" t="s">
        <v>130</v>
      </c>
      <c r="C24" s="396">
        <v>0</v>
      </c>
      <c r="D24" s="348">
        <f>C24/'- 3 -'!E24</f>
        <v>0</v>
      </c>
      <c r="E24" s="396">
        <v>9372</v>
      </c>
      <c r="F24" s="348">
        <f>E24/'- 3 -'!E24</f>
        <v>0.0016561829859537234</v>
      </c>
    </row>
    <row r="25" spans="1:6" ht="12.75">
      <c r="A25" s="12">
        <v>17</v>
      </c>
      <c r="B25" s="13" t="s">
        <v>131</v>
      </c>
      <c r="C25" s="395">
        <v>0</v>
      </c>
      <c r="D25" s="347">
        <f>C25/'- 3 -'!E25</f>
        <v>0</v>
      </c>
      <c r="E25" s="395">
        <v>8780</v>
      </c>
      <c r="F25" s="347">
        <f>E25/'- 3 -'!E25</f>
        <v>0.002222018241959919</v>
      </c>
    </row>
    <row r="26" spans="1:6" ht="12.75">
      <c r="A26" s="14">
        <v>18</v>
      </c>
      <c r="B26" s="15" t="s">
        <v>132</v>
      </c>
      <c r="C26" s="396">
        <v>0</v>
      </c>
      <c r="D26" s="348">
        <f>C26/'- 3 -'!E26</f>
        <v>0</v>
      </c>
      <c r="E26" s="396">
        <v>0</v>
      </c>
      <c r="F26" s="348">
        <f>E26/'- 3 -'!E26</f>
        <v>0</v>
      </c>
    </row>
    <row r="27" spans="1:6" ht="12.75">
      <c r="A27" s="12">
        <v>19</v>
      </c>
      <c r="B27" s="13" t="s">
        <v>133</v>
      </c>
      <c r="C27" s="395">
        <v>0</v>
      </c>
      <c r="D27" s="347">
        <f>C27/'- 3 -'!E27</f>
        <v>0</v>
      </c>
      <c r="E27" s="395">
        <v>0</v>
      </c>
      <c r="F27" s="347">
        <f>E27/'- 3 -'!E27</f>
        <v>0</v>
      </c>
    </row>
    <row r="28" spans="1:6" ht="12.75">
      <c r="A28" s="14">
        <v>20</v>
      </c>
      <c r="B28" s="15" t="s">
        <v>134</v>
      </c>
      <c r="C28" s="396">
        <v>480</v>
      </c>
      <c r="D28" s="348">
        <f>C28/'- 3 -'!E28</f>
        <v>6.615273343094537E-05</v>
      </c>
      <c r="E28" s="396">
        <v>17334</v>
      </c>
      <c r="F28" s="348">
        <f>E28/'- 3 -'!E28</f>
        <v>0.0023889405860250145</v>
      </c>
    </row>
    <row r="29" spans="1:6" ht="12.75">
      <c r="A29" s="12">
        <v>21</v>
      </c>
      <c r="B29" s="13" t="s">
        <v>135</v>
      </c>
      <c r="C29" s="395">
        <v>0</v>
      </c>
      <c r="D29" s="347">
        <f>C29/'- 3 -'!E29</f>
        <v>0</v>
      </c>
      <c r="E29" s="395">
        <v>44480</v>
      </c>
      <c r="F29" s="347">
        <f>E29/'- 3 -'!E29</f>
        <v>0.0020694188603801525</v>
      </c>
    </row>
    <row r="30" spans="1:6" ht="12.75">
      <c r="A30" s="14">
        <v>22</v>
      </c>
      <c r="B30" s="15" t="s">
        <v>136</v>
      </c>
      <c r="C30" s="396">
        <v>0</v>
      </c>
      <c r="D30" s="348">
        <f>C30/'- 3 -'!E30</f>
        <v>0</v>
      </c>
      <c r="E30" s="396">
        <v>35196</v>
      </c>
      <c r="F30" s="348">
        <f>E30/'- 3 -'!E30</f>
        <v>0.0030297132437876718</v>
      </c>
    </row>
    <row r="31" spans="1:6" ht="12.75">
      <c r="A31" s="12">
        <v>23</v>
      </c>
      <c r="B31" s="13" t="s">
        <v>137</v>
      </c>
      <c r="C31" s="395">
        <v>0</v>
      </c>
      <c r="D31" s="347">
        <f>C31/'- 3 -'!E31</f>
        <v>0</v>
      </c>
      <c r="E31" s="395">
        <v>0</v>
      </c>
      <c r="F31" s="347">
        <f>E31/'- 3 -'!E31</f>
        <v>0</v>
      </c>
    </row>
    <row r="32" spans="1:6" ht="12.75">
      <c r="A32" s="14">
        <v>24</v>
      </c>
      <c r="B32" s="15" t="s">
        <v>138</v>
      </c>
      <c r="C32" s="396">
        <v>0</v>
      </c>
      <c r="D32" s="348">
        <f>C32/'- 3 -'!E32</f>
        <v>0</v>
      </c>
      <c r="E32" s="396">
        <v>1146</v>
      </c>
      <c r="F32" s="348">
        <f>E32/'- 3 -'!E32</f>
        <v>5.1831370570690526E-05</v>
      </c>
    </row>
    <row r="33" spans="1:6" ht="12.75">
      <c r="A33" s="12">
        <v>25</v>
      </c>
      <c r="B33" s="13" t="s">
        <v>139</v>
      </c>
      <c r="C33" s="395">
        <v>0</v>
      </c>
      <c r="D33" s="347">
        <f>C33/'- 3 -'!E33</f>
        <v>0</v>
      </c>
      <c r="E33" s="395">
        <v>17265</v>
      </c>
      <c r="F33" s="347">
        <f>E33/'- 3 -'!E33</f>
        <v>0.001742795310432071</v>
      </c>
    </row>
    <row r="34" spans="1:6" ht="12.75">
      <c r="A34" s="14">
        <v>26</v>
      </c>
      <c r="B34" s="15" t="s">
        <v>140</v>
      </c>
      <c r="C34" s="396">
        <v>0</v>
      </c>
      <c r="D34" s="348">
        <f>C34/'- 3 -'!E34</f>
        <v>0</v>
      </c>
      <c r="E34" s="396">
        <v>39343</v>
      </c>
      <c r="F34" s="348">
        <f>E34/'- 3 -'!E34</f>
        <v>0.0025774707061082644</v>
      </c>
    </row>
    <row r="35" spans="1:6" ht="12.75">
      <c r="A35" s="12">
        <v>28</v>
      </c>
      <c r="B35" s="13" t="s">
        <v>141</v>
      </c>
      <c r="C35" s="395">
        <v>0</v>
      </c>
      <c r="D35" s="347">
        <f>C35/'- 3 -'!E35</f>
        <v>0</v>
      </c>
      <c r="E35" s="395">
        <v>0</v>
      </c>
      <c r="F35" s="347">
        <f>E35/'- 3 -'!E35</f>
        <v>0</v>
      </c>
    </row>
    <row r="36" spans="1:6" ht="12.75">
      <c r="A36" s="14">
        <v>30</v>
      </c>
      <c r="B36" s="15" t="s">
        <v>142</v>
      </c>
      <c r="C36" s="396">
        <v>0</v>
      </c>
      <c r="D36" s="348">
        <f>C36/'- 3 -'!E36</f>
        <v>0</v>
      </c>
      <c r="E36" s="396">
        <v>16554</v>
      </c>
      <c r="F36" s="348">
        <f>E36/'- 3 -'!E36</f>
        <v>0.0018743662804291544</v>
      </c>
    </row>
    <row r="37" spans="1:6" ht="12.75">
      <c r="A37" s="12">
        <v>31</v>
      </c>
      <c r="B37" s="13" t="s">
        <v>143</v>
      </c>
      <c r="C37" s="395">
        <v>0</v>
      </c>
      <c r="D37" s="347">
        <f>C37/'- 3 -'!E37</f>
        <v>0</v>
      </c>
      <c r="E37" s="395">
        <v>55354</v>
      </c>
      <c r="F37" s="347">
        <f>E37/'- 3 -'!E37</f>
        <v>0.005305723201204653</v>
      </c>
    </row>
    <row r="38" spans="1:6" ht="12.75">
      <c r="A38" s="14">
        <v>32</v>
      </c>
      <c r="B38" s="15" t="s">
        <v>144</v>
      </c>
      <c r="C38" s="396">
        <v>0</v>
      </c>
      <c r="D38" s="348">
        <f>C38/'- 3 -'!E38</f>
        <v>0</v>
      </c>
      <c r="E38" s="396">
        <v>23293</v>
      </c>
      <c r="F38" s="348">
        <f>E38/'- 3 -'!E38</f>
        <v>0.0037731407766210317</v>
      </c>
    </row>
    <row r="39" spans="1:6" ht="12.75">
      <c r="A39" s="12">
        <v>33</v>
      </c>
      <c r="B39" s="13" t="s">
        <v>145</v>
      </c>
      <c r="C39" s="395">
        <v>0</v>
      </c>
      <c r="D39" s="347">
        <f>C39/'- 3 -'!E39</f>
        <v>0</v>
      </c>
      <c r="E39" s="395">
        <v>18199</v>
      </c>
      <c r="F39" s="347">
        <f>E39/'- 3 -'!E39</f>
        <v>0.0014663829355215333</v>
      </c>
    </row>
    <row r="40" spans="1:6" ht="12.75">
      <c r="A40" s="14">
        <v>34</v>
      </c>
      <c r="B40" s="15" t="s">
        <v>146</v>
      </c>
      <c r="C40" s="396">
        <v>0</v>
      </c>
      <c r="D40" s="348">
        <f>C40/'- 3 -'!E40</f>
        <v>0</v>
      </c>
      <c r="E40" s="396">
        <v>3315.24</v>
      </c>
      <c r="F40" s="348">
        <f>E40/'- 3 -'!E40</f>
        <v>0.0006009373677821078</v>
      </c>
    </row>
    <row r="41" spans="1:6" ht="12.75">
      <c r="A41" s="12">
        <v>35</v>
      </c>
      <c r="B41" s="13" t="s">
        <v>147</v>
      </c>
      <c r="C41" s="395">
        <v>0</v>
      </c>
      <c r="D41" s="347">
        <f>C41/'- 3 -'!E41</f>
        <v>0</v>
      </c>
      <c r="E41" s="395">
        <v>21396</v>
      </c>
      <c r="F41" s="347">
        <f>E41/'- 3 -'!E41</f>
        <v>0.0015693609515775682</v>
      </c>
    </row>
    <row r="42" spans="1:6" ht="12.75">
      <c r="A42" s="14">
        <v>36</v>
      </c>
      <c r="B42" s="15" t="s">
        <v>148</v>
      </c>
      <c r="C42" s="396">
        <v>0</v>
      </c>
      <c r="D42" s="348">
        <f>C42/'- 3 -'!E42</f>
        <v>0</v>
      </c>
      <c r="E42" s="396">
        <v>35758</v>
      </c>
      <c r="F42" s="348">
        <f>E42/'- 3 -'!E42</f>
        <v>0.005018760617865433</v>
      </c>
    </row>
    <row r="43" spans="1:6" ht="12.75">
      <c r="A43" s="12">
        <v>37</v>
      </c>
      <c r="B43" s="13" t="s">
        <v>149</v>
      </c>
      <c r="C43" s="395">
        <v>0</v>
      </c>
      <c r="D43" s="347">
        <f>C43/'- 3 -'!E43</f>
        <v>0</v>
      </c>
      <c r="E43" s="395">
        <v>5053</v>
      </c>
      <c r="F43" s="347">
        <f>E43/'- 3 -'!E43</f>
        <v>0.0007305778555501898</v>
      </c>
    </row>
    <row r="44" spans="1:6" ht="12.75">
      <c r="A44" s="14">
        <v>38</v>
      </c>
      <c r="B44" s="15" t="s">
        <v>150</v>
      </c>
      <c r="C44" s="396">
        <v>3360</v>
      </c>
      <c r="D44" s="348">
        <f>C44/'- 3 -'!E44</f>
        <v>0.0003784385961414806</v>
      </c>
      <c r="E44" s="396">
        <v>19215</v>
      </c>
      <c r="F44" s="348">
        <f>E44/'- 3 -'!E44</f>
        <v>0.002164195721684092</v>
      </c>
    </row>
    <row r="45" spans="1:6" ht="12.75">
      <c r="A45" s="12">
        <v>39</v>
      </c>
      <c r="B45" s="13" t="s">
        <v>151</v>
      </c>
      <c r="C45" s="395">
        <v>0</v>
      </c>
      <c r="D45" s="347">
        <f>C45/'- 3 -'!E45</f>
        <v>0</v>
      </c>
      <c r="E45" s="395">
        <v>40193</v>
      </c>
      <c r="F45" s="347">
        <f>E45/'- 3 -'!E45</f>
        <v>0.002695353621570018</v>
      </c>
    </row>
    <row r="46" spans="1:6" ht="12.75">
      <c r="A46" s="14">
        <v>40</v>
      </c>
      <c r="B46" s="15" t="s">
        <v>152</v>
      </c>
      <c r="C46" s="396">
        <v>0</v>
      </c>
      <c r="D46" s="348">
        <f>C46/'- 3 -'!E46</f>
        <v>0</v>
      </c>
      <c r="E46" s="396">
        <v>20642</v>
      </c>
      <c r="F46" s="348">
        <f>E46/'- 3 -'!E46</f>
        <v>0.0004767586236137717</v>
      </c>
    </row>
    <row r="47" spans="1:6" ht="12.75">
      <c r="A47" s="12">
        <v>41</v>
      </c>
      <c r="B47" s="13" t="s">
        <v>153</v>
      </c>
      <c r="C47" s="395">
        <v>0</v>
      </c>
      <c r="D47" s="347">
        <f>C47/'- 3 -'!E47</f>
        <v>0</v>
      </c>
      <c r="E47" s="395">
        <v>20365</v>
      </c>
      <c r="F47" s="347">
        <f>E47/'- 3 -'!E47</f>
        <v>0.0017290639136050008</v>
      </c>
    </row>
    <row r="48" spans="1:6" ht="12.75">
      <c r="A48" s="14">
        <v>42</v>
      </c>
      <c r="B48" s="15" t="s">
        <v>154</v>
      </c>
      <c r="C48" s="396">
        <v>0</v>
      </c>
      <c r="D48" s="348">
        <f>C48/'- 3 -'!E48</f>
        <v>0</v>
      </c>
      <c r="E48" s="396">
        <v>1261</v>
      </c>
      <c r="F48" s="348">
        <f>E48/'- 3 -'!E48</f>
        <v>0.00016143252741248495</v>
      </c>
    </row>
    <row r="49" spans="1:6" ht="12.75">
      <c r="A49" s="12">
        <v>43</v>
      </c>
      <c r="B49" s="13" t="s">
        <v>155</v>
      </c>
      <c r="C49" s="395">
        <v>0</v>
      </c>
      <c r="D49" s="347">
        <f>C49/'- 3 -'!E49</f>
        <v>0</v>
      </c>
      <c r="E49" s="395">
        <v>5605</v>
      </c>
      <c r="F49" s="347">
        <f>E49/'- 3 -'!E49</f>
        <v>0.0009249936587187625</v>
      </c>
    </row>
    <row r="50" spans="1:6" ht="12.75">
      <c r="A50" s="14">
        <v>44</v>
      </c>
      <c r="B50" s="15" t="s">
        <v>156</v>
      </c>
      <c r="C50" s="396">
        <v>2400</v>
      </c>
      <c r="D50" s="348">
        <f>C50/'- 3 -'!E50</f>
        <v>0.0002651795398074266</v>
      </c>
      <c r="E50" s="396">
        <v>9098</v>
      </c>
      <c r="F50" s="348">
        <f>E50/'- 3 -'!E50</f>
        <v>0.0010052514388199864</v>
      </c>
    </row>
    <row r="51" spans="1:6" ht="12.75">
      <c r="A51" s="12">
        <v>45</v>
      </c>
      <c r="B51" s="13" t="s">
        <v>157</v>
      </c>
      <c r="C51" s="395">
        <v>0</v>
      </c>
      <c r="D51" s="347">
        <f>C51/'- 3 -'!E51</f>
        <v>0</v>
      </c>
      <c r="E51" s="395">
        <v>38120</v>
      </c>
      <c r="F51" s="347">
        <f>E51/'- 3 -'!E51</f>
        <v>0.003242611855833283</v>
      </c>
    </row>
    <row r="52" spans="1:6" ht="12.75">
      <c r="A52" s="14">
        <v>46</v>
      </c>
      <c r="B52" s="15" t="s">
        <v>158</v>
      </c>
      <c r="C52" s="396">
        <v>0</v>
      </c>
      <c r="D52" s="348">
        <f>C52/'- 3 -'!E52</f>
        <v>0</v>
      </c>
      <c r="E52" s="396">
        <v>41238</v>
      </c>
      <c r="F52" s="348">
        <f>E52/'- 3 -'!E52</f>
        <v>0.0036548961088158946</v>
      </c>
    </row>
    <row r="53" spans="1:6" ht="12.75">
      <c r="A53" s="12">
        <v>47</v>
      </c>
      <c r="B53" s="13" t="s">
        <v>159</v>
      </c>
      <c r="C53" s="395">
        <v>0</v>
      </c>
      <c r="D53" s="347">
        <f>C53/'- 3 -'!E53</f>
        <v>0</v>
      </c>
      <c r="E53" s="395">
        <v>32735</v>
      </c>
      <c r="F53" s="347">
        <f>E53/'- 3 -'!E53</f>
        <v>0.003660983927896955</v>
      </c>
    </row>
    <row r="54" spans="1:6" ht="12.75">
      <c r="A54" s="14">
        <v>48</v>
      </c>
      <c r="B54" s="15" t="s">
        <v>160</v>
      </c>
      <c r="C54" s="396">
        <v>2094001</v>
      </c>
      <c r="D54" s="348">
        <f>C54/'- 3 -'!E54</f>
        <v>0.036863382538707766</v>
      </c>
      <c r="E54" s="396">
        <v>339577</v>
      </c>
      <c r="F54" s="348">
        <f>E54/'- 3 -'!E54</f>
        <v>0.005978009013532833</v>
      </c>
    </row>
    <row r="55" spans="1:6" ht="12.75">
      <c r="A55" s="12">
        <v>49</v>
      </c>
      <c r="B55" s="13" t="s">
        <v>161</v>
      </c>
      <c r="C55" s="395">
        <v>9600</v>
      </c>
      <c r="D55" s="347">
        <f>C55/'- 3 -'!E55</f>
        <v>0.0002843565256194122</v>
      </c>
      <c r="E55" s="395">
        <v>117098</v>
      </c>
      <c r="F55" s="347">
        <f>E55/'- 3 -'!E55</f>
        <v>0.0034684979621856177</v>
      </c>
    </row>
    <row r="56" spans="1:6" ht="12.75">
      <c r="A56" s="14">
        <v>50</v>
      </c>
      <c r="B56" s="15" t="s">
        <v>358</v>
      </c>
      <c r="C56" s="396">
        <v>0</v>
      </c>
      <c r="D56" s="348">
        <f>C56/'- 3 -'!E56</f>
        <v>0</v>
      </c>
      <c r="E56" s="396">
        <v>29716</v>
      </c>
      <c r="F56" s="348">
        <f>E56/'- 3 -'!E56</f>
        <v>0.0021071285841962237</v>
      </c>
    </row>
    <row r="57" spans="1:6" ht="12.75">
      <c r="A57" s="12">
        <v>2264</v>
      </c>
      <c r="B57" s="13" t="s">
        <v>162</v>
      </c>
      <c r="C57" s="395">
        <v>0</v>
      </c>
      <c r="D57" s="347">
        <f>C57/'- 3 -'!E57</f>
        <v>0</v>
      </c>
      <c r="E57" s="395">
        <v>6770</v>
      </c>
      <c r="F57" s="347">
        <f>E57/'- 3 -'!E57</f>
        <v>0.003886210382323885</v>
      </c>
    </row>
    <row r="58" spans="1:6" ht="12.75">
      <c r="A58" s="14">
        <v>2309</v>
      </c>
      <c r="B58" s="15" t="s">
        <v>163</v>
      </c>
      <c r="C58" s="396">
        <v>0</v>
      </c>
      <c r="D58" s="348">
        <f>C58/'- 3 -'!E58</f>
        <v>0</v>
      </c>
      <c r="E58" s="396">
        <v>15026</v>
      </c>
      <c r="F58" s="348">
        <f>E58/'- 3 -'!E58</f>
        <v>0.007512504174724468</v>
      </c>
    </row>
    <row r="59" spans="1:6" ht="12.75">
      <c r="A59" s="12">
        <v>2312</v>
      </c>
      <c r="B59" s="13" t="s">
        <v>164</v>
      </c>
      <c r="C59" s="395">
        <v>0</v>
      </c>
      <c r="D59" s="347">
        <f>C59/'- 3 -'!E59</f>
        <v>0</v>
      </c>
      <c r="E59" s="395">
        <v>5990</v>
      </c>
      <c r="F59" s="347">
        <f>E59/'- 3 -'!E59</f>
        <v>0.0033583085338039823</v>
      </c>
    </row>
    <row r="60" spans="1:6" ht="12.75">
      <c r="A60" s="14">
        <v>2355</v>
      </c>
      <c r="B60" s="15" t="s">
        <v>165</v>
      </c>
      <c r="C60" s="396">
        <v>0</v>
      </c>
      <c r="D60" s="348">
        <f>C60/'- 3 -'!E60</f>
        <v>0</v>
      </c>
      <c r="E60" s="396">
        <v>54099</v>
      </c>
      <c r="F60" s="348">
        <f>E60/'- 3 -'!E60</f>
        <v>0.002268968402206535</v>
      </c>
    </row>
    <row r="61" spans="1:6" ht="12.75">
      <c r="A61" s="12">
        <v>2439</v>
      </c>
      <c r="B61" s="13" t="s">
        <v>166</v>
      </c>
      <c r="C61" s="395">
        <v>0</v>
      </c>
      <c r="D61" s="347">
        <f>C61/'- 3 -'!E61</f>
        <v>0</v>
      </c>
      <c r="E61" s="395">
        <v>-6197.4</v>
      </c>
      <c r="F61" s="347">
        <f>E61/'- 3 -'!E61</f>
        <v>-0.005074746469231673</v>
      </c>
    </row>
    <row r="62" spans="1:6" ht="12.75">
      <c r="A62" s="14">
        <v>2460</v>
      </c>
      <c r="B62" s="15" t="s">
        <v>167</v>
      </c>
      <c r="C62" s="396">
        <v>0</v>
      </c>
      <c r="D62" s="348">
        <f>C62/'- 3 -'!E62</f>
        <v>0</v>
      </c>
      <c r="E62" s="396">
        <v>21980</v>
      </c>
      <c r="F62" s="348">
        <f>E62/'- 3 -'!E62</f>
        <v>0.007841634656172148</v>
      </c>
    </row>
    <row r="63" spans="1:6" ht="12.75">
      <c r="A63" s="12">
        <v>3000</v>
      </c>
      <c r="B63" s="13" t="s">
        <v>400</v>
      </c>
      <c r="C63" s="395">
        <v>0</v>
      </c>
      <c r="D63" s="347">
        <f>C63/'- 3 -'!E63</f>
        <v>0</v>
      </c>
      <c r="E63" s="395">
        <v>0</v>
      </c>
      <c r="F63" s="347">
        <f>E63/'- 3 -'!E63</f>
        <v>0</v>
      </c>
    </row>
    <row r="64" spans="1:6" ht="4.5" customHeight="1">
      <c r="A64" s="16"/>
      <c r="B64" s="16"/>
      <c r="C64" s="397"/>
      <c r="D64" s="193"/>
      <c r="E64" s="397"/>
      <c r="F64" s="193"/>
    </row>
    <row r="65" spans="1:7" ht="12.75">
      <c r="A65" s="18"/>
      <c r="B65" s="19" t="s">
        <v>168</v>
      </c>
      <c r="C65" s="398">
        <f>SUM(C11:C63)</f>
        <v>2109841</v>
      </c>
      <c r="D65" s="101">
        <f>C65/'- 3 -'!E65</f>
        <v>0.001686847021369748</v>
      </c>
      <c r="E65" s="398">
        <f>SUM(E11:E63)</f>
        <v>2178028.8400000003</v>
      </c>
      <c r="F65" s="101">
        <f>E65/'- 3 -'!E65</f>
        <v>0.0017413641412842996</v>
      </c>
      <c r="G65" s="75"/>
    </row>
    <row r="66" spans="1:6" ht="4.5" customHeight="1">
      <c r="A66" s="16"/>
      <c r="B66" s="16"/>
      <c r="C66" s="397"/>
      <c r="D66" s="193"/>
      <c r="E66" s="397"/>
      <c r="F66" s="193"/>
    </row>
    <row r="67" spans="1:6" ht="12.75">
      <c r="A67" s="14">
        <v>2155</v>
      </c>
      <c r="B67" s="15" t="s">
        <v>169</v>
      </c>
      <c r="C67" s="396">
        <v>0</v>
      </c>
      <c r="D67" s="348">
        <f>C67/'- 3 -'!E67</f>
        <v>0</v>
      </c>
      <c r="E67" s="396">
        <v>3834.27</v>
      </c>
      <c r="F67" s="348">
        <f>E67/'- 3 -'!E67</f>
        <v>0.0031981263668910964</v>
      </c>
    </row>
    <row r="68" spans="1:6" ht="12.75">
      <c r="A68" s="12">
        <v>2408</v>
      </c>
      <c r="B68" s="13" t="s">
        <v>171</v>
      </c>
      <c r="C68" s="395">
        <v>5613</v>
      </c>
      <c r="D68" s="347">
        <f>C68/'- 3 -'!E68</f>
        <v>0.0024844330110460554</v>
      </c>
      <c r="E68" s="395">
        <v>20948</v>
      </c>
      <c r="F68" s="347">
        <f>E68/'- 3 -'!E68</f>
        <v>0.00927202970165558</v>
      </c>
    </row>
    <row r="69" ht="6.75" customHeight="1"/>
    <row r="70" spans="1:2" ht="12" customHeight="1">
      <c r="A70" s="5"/>
      <c r="B70" s="5"/>
    </row>
    <row r="71" spans="1:2" ht="12" customHeight="1">
      <c r="A71" s="5"/>
      <c r="B71" s="5"/>
    </row>
    <row r="72" spans="1:2" ht="12" customHeight="1">
      <c r="A72" s="5"/>
      <c r="B72" s="5"/>
    </row>
    <row r="73" spans="1:2" ht="12" customHeight="1">
      <c r="A73" s="5"/>
      <c r="B73" s="5"/>
    </row>
    <row r="74" spans="1:2" ht="12" customHeight="1">
      <c r="A74" s="5"/>
      <c r="B74" s="5"/>
    </row>
    <row r="75" ht="12" customHeight="1"/>
  </sheetData>
  <printOptions horizontalCentered="1"/>
  <pageMargins left="0.4724409448818898" right="0.4724409448818898" top="0.5905511811023623" bottom="0" header="0.31496062992125984" footer="0"/>
  <pageSetup fitToHeight="1" fitToWidth="1" horizontalDpi="300" verticalDpi="300" orientation="portrait" scale="83" r:id="rId1"/>
  <headerFooter alignWithMargins="0">
    <oddHeader>&amp;C&amp;"Times New Roman,Bold"&amp;12&amp;A</oddHeader>
  </headerFooter>
</worksheet>
</file>

<file path=xl/worksheets/sheet27.xml><?xml version="1.0" encoding="utf-8"?>
<worksheet xmlns="http://schemas.openxmlformats.org/spreadsheetml/2006/main" xmlns:r="http://schemas.openxmlformats.org/officeDocument/2006/relationships">
  <sheetPr codeName="Sheet29">
    <pageSetUpPr fitToPage="1"/>
  </sheetPr>
  <dimension ref="A1:H74"/>
  <sheetViews>
    <sheetView showGridLines="0" showZeros="0" workbookViewId="0" topLeftCell="A1">
      <selection activeCell="A1" sqref="A1"/>
    </sheetView>
  </sheetViews>
  <sheetFormatPr defaultColWidth="15.83203125" defaultRowHeight="12"/>
  <cols>
    <col min="1" max="1" width="6.83203125" style="80" customWidth="1"/>
    <col min="2" max="2" width="35.83203125" style="80" customWidth="1"/>
    <col min="3" max="3" width="16.83203125" style="80" customWidth="1"/>
    <col min="4" max="4" width="15.83203125" style="80" customWidth="1"/>
    <col min="5" max="5" width="16.83203125" style="80" customWidth="1"/>
    <col min="6" max="6" width="15.83203125" style="80" customWidth="1"/>
    <col min="7" max="7" width="16.83203125" style="80" customWidth="1"/>
    <col min="8" max="16384" width="15.83203125" style="80" customWidth="1"/>
  </cols>
  <sheetData>
    <row r="1" spans="1:8" ht="6.75" customHeight="1">
      <c r="A1" s="16"/>
      <c r="B1" s="78"/>
      <c r="C1" s="140"/>
      <c r="D1" s="140"/>
      <c r="E1" s="140"/>
      <c r="F1" s="140"/>
      <c r="G1" s="140"/>
      <c r="H1" s="140"/>
    </row>
    <row r="2" spans="1:8" ht="12.75">
      <c r="A2" s="7"/>
      <c r="B2" s="81"/>
      <c r="C2" s="195" t="s">
        <v>0</v>
      </c>
      <c r="D2" s="195"/>
      <c r="E2" s="196"/>
      <c r="F2" s="195"/>
      <c r="G2" s="210"/>
      <c r="H2" s="215" t="s">
        <v>391</v>
      </c>
    </row>
    <row r="3" spans="1:8" ht="12.75">
      <c r="A3" s="8"/>
      <c r="B3" s="84"/>
      <c r="C3" s="198" t="str">
        <f>YEAR</f>
        <v>OPERATING FUND ACTUAL 2000/01</v>
      </c>
      <c r="D3" s="198"/>
      <c r="E3" s="199"/>
      <c r="F3" s="198"/>
      <c r="G3" s="211"/>
      <c r="H3" s="211"/>
    </row>
    <row r="4" spans="1:8" ht="12.75">
      <c r="A4" s="9"/>
      <c r="C4" s="140"/>
      <c r="D4" s="140"/>
      <c r="E4" s="140"/>
      <c r="F4" s="140"/>
      <c r="G4" s="140"/>
      <c r="H4" s="140"/>
    </row>
    <row r="5" spans="1:8" ht="12.75">
      <c r="A5" s="9"/>
      <c r="C5" s="55"/>
      <c r="D5" s="140"/>
      <c r="E5" s="140"/>
      <c r="F5" s="140"/>
      <c r="G5" s="140"/>
      <c r="H5" s="140"/>
    </row>
    <row r="6" spans="1:8" ht="16.5">
      <c r="A6" s="9"/>
      <c r="C6" s="322" t="s">
        <v>26</v>
      </c>
      <c r="D6" s="217"/>
      <c r="E6" s="218"/>
      <c r="F6" s="218"/>
      <c r="G6" s="218"/>
      <c r="H6" s="219"/>
    </row>
    <row r="7" spans="3:8" ht="12.75">
      <c r="C7" s="200"/>
      <c r="D7" s="65"/>
      <c r="E7" s="64" t="s">
        <v>60</v>
      </c>
      <c r="F7" s="64"/>
      <c r="G7" s="64"/>
      <c r="H7" s="65"/>
    </row>
    <row r="8" spans="1:8" ht="12.75">
      <c r="A8" s="92"/>
      <c r="B8" s="44"/>
      <c r="C8" s="67" t="s">
        <v>36</v>
      </c>
      <c r="D8" s="69"/>
      <c r="E8" s="67" t="s">
        <v>67</v>
      </c>
      <c r="F8" s="69"/>
      <c r="G8" s="67" t="s">
        <v>72</v>
      </c>
      <c r="H8" s="69"/>
    </row>
    <row r="9" spans="1:8" ht="12.75">
      <c r="A9" s="50" t="s">
        <v>101</v>
      </c>
      <c r="B9" s="51" t="s">
        <v>102</v>
      </c>
      <c r="C9" s="220" t="s">
        <v>103</v>
      </c>
      <c r="D9" s="131" t="s">
        <v>104</v>
      </c>
      <c r="E9" s="131" t="s">
        <v>103</v>
      </c>
      <c r="F9" s="131" t="s">
        <v>104</v>
      </c>
      <c r="G9" s="131" t="s">
        <v>103</v>
      </c>
      <c r="H9" s="131" t="s">
        <v>104</v>
      </c>
    </row>
    <row r="10" spans="1:2" ht="4.5" customHeight="1">
      <c r="A10" s="75"/>
      <c r="B10" s="75"/>
    </row>
    <row r="11" spans="1:8" ht="12.75">
      <c r="A11" s="12">
        <v>1</v>
      </c>
      <c r="B11" s="13" t="s">
        <v>117</v>
      </c>
      <c r="C11" s="395">
        <v>1782636</v>
      </c>
      <c r="D11" s="347">
        <f>C11/'- 3 -'!E11</f>
        <v>0.007767356400173075</v>
      </c>
      <c r="E11" s="395">
        <v>21801384</v>
      </c>
      <c r="F11" s="347">
        <f>E11/'- 3 -'!E11</f>
        <v>0.09499366081748088</v>
      </c>
      <c r="G11" s="395">
        <v>6285254</v>
      </c>
      <c r="H11" s="347">
        <f>G11/'- 3 -'!E11</f>
        <v>0.027386302017693695</v>
      </c>
    </row>
    <row r="12" spans="1:8" ht="12.75">
      <c r="A12" s="14">
        <v>2</v>
      </c>
      <c r="B12" s="15" t="s">
        <v>118</v>
      </c>
      <c r="C12" s="396">
        <v>273891</v>
      </c>
      <c r="D12" s="348">
        <f>C12/'- 3 -'!E12</f>
        <v>0.004635797010075023</v>
      </c>
      <c r="E12" s="396">
        <v>4962648</v>
      </c>
      <c r="F12" s="348">
        <f>E12/'- 3 -'!E12</f>
        <v>0.08399629327161094</v>
      </c>
      <c r="G12" s="396">
        <v>657535</v>
      </c>
      <c r="H12" s="348">
        <f>G12/'- 3 -'!E12</f>
        <v>0.011129240416880001</v>
      </c>
    </row>
    <row r="13" spans="1:8" ht="12.75">
      <c r="A13" s="12">
        <v>3</v>
      </c>
      <c r="B13" s="13" t="s">
        <v>119</v>
      </c>
      <c r="C13" s="395">
        <v>220905</v>
      </c>
      <c r="D13" s="347">
        <f>C13/'- 3 -'!E13</f>
        <v>0.005434026592673086</v>
      </c>
      <c r="E13" s="395">
        <v>3780667</v>
      </c>
      <c r="F13" s="347">
        <f>E13/'- 3 -'!E13</f>
        <v>0.09300036221924166</v>
      </c>
      <c r="G13" s="395">
        <v>201881</v>
      </c>
      <c r="H13" s="347">
        <f>G13/'- 3 -'!E13</f>
        <v>0.004966056551709718</v>
      </c>
    </row>
    <row r="14" spans="1:8" ht="12.75">
      <c r="A14" s="14">
        <v>4</v>
      </c>
      <c r="B14" s="15" t="s">
        <v>120</v>
      </c>
      <c r="C14" s="396">
        <v>173791</v>
      </c>
      <c r="D14" s="348">
        <f>C14/'- 3 -'!E14</f>
        <v>0.004449984082417358</v>
      </c>
      <c r="E14" s="396">
        <v>4234226</v>
      </c>
      <c r="F14" s="348">
        <f>E14/'- 3 -'!E14</f>
        <v>0.10841895323323833</v>
      </c>
      <c r="G14" s="396">
        <v>203187</v>
      </c>
      <c r="H14" s="348">
        <f>G14/'- 3 -'!E14</f>
        <v>0.005202679746098105</v>
      </c>
    </row>
    <row r="15" spans="1:8" ht="12.75">
      <c r="A15" s="12">
        <v>5</v>
      </c>
      <c r="B15" s="13" t="s">
        <v>121</v>
      </c>
      <c r="C15" s="395">
        <v>295897</v>
      </c>
      <c r="D15" s="347">
        <f>C15/'- 3 -'!E15</f>
        <v>0.006301835867563841</v>
      </c>
      <c r="E15" s="395">
        <v>3568768</v>
      </c>
      <c r="F15" s="347">
        <f>E15/'- 3 -'!E15</f>
        <v>0.07600546874559078</v>
      </c>
      <c r="G15" s="395">
        <v>465001</v>
      </c>
      <c r="H15" s="347">
        <f>G15/'- 3 -'!E15</f>
        <v>0.00990331088268233</v>
      </c>
    </row>
    <row r="16" spans="1:8" ht="12.75">
      <c r="A16" s="14">
        <v>6</v>
      </c>
      <c r="B16" s="15" t="s">
        <v>122</v>
      </c>
      <c r="C16" s="396">
        <v>266363</v>
      </c>
      <c r="D16" s="348">
        <f>C16/'- 3 -'!E16</f>
        <v>0.004739370307834257</v>
      </c>
      <c r="E16" s="396">
        <v>5692149</v>
      </c>
      <c r="F16" s="348">
        <f>E16/'- 3 -'!E16</f>
        <v>0.10127983976141001</v>
      </c>
      <c r="G16" s="396">
        <v>176193</v>
      </c>
      <c r="H16" s="348">
        <f>G16/'- 3 -'!E16</f>
        <v>0.0031349844860143533</v>
      </c>
    </row>
    <row r="17" spans="1:8" ht="12.75">
      <c r="A17" s="12">
        <v>9</v>
      </c>
      <c r="B17" s="13" t="s">
        <v>123</v>
      </c>
      <c r="C17" s="395">
        <v>366319</v>
      </c>
      <c r="D17" s="347">
        <f>C17/'- 3 -'!E17</f>
        <v>0.004715761304639904</v>
      </c>
      <c r="E17" s="395">
        <v>7297683</v>
      </c>
      <c r="F17" s="347">
        <f>E17/'- 3 -'!E17</f>
        <v>0.09394579889366494</v>
      </c>
      <c r="G17" s="395">
        <v>275710</v>
      </c>
      <c r="H17" s="347">
        <f>G17/'- 3 -'!E17</f>
        <v>0.003549317805798411</v>
      </c>
    </row>
    <row r="18" spans="1:8" ht="12.75">
      <c r="A18" s="14">
        <v>10</v>
      </c>
      <c r="B18" s="15" t="s">
        <v>124</v>
      </c>
      <c r="C18" s="396">
        <v>479072</v>
      </c>
      <c r="D18" s="348">
        <f>C18/'- 3 -'!E18</f>
        <v>0.00843337854165389</v>
      </c>
      <c r="E18" s="396">
        <v>5997000</v>
      </c>
      <c r="F18" s="348">
        <f>E18/'- 3 -'!E18</f>
        <v>0.10556862249160538</v>
      </c>
      <c r="G18" s="396">
        <v>457760</v>
      </c>
      <c r="H18" s="348">
        <f>G18/'- 3 -'!E18</f>
        <v>0.00805821121089833</v>
      </c>
    </row>
    <row r="19" spans="1:8" ht="12.75">
      <c r="A19" s="12">
        <v>11</v>
      </c>
      <c r="B19" s="13" t="s">
        <v>125</v>
      </c>
      <c r="C19" s="395">
        <v>121876</v>
      </c>
      <c r="D19" s="347">
        <f>C19/'- 3 -'!E19</f>
        <v>0.003937002405339329</v>
      </c>
      <c r="E19" s="395">
        <v>2910053</v>
      </c>
      <c r="F19" s="347">
        <f>E19/'- 3 -'!E19</f>
        <v>0.0940044443587329</v>
      </c>
      <c r="G19" s="395">
        <v>110971</v>
      </c>
      <c r="H19" s="347">
        <f>G19/'- 3 -'!E19</f>
        <v>0.0035847344343669855</v>
      </c>
    </row>
    <row r="20" spans="1:8" ht="12.75">
      <c r="A20" s="14">
        <v>12</v>
      </c>
      <c r="B20" s="15" t="s">
        <v>126</v>
      </c>
      <c r="C20" s="396">
        <v>155374</v>
      </c>
      <c r="D20" s="348">
        <f>C20/'- 3 -'!E20</f>
        <v>0.003122763491535543</v>
      </c>
      <c r="E20" s="396">
        <v>4377673</v>
      </c>
      <c r="F20" s="348">
        <f>E20/'- 3 -'!E20</f>
        <v>0.08798407341177338</v>
      </c>
      <c r="G20" s="396">
        <v>156170</v>
      </c>
      <c r="H20" s="348">
        <f>G20/'- 3 -'!E20</f>
        <v>0.003138761790731434</v>
      </c>
    </row>
    <row r="21" spans="1:8" ht="12.75">
      <c r="A21" s="12">
        <v>13</v>
      </c>
      <c r="B21" s="13" t="s">
        <v>127</v>
      </c>
      <c r="C21" s="395">
        <v>36718</v>
      </c>
      <c r="D21" s="347">
        <f>C21/'- 3 -'!E21</f>
        <v>0.001945382014472269</v>
      </c>
      <c r="E21" s="395">
        <v>1591803</v>
      </c>
      <c r="F21" s="347">
        <f>E21/'- 3 -'!E21</f>
        <v>0.08433642700536524</v>
      </c>
      <c r="G21" s="395">
        <v>53983</v>
      </c>
      <c r="H21" s="347">
        <f>G21/'- 3 -'!E21</f>
        <v>0.002860111043282763</v>
      </c>
    </row>
    <row r="22" spans="1:8" ht="12.75">
      <c r="A22" s="14">
        <v>14</v>
      </c>
      <c r="B22" s="15" t="s">
        <v>128</v>
      </c>
      <c r="C22" s="396">
        <v>83953</v>
      </c>
      <c r="D22" s="348">
        <f>C22/'- 3 -'!E22</f>
        <v>0.003919247635542172</v>
      </c>
      <c r="E22" s="396">
        <v>2254129</v>
      </c>
      <c r="F22" s="348">
        <f>E22/'- 3 -'!E22</f>
        <v>0.10523137652563982</v>
      </c>
      <c r="G22" s="396">
        <v>147878.89</v>
      </c>
      <c r="H22" s="348">
        <f>G22/'- 3 -'!E22</f>
        <v>0.006903553059200994</v>
      </c>
    </row>
    <row r="23" spans="1:8" ht="12.75">
      <c r="A23" s="12">
        <v>15</v>
      </c>
      <c r="B23" s="13" t="s">
        <v>129</v>
      </c>
      <c r="C23" s="395">
        <v>83294</v>
      </c>
      <c r="D23" s="347">
        <f>C23/'- 3 -'!E23</f>
        <v>0.0027524185108951248</v>
      </c>
      <c r="E23" s="395">
        <v>2957634</v>
      </c>
      <c r="F23" s="347">
        <f>E23/'- 3 -'!E23</f>
        <v>0.09773388923635307</v>
      </c>
      <c r="G23" s="395">
        <v>155292</v>
      </c>
      <c r="H23" s="347">
        <f>G23/'- 3 -'!E23</f>
        <v>0.005131565003408718</v>
      </c>
    </row>
    <row r="24" spans="1:8" ht="12.75">
      <c r="A24" s="14">
        <v>16</v>
      </c>
      <c r="B24" s="15" t="s">
        <v>130</v>
      </c>
      <c r="C24" s="396">
        <v>29558</v>
      </c>
      <c r="D24" s="348">
        <f>C24/'- 3 -'!E24</f>
        <v>0.005223373527402919</v>
      </c>
      <c r="E24" s="396">
        <v>605766</v>
      </c>
      <c r="F24" s="348">
        <f>E24/'- 3 -'!E24</f>
        <v>0.10704858543205753</v>
      </c>
      <c r="G24" s="396">
        <v>35874</v>
      </c>
      <c r="H24" s="348">
        <f>G24/'- 3 -'!E24</f>
        <v>0.006339512210638484</v>
      </c>
    </row>
    <row r="25" spans="1:8" ht="12.75">
      <c r="A25" s="12">
        <v>17</v>
      </c>
      <c r="B25" s="13" t="s">
        <v>131</v>
      </c>
      <c r="C25" s="395">
        <v>53810</v>
      </c>
      <c r="D25" s="347">
        <f>C25/'- 3 -'!E25</f>
        <v>0.013618086742581236</v>
      </c>
      <c r="E25" s="395">
        <v>309965</v>
      </c>
      <c r="F25" s="347">
        <f>E25/'- 3 -'!E25</f>
        <v>0.0784450893358891</v>
      </c>
      <c r="G25" s="395">
        <v>122005</v>
      </c>
      <c r="H25" s="347">
        <f>G25/'- 3 -'!E25</f>
        <v>0.030876689705047828</v>
      </c>
    </row>
    <row r="26" spans="1:8" ht="12.75">
      <c r="A26" s="14">
        <v>18</v>
      </c>
      <c r="B26" s="15" t="s">
        <v>132</v>
      </c>
      <c r="C26" s="396">
        <v>77326</v>
      </c>
      <c r="D26" s="348">
        <f>C26/'- 3 -'!E26</f>
        <v>0.008497576477473994</v>
      </c>
      <c r="E26" s="396">
        <v>766259</v>
      </c>
      <c r="F26" s="348">
        <f>E26/'- 3 -'!E26</f>
        <v>0.08420640475458119</v>
      </c>
      <c r="G26" s="396">
        <v>135072</v>
      </c>
      <c r="H26" s="348">
        <f>G26/'- 3 -'!E26</f>
        <v>0.014843450456060928</v>
      </c>
    </row>
    <row r="27" spans="1:8" ht="12.75">
      <c r="A27" s="12">
        <v>19</v>
      </c>
      <c r="B27" s="13" t="s">
        <v>133</v>
      </c>
      <c r="C27" s="395">
        <v>58221</v>
      </c>
      <c r="D27" s="347">
        <f>C27/'- 3 -'!E27</f>
        <v>0.0025114775615930154</v>
      </c>
      <c r="E27" s="395">
        <v>2059841</v>
      </c>
      <c r="F27" s="347">
        <f>E27/'- 3 -'!E27</f>
        <v>0.08885530052643065</v>
      </c>
      <c r="G27" s="395">
        <v>204855</v>
      </c>
      <c r="H27" s="347">
        <f>G27/'- 3 -'!E27</f>
        <v>0.008836824099210546</v>
      </c>
    </row>
    <row r="28" spans="1:8" ht="12.75">
      <c r="A28" s="14">
        <v>20</v>
      </c>
      <c r="B28" s="15" t="s">
        <v>134</v>
      </c>
      <c r="C28" s="396">
        <v>26948</v>
      </c>
      <c r="D28" s="348">
        <f>C28/'- 3 -'!E28</f>
        <v>0.003713924709368991</v>
      </c>
      <c r="E28" s="396">
        <v>584245</v>
      </c>
      <c r="F28" s="348">
        <f>E28/'- 3 -'!E28</f>
        <v>0.08051959113200557</v>
      </c>
      <c r="G28" s="396">
        <v>46691</v>
      </c>
      <c r="H28" s="348">
        <f>G28/'- 3 -'!E28</f>
        <v>0.006434869326300563</v>
      </c>
    </row>
    <row r="29" spans="1:8" ht="12.75">
      <c r="A29" s="12">
        <v>21</v>
      </c>
      <c r="B29" s="13" t="s">
        <v>135</v>
      </c>
      <c r="C29" s="395">
        <v>98212</v>
      </c>
      <c r="D29" s="347">
        <f>C29/'- 3 -'!E29</f>
        <v>0.004569284287672112</v>
      </c>
      <c r="E29" s="395">
        <v>1885930</v>
      </c>
      <c r="F29" s="347">
        <f>E29/'- 3 -'!E29</f>
        <v>0.08774233613661737</v>
      </c>
      <c r="G29" s="395">
        <v>431942</v>
      </c>
      <c r="H29" s="347">
        <f>G29/'- 3 -'!E29</f>
        <v>0.02009597395212059</v>
      </c>
    </row>
    <row r="30" spans="1:8" ht="12.75">
      <c r="A30" s="14">
        <v>22</v>
      </c>
      <c r="B30" s="15" t="s">
        <v>136</v>
      </c>
      <c r="C30" s="396">
        <v>56796</v>
      </c>
      <c r="D30" s="348">
        <f>C30/'- 3 -'!E30</f>
        <v>0.004889066751737828</v>
      </c>
      <c r="E30" s="396">
        <v>1179164</v>
      </c>
      <c r="F30" s="348">
        <f>E30/'- 3 -'!E30</f>
        <v>0.10150382962261752</v>
      </c>
      <c r="G30" s="396">
        <v>111300</v>
      </c>
      <c r="H30" s="348">
        <f>G30/'- 3 -'!E30</f>
        <v>0.009580835436798723</v>
      </c>
    </row>
    <row r="31" spans="1:8" ht="12.75">
      <c r="A31" s="12">
        <v>23</v>
      </c>
      <c r="B31" s="13" t="s">
        <v>137</v>
      </c>
      <c r="C31" s="395">
        <v>35193</v>
      </c>
      <c r="D31" s="347">
        <f>C31/'- 3 -'!E31</f>
        <v>0.0036066113727392323</v>
      </c>
      <c r="E31" s="395">
        <v>765538</v>
      </c>
      <c r="F31" s="347">
        <f>E31/'- 3 -'!E31</f>
        <v>0.07845304626101914</v>
      </c>
      <c r="G31" s="395">
        <v>268510</v>
      </c>
      <c r="H31" s="347">
        <f>G31/'- 3 -'!E31</f>
        <v>0.02751715453909048</v>
      </c>
    </row>
    <row r="32" spans="1:8" ht="12.75">
      <c r="A32" s="14">
        <v>24</v>
      </c>
      <c r="B32" s="15" t="s">
        <v>138</v>
      </c>
      <c r="C32" s="396">
        <v>136289</v>
      </c>
      <c r="D32" s="348">
        <f>C32/'- 3 -'!E32</f>
        <v>0.0061640887117878195</v>
      </c>
      <c r="E32" s="396">
        <v>2357476</v>
      </c>
      <c r="F32" s="348">
        <f>E32/'- 3 -'!E32</f>
        <v>0.1066240943870063</v>
      </c>
      <c r="G32" s="396">
        <v>137726</v>
      </c>
      <c r="H32" s="348">
        <f>G32/'- 3 -'!E32</f>
        <v>0.006229081451325413</v>
      </c>
    </row>
    <row r="33" spans="1:8" ht="12.75">
      <c r="A33" s="12">
        <v>25</v>
      </c>
      <c r="B33" s="13" t="s">
        <v>139</v>
      </c>
      <c r="C33" s="395">
        <v>30507</v>
      </c>
      <c r="D33" s="347">
        <f>C33/'- 3 -'!E33</f>
        <v>0.003079493572855557</v>
      </c>
      <c r="E33" s="395">
        <v>911961</v>
      </c>
      <c r="F33" s="347">
        <f>E33/'- 3 -'!E33</f>
        <v>0.09205684066591033</v>
      </c>
      <c r="G33" s="395">
        <v>107737</v>
      </c>
      <c r="H33" s="347">
        <f>G33/'- 3 -'!E33</f>
        <v>0.010875385946134956</v>
      </c>
    </row>
    <row r="34" spans="1:8" ht="12.75">
      <c r="A34" s="14">
        <v>26</v>
      </c>
      <c r="B34" s="15" t="s">
        <v>140</v>
      </c>
      <c r="C34" s="396">
        <v>52686</v>
      </c>
      <c r="D34" s="348">
        <f>C34/'- 3 -'!E34</f>
        <v>0.0034516082053229293</v>
      </c>
      <c r="E34" s="396">
        <v>1306423</v>
      </c>
      <c r="F34" s="348">
        <f>E34/'- 3 -'!E34</f>
        <v>0.08558744915959833</v>
      </c>
      <c r="G34" s="396">
        <v>49136</v>
      </c>
      <c r="H34" s="348">
        <f>G34/'- 3 -'!E34</f>
        <v>0.003219037709766303</v>
      </c>
    </row>
    <row r="35" spans="1:8" ht="12.75">
      <c r="A35" s="12">
        <v>28</v>
      </c>
      <c r="B35" s="13" t="s">
        <v>141</v>
      </c>
      <c r="C35" s="395">
        <v>87457</v>
      </c>
      <c r="D35" s="347">
        <f>C35/'- 3 -'!E35</f>
        <v>0.01447772776965155</v>
      </c>
      <c r="E35" s="395">
        <v>409429</v>
      </c>
      <c r="F35" s="347">
        <f>E35/'- 3 -'!E35</f>
        <v>0.06777732603451599</v>
      </c>
      <c r="G35" s="395">
        <v>51164</v>
      </c>
      <c r="H35" s="347">
        <f>G35/'- 3 -'!E35</f>
        <v>0.008469744715762624</v>
      </c>
    </row>
    <row r="36" spans="1:8" ht="12.75">
      <c r="A36" s="14">
        <v>30</v>
      </c>
      <c r="B36" s="15" t="s">
        <v>142</v>
      </c>
      <c r="C36" s="396">
        <v>32295</v>
      </c>
      <c r="D36" s="348">
        <f>C36/'- 3 -'!E36</f>
        <v>0.0036566786895287874</v>
      </c>
      <c r="E36" s="396">
        <v>723522</v>
      </c>
      <c r="F36" s="348">
        <f>E36/'- 3 -'!E36</f>
        <v>0.08192251056836189</v>
      </c>
      <c r="G36" s="396">
        <v>119344</v>
      </c>
      <c r="H36" s="348">
        <f>G36/'- 3 -'!E36</f>
        <v>0.013513010110640149</v>
      </c>
    </row>
    <row r="37" spans="1:8" ht="12.75">
      <c r="A37" s="12">
        <v>31</v>
      </c>
      <c r="B37" s="13" t="s">
        <v>143</v>
      </c>
      <c r="C37" s="395">
        <v>54896</v>
      </c>
      <c r="D37" s="347">
        <f>C37/'- 3 -'!E37</f>
        <v>0.005261823551203718</v>
      </c>
      <c r="E37" s="395">
        <v>906800</v>
      </c>
      <c r="F37" s="347">
        <f>E37/'- 3 -'!E37</f>
        <v>0.08691747297128263</v>
      </c>
      <c r="G37" s="395">
        <v>280037</v>
      </c>
      <c r="H37" s="347">
        <f>G37/'- 3 -'!E37</f>
        <v>0.02684176045264565</v>
      </c>
    </row>
    <row r="38" spans="1:8" ht="12.75">
      <c r="A38" s="14">
        <v>32</v>
      </c>
      <c r="B38" s="15" t="s">
        <v>144</v>
      </c>
      <c r="C38" s="396">
        <v>21739</v>
      </c>
      <c r="D38" s="348">
        <f>C38/'- 3 -'!E38</f>
        <v>0.0035214144740035465</v>
      </c>
      <c r="E38" s="396">
        <v>606302</v>
      </c>
      <c r="F38" s="348">
        <f>E38/'- 3 -'!E38</f>
        <v>0.09821245864194758</v>
      </c>
      <c r="G38" s="396">
        <v>44460</v>
      </c>
      <c r="H38" s="348">
        <f>G38/'- 3 -'!E38</f>
        <v>0.007201899237048516</v>
      </c>
    </row>
    <row r="39" spans="1:8" ht="12.75">
      <c r="A39" s="12">
        <v>33</v>
      </c>
      <c r="B39" s="13" t="s">
        <v>145</v>
      </c>
      <c r="C39" s="395">
        <v>58653</v>
      </c>
      <c r="D39" s="347">
        <f>C39/'- 3 -'!E39</f>
        <v>0.004725960674605445</v>
      </c>
      <c r="E39" s="395">
        <v>1228634</v>
      </c>
      <c r="F39" s="347">
        <f>E39/'- 3 -'!E39</f>
        <v>0.09899708399371193</v>
      </c>
      <c r="G39" s="395">
        <v>73668</v>
      </c>
      <c r="H39" s="347">
        <f>G39/'- 3 -'!E39</f>
        <v>0.005935793070718188</v>
      </c>
    </row>
    <row r="40" spans="1:8" ht="12.75">
      <c r="A40" s="14">
        <v>34</v>
      </c>
      <c r="B40" s="15" t="s">
        <v>146</v>
      </c>
      <c r="C40" s="396">
        <v>32355.88</v>
      </c>
      <c r="D40" s="348">
        <f>C40/'- 3 -'!E40</f>
        <v>0.0058649923865161345</v>
      </c>
      <c r="E40" s="396">
        <v>661557.07</v>
      </c>
      <c r="F40" s="348">
        <f>E40/'- 3 -'!E40</f>
        <v>0.11991721995494856</v>
      </c>
      <c r="G40" s="396">
        <v>37097</v>
      </c>
      <c r="H40" s="348">
        <f>G40/'- 3 -'!E40</f>
        <v>0.006724392059884912</v>
      </c>
    </row>
    <row r="41" spans="1:8" ht="12.75">
      <c r="A41" s="12">
        <v>35</v>
      </c>
      <c r="B41" s="13" t="s">
        <v>147</v>
      </c>
      <c r="C41" s="395">
        <v>82590</v>
      </c>
      <c r="D41" s="347">
        <f>C41/'- 3 -'!E41</f>
        <v>0.006057838894690192</v>
      </c>
      <c r="E41" s="395">
        <v>1300031</v>
      </c>
      <c r="F41" s="347">
        <f>E41/'- 3 -'!E41</f>
        <v>0.09535510783512514</v>
      </c>
      <c r="G41" s="395">
        <v>113229</v>
      </c>
      <c r="H41" s="347">
        <f>G41/'- 3 -'!E41</f>
        <v>0.00830515849626923</v>
      </c>
    </row>
    <row r="42" spans="1:8" ht="12.75">
      <c r="A42" s="14">
        <v>36</v>
      </c>
      <c r="B42" s="15" t="s">
        <v>148</v>
      </c>
      <c r="C42" s="396">
        <v>40476</v>
      </c>
      <c r="D42" s="348">
        <f>C42/'- 3 -'!E42</f>
        <v>0.005680948452618191</v>
      </c>
      <c r="E42" s="396">
        <v>828737</v>
      </c>
      <c r="F42" s="348">
        <f>E42/'- 3 -'!E42</f>
        <v>0.1163161423504655</v>
      </c>
      <c r="G42" s="396">
        <v>36123</v>
      </c>
      <c r="H42" s="348">
        <f>G42/'- 3 -'!E42</f>
        <v>0.005069989647048298</v>
      </c>
    </row>
    <row r="43" spans="1:8" ht="12.75">
      <c r="A43" s="12">
        <v>37</v>
      </c>
      <c r="B43" s="13" t="s">
        <v>149</v>
      </c>
      <c r="C43" s="395">
        <v>27626</v>
      </c>
      <c r="D43" s="347">
        <f>C43/'- 3 -'!E43</f>
        <v>0.0039942497204491475</v>
      </c>
      <c r="E43" s="395">
        <v>671722</v>
      </c>
      <c r="F43" s="347">
        <f>E43/'- 3 -'!E43</f>
        <v>0.09711957614998705</v>
      </c>
      <c r="G43" s="395">
        <v>53208</v>
      </c>
      <c r="H43" s="347">
        <f>G43/'- 3 -'!E43</f>
        <v>0.007692971806474272</v>
      </c>
    </row>
    <row r="44" spans="1:8" ht="12.75">
      <c r="A44" s="14">
        <v>38</v>
      </c>
      <c r="B44" s="15" t="s">
        <v>150</v>
      </c>
      <c r="C44" s="396">
        <v>43812</v>
      </c>
      <c r="D44" s="348">
        <f>C44/'- 3 -'!E44</f>
        <v>0.004934568980401949</v>
      </c>
      <c r="E44" s="396">
        <v>885411</v>
      </c>
      <c r="F44" s="348">
        <f>E44/'- 3 -'!E44</f>
        <v>0.09972431424054301</v>
      </c>
      <c r="G44" s="396">
        <v>39251</v>
      </c>
      <c r="H44" s="348">
        <f>G44/'- 3 -'!E44</f>
        <v>0.004420861112246802</v>
      </c>
    </row>
    <row r="45" spans="1:8" ht="12.75">
      <c r="A45" s="12">
        <v>39</v>
      </c>
      <c r="B45" s="13" t="s">
        <v>151</v>
      </c>
      <c r="C45" s="395">
        <v>59262</v>
      </c>
      <c r="D45" s="347">
        <f>C45/'- 3 -'!E45</f>
        <v>0.003974126000086642</v>
      </c>
      <c r="E45" s="395">
        <v>1451192</v>
      </c>
      <c r="F45" s="347">
        <f>E45/'- 3 -'!E45</f>
        <v>0.09731733418240582</v>
      </c>
      <c r="G45" s="395">
        <v>113868</v>
      </c>
      <c r="H45" s="347">
        <f>G45/'- 3 -'!E45</f>
        <v>0.007636019361106033</v>
      </c>
    </row>
    <row r="46" spans="1:8" ht="12.75">
      <c r="A46" s="14">
        <v>40</v>
      </c>
      <c r="B46" s="15" t="s">
        <v>152</v>
      </c>
      <c r="C46" s="396">
        <v>136602</v>
      </c>
      <c r="D46" s="348">
        <f>C46/'- 3 -'!E46</f>
        <v>0.0031550325309024534</v>
      </c>
      <c r="E46" s="396">
        <v>3677681</v>
      </c>
      <c r="F46" s="348">
        <f>E46/'- 3 -'!E46</f>
        <v>0.08494167869637242</v>
      </c>
      <c r="G46" s="396">
        <v>486146</v>
      </c>
      <c r="H46" s="348">
        <f>G46/'- 3 -'!E46</f>
        <v>0.011228286882828247</v>
      </c>
    </row>
    <row r="47" spans="1:8" ht="12.75">
      <c r="A47" s="12">
        <v>41</v>
      </c>
      <c r="B47" s="13" t="s">
        <v>153</v>
      </c>
      <c r="C47" s="395">
        <v>68329</v>
      </c>
      <c r="D47" s="347">
        <f>C47/'- 3 -'!E47</f>
        <v>0.00580138512903099</v>
      </c>
      <c r="E47" s="395">
        <v>1046132</v>
      </c>
      <c r="F47" s="347">
        <f>E47/'- 3 -'!E47</f>
        <v>0.08882048073004796</v>
      </c>
      <c r="G47" s="395">
        <v>94701</v>
      </c>
      <c r="H47" s="347">
        <f>G47/'- 3 -'!E47</f>
        <v>0.008040465587149874</v>
      </c>
    </row>
    <row r="48" spans="1:8" ht="12.75">
      <c r="A48" s="14">
        <v>42</v>
      </c>
      <c r="B48" s="15" t="s">
        <v>154</v>
      </c>
      <c r="C48" s="396">
        <v>25907</v>
      </c>
      <c r="D48" s="348">
        <f>C48/'- 3 -'!E48</f>
        <v>0.003316599910924066</v>
      </c>
      <c r="E48" s="396">
        <v>711599</v>
      </c>
      <c r="F48" s="348">
        <f>E48/'- 3 -'!E48</f>
        <v>0.091098513143693</v>
      </c>
      <c r="G48" s="396">
        <v>66025</v>
      </c>
      <c r="H48" s="348">
        <f>G48/'- 3 -'!E48</f>
        <v>0.00845248423664498</v>
      </c>
    </row>
    <row r="49" spans="1:8" ht="12.75">
      <c r="A49" s="12">
        <v>43</v>
      </c>
      <c r="B49" s="13" t="s">
        <v>155</v>
      </c>
      <c r="C49" s="395">
        <v>28560</v>
      </c>
      <c r="D49" s="347">
        <f>C49/'- 3 -'!E49</f>
        <v>0.004713259392151268</v>
      </c>
      <c r="E49" s="395">
        <v>561591</v>
      </c>
      <c r="F49" s="347">
        <f>E49/'- 3 -'!E49</f>
        <v>0.09267941370089715</v>
      </c>
      <c r="G49" s="395">
        <v>76856</v>
      </c>
      <c r="H49" s="347">
        <f>G49/'- 3 -'!E49</f>
        <v>0.012683552655573454</v>
      </c>
    </row>
    <row r="50" spans="1:8" ht="12.75">
      <c r="A50" s="14">
        <v>44</v>
      </c>
      <c r="B50" s="15" t="s">
        <v>156</v>
      </c>
      <c r="C50" s="396">
        <v>88618</v>
      </c>
      <c r="D50" s="348">
        <f>C50/'- 3 -'!E50</f>
        <v>0.009791533524439388</v>
      </c>
      <c r="E50" s="396">
        <v>648988</v>
      </c>
      <c r="F50" s="348">
        <f>E50/'- 3 -'!E50</f>
        <v>0.0717076413252259</v>
      </c>
      <c r="G50" s="396">
        <v>76352</v>
      </c>
      <c r="H50" s="348">
        <f>G50/'- 3 -'!E50</f>
        <v>0.0084362450930736</v>
      </c>
    </row>
    <row r="51" spans="1:8" ht="12.75">
      <c r="A51" s="12">
        <v>45</v>
      </c>
      <c r="B51" s="13" t="s">
        <v>157</v>
      </c>
      <c r="C51" s="395">
        <v>93555</v>
      </c>
      <c r="D51" s="347">
        <f>C51/'- 3 -'!E51</f>
        <v>0.007958094233276045</v>
      </c>
      <c r="E51" s="395">
        <v>1386403</v>
      </c>
      <c r="F51" s="347">
        <f>E51/'- 3 -'!E51</f>
        <v>0.11793197284267658</v>
      </c>
      <c r="G51" s="395">
        <v>61542</v>
      </c>
      <c r="H51" s="347">
        <f>G51/'- 3 -'!E51</f>
        <v>0.005234963767882789</v>
      </c>
    </row>
    <row r="52" spans="1:8" ht="12.75">
      <c r="A52" s="14">
        <v>46</v>
      </c>
      <c r="B52" s="15" t="s">
        <v>158</v>
      </c>
      <c r="C52" s="396">
        <v>70942</v>
      </c>
      <c r="D52" s="348">
        <f>C52/'- 3 -'!E52</f>
        <v>0.006287541581832708</v>
      </c>
      <c r="E52" s="396">
        <v>1299625</v>
      </c>
      <c r="F52" s="348">
        <f>E52/'- 3 -'!E52</f>
        <v>0.1151848866438687</v>
      </c>
      <c r="G52" s="396">
        <v>158906</v>
      </c>
      <c r="H52" s="348">
        <f>G52/'- 3 -'!E52</f>
        <v>0.014083731535658823</v>
      </c>
    </row>
    <row r="53" spans="1:8" ht="12.75">
      <c r="A53" s="12">
        <v>47</v>
      </c>
      <c r="B53" s="13" t="s">
        <v>159</v>
      </c>
      <c r="C53" s="395">
        <v>75430</v>
      </c>
      <c r="D53" s="347">
        <f>C53/'- 3 -'!E53</f>
        <v>0.00843586429452474</v>
      </c>
      <c r="E53" s="395">
        <v>785989</v>
      </c>
      <c r="F53" s="347">
        <f>E53/'- 3 -'!E53</f>
        <v>0.08790264537967923</v>
      </c>
      <c r="G53" s="395">
        <v>69634</v>
      </c>
      <c r="H53" s="347">
        <f>G53/'- 3 -'!E53</f>
        <v>0.007787657089817521</v>
      </c>
    </row>
    <row r="54" spans="1:8" ht="12.75">
      <c r="A54" s="14">
        <v>48</v>
      </c>
      <c r="B54" s="15" t="s">
        <v>160</v>
      </c>
      <c r="C54" s="396">
        <v>97444</v>
      </c>
      <c r="D54" s="348">
        <f>C54/'- 3 -'!E54</f>
        <v>0.001715431581981976</v>
      </c>
      <c r="E54" s="396">
        <v>7964197</v>
      </c>
      <c r="F54" s="348">
        <f>E54/'- 3 -'!E54</f>
        <v>0.14020396390671674</v>
      </c>
      <c r="G54" s="396">
        <v>677338</v>
      </c>
      <c r="H54" s="348">
        <f>G54/'- 3 -'!E54</f>
        <v>0.011924048652318333</v>
      </c>
    </row>
    <row r="55" spans="1:8" ht="12.75">
      <c r="A55" s="12">
        <v>49</v>
      </c>
      <c r="B55" s="13" t="s">
        <v>161</v>
      </c>
      <c r="C55" s="395">
        <v>136450</v>
      </c>
      <c r="D55" s="347">
        <f>C55/'- 3 -'!E55</f>
        <v>0.004041713325080082</v>
      </c>
      <c r="E55" s="395">
        <v>2978001</v>
      </c>
      <c r="F55" s="347">
        <f>E55/'- 3 -'!E55</f>
        <v>0.08820979350532658</v>
      </c>
      <c r="G55" s="395">
        <v>362144</v>
      </c>
      <c r="H55" s="347">
        <f>G55/'- 3 -'!E55</f>
        <v>0.010726876001449627</v>
      </c>
    </row>
    <row r="56" spans="1:8" ht="12.75">
      <c r="A56" s="14">
        <v>50</v>
      </c>
      <c r="B56" s="15" t="s">
        <v>358</v>
      </c>
      <c r="C56" s="396">
        <v>113123</v>
      </c>
      <c r="D56" s="348">
        <f>C56/'- 3 -'!E56</f>
        <v>0.008021426397564592</v>
      </c>
      <c r="E56" s="396">
        <v>1408986</v>
      </c>
      <c r="F56" s="348">
        <f>E56/'- 3 -'!E56</f>
        <v>0.0999096337101999</v>
      </c>
      <c r="G56" s="396">
        <v>110562</v>
      </c>
      <c r="H56" s="348">
        <f>G56/'- 3 -'!E56</f>
        <v>0.007839828729502722</v>
      </c>
    </row>
    <row r="57" spans="1:8" ht="12.75">
      <c r="A57" s="12">
        <v>2264</v>
      </c>
      <c r="B57" s="13" t="s">
        <v>162</v>
      </c>
      <c r="C57" s="395">
        <v>0</v>
      </c>
      <c r="D57" s="347">
        <f>C57/'- 3 -'!E57</f>
        <v>0</v>
      </c>
      <c r="E57" s="395">
        <v>246097</v>
      </c>
      <c r="F57" s="347">
        <f>E57/'- 3 -'!E57</f>
        <v>0.14126805265269735</v>
      </c>
      <c r="G57" s="395">
        <v>3466</v>
      </c>
      <c r="H57" s="347">
        <f>G57/'- 3 -'!E57</f>
        <v>0.0019896019475826566</v>
      </c>
    </row>
    <row r="58" spans="1:8" ht="12.75">
      <c r="A58" s="14">
        <v>2309</v>
      </c>
      <c r="B58" s="15" t="s">
        <v>163</v>
      </c>
      <c r="C58" s="396">
        <v>0</v>
      </c>
      <c r="D58" s="348">
        <f>C58/'- 3 -'!E58</f>
        <v>0</v>
      </c>
      <c r="E58" s="396">
        <v>301426</v>
      </c>
      <c r="F58" s="348">
        <f>E58/'- 3 -'!E58</f>
        <v>0.1507030535984625</v>
      </c>
      <c r="G58" s="396">
        <v>10481</v>
      </c>
      <c r="H58" s="348">
        <f>G58/'- 3 -'!E58</f>
        <v>0.005240154149826111</v>
      </c>
    </row>
    <row r="59" spans="1:8" ht="12.75">
      <c r="A59" s="12">
        <v>2312</v>
      </c>
      <c r="B59" s="13" t="s">
        <v>164</v>
      </c>
      <c r="C59" s="395">
        <v>0</v>
      </c>
      <c r="D59" s="347">
        <f>C59/'- 3 -'!E59</f>
        <v>0</v>
      </c>
      <c r="E59" s="395">
        <v>243066</v>
      </c>
      <c r="F59" s="347">
        <f>E59/'- 3 -'!E59</f>
        <v>0.13627556295118512</v>
      </c>
      <c r="G59" s="395">
        <v>12853</v>
      </c>
      <c r="H59" s="347">
        <f>G59/'- 3 -'!E59</f>
        <v>0.007206066708678228</v>
      </c>
    </row>
    <row r="60" spans="1:8" ht="12.75">
      <c r="A60" s="14">
        <v>2355</v>
      </c>
      <c r="B60" s="15" t="s">
        <v>165</v>
      </c>
      <c r="C60" s="396">
        <v>131054</v>
      </c>
      <c r="D60" s="348">
        <f>C60/'- 3 -'!E60</f>
        <v>0.005496541248133519</v>
      </c>
      <c r="E60" s="396">
        <v>2626563</v>
      </c>
      <c r="F60" s="348">
        <f>E60/'- 3 -'!E60</f>
        <v>0.11016078769302211</v>
      </c>
      <c r="G60" s="396">
        <v>110820</v>
      </c>
      <c r="H60" s="348">
        <f>G60/'- 3 -'!E60</f>
        <v>0.004647906215133888</v>
      </c>
    </row>
    <row r="61" spans="1:8" ht="12.75">
      <c r="A61" s="12">
        <v>2439</v>
      </c>
      <c r="B61" s="13" t="s">
        <v>166</v>
      </c>
      <c r="C61" s="395">
        <v>0</v>
      </c>
      <c r="D61" s="347">
        <f>C61/'- 3 -'!E61</f>
        <v>0</v>
      </c>
      <c r="E61" s="395">
        <v>130270.58</v>
      </c>
      <c r="F61" s="347">
        <f>E61/'- 3 -'!E61</f>
        <v>0.10667217960753901</v>
      </c>
      <c r="G61" s="395">
        <v>13799.64</v>
      </c>
      <c r="H61" s="347">
        <f>G61/'- 3 -'!E61</f>
        <v>0.011299847414507402</v>
      </c>
    </row>
    <row r="62" spans="1:8" ht="12.75">
      <c r="A62" s="14">
        <v>2460</v>
      </c>
      <c r="B62" s="15" t="s">
        <v>167</v>
      </c>
      <c r="C62" s="396">
        <v>6273</v>
      </c>
      <c r="D62" s="348">
        <f>C62/'- 3 -'!E62</f>
        <v>0.002237969708742852</v>
      </c>
      <c r="E62" s="396">
        <v>375164</v>
      </c>
      <c r="F62" s="348">
        <f>E62/'- 3 -'!E62</f>
        <v>0.13384435960637706</v>
      </c>
      <c r="G62" s="396">
        <v>28279</v>
      </c>
      <c r="H62" s="348">
        <f>G62/'- 3 -'!E62</f>
        <v>0.010088880183889544</v>
      </c>
    </row>
    <row r="63" spans="1:8" ht="12.75">
      <c r="A63" s="12">
        <v>3000</v>
      </c>
      <c r="B63" s="13" t="s">
        <v>400</v>
      </c>
      <c r="C63" s="395">
        <v>0</v>
      </c>
      <c r="D63" s="347">
        <f>C63/'- 3 -'!E63</f>
        <v>0</v>
      </c>
      <c r="E63" s="395">
        <v>526240</v>
      </c>
      <c r="F63" s="347">
        <f>E63/'- 3 -'!E63</f>
        <v>0.09835436240958469</v>
      </c>
      <c r="G63" s="395">
        <v>36512</v>
      </c>
      <c r="H63" s="347">
        <f>G63/'- 3 -'!E63</f>
        <v>0.006824100182993988</v>
      </c>
    </row>
    <row r="64" spans="1:8" ht="4.5" customHeight="1">
      <c r="A64" s="16"/>
      <c r="B64" s="16"/>
      <c r="C64" s="397"/>
      <c r="D64" s="193"/>
      <c r="E64" s="397"/>
      <c r="F64" s="193"/>
      <c r="G64" s="397"/>
      <c r="H64" s="193"/>
    </row>
    <row r="65" spans="1:8" ht="12.75">
      <c r="A65" s="18"/>
      <c r="B65" s="19" t="s">
        <v>168</v>
      </c>
      <c r="C65" s="398">
        <f>SUM(C11:C63)</f>
        <v>6609083.88</v>
      </c>
      <c r="D65" s="101">
        <f>C65/'- 3 -'!E65</f>
        <v>0.005284053849062947</v>
      </c>
      <c r="E65" s="398">
        <f>SUM(E11:E63)</f>
        <v>120749740.64999999</v>
      </c>
      <c r="F65" s="101">
        <f>E65/'- 3 -'!E65</f>
        <v>0.09654108548777944</v>
      </c>
      <c r="G65" s="398">
        <f>SUM(G11:G63)</f>
        <v>14415529.530000001</v>
      </c>
      <c r="H65" s="101">
        <f>G65/'- 3 -'!E65</f>
        <v>0.011525414971624945</v>
      </c>
    </row>
    <row r="66" spans="1:8" ht="4.5" customHeight="1">
      <c r="A66" s="16"/>
      <c r="B66" s="16"/>
      <c r="C66" s="397"/>
      <c r="D66" s="193"/>
      <c r="E66" s="397"/>
      <c r="F66" s="193"/>
      <c r="G66" s="397"/>
      <c r="H66" s="193"/>
    </row>
    <row r="67" spans="1:8" ht="12.75">
      <c r="A67" s="14">
        <v>2155</v>
      </c>
      <c r="B67" s="15" t="s">
        <v>169</v>
      </c>
      <c r="C67" s="396">
        <v>0</v>
      </c>
      <c r="D67" s="348">
        <f>C67/'- 3 -'!E67</f>
        <v>0</v>
      </c>
      <c r="E67" s="396">
        <v>117307.64</v>
      </c>
      <c r="F67" s="348">
        <f>E67/'- 3 -'!E67</f>
        <v>0.09784513258632507</v>
      </c>
      <c r="G67" s="396">
        <v>23700</v>
      </c>
      <c r="H67" s="348">
        <f>G67/'- 3 -'!E67</f>
        <v>0.019767933634125656</v>
      </c>
    </row>
    <row r="68" spans="1:8" ht="12.75">
      <c r="A68" s="12">
        <v>2408</v>
      </c>
      <c r="B68" s="13" t="s">
        <v>171</v>
      </c>
      <c r="C68" s="395">
        <v>0</v>
      </c>
      <c r="D68" s="347">
        <f>C68/'- 3 -'!E68</f>
        <v>0</v>
      </c>
      <c r="E68" s="395">
        <v>324848</v>
      </c>
      <c r="F68" s="347">
        <f>E68/'- 3 -'!E68</f>
        <v>0.14378462404637254</v>
      </c>
      <c r="G68" s="395">
        <v>6350</v>
      </c>
      <c r="H68" s="347">
        <f>G68/'- 3 -'!E68</f>
        <v>0.0028106448637346257</v>
      </c>
    </row>
    <row r="69" ht="6.75" customHeight="1"/>
    <row r="70" spans="1:2" ht="12" customHeight="1">
      <c r="A70" s="5"/>
      <c r="B70" s="5"/>
    </row>
    <row r="71" spans="1:2" ht="12" customHeight="1">
      <c r="A71" s="5"/>
      <c r="B71" s="5"/>
    </row>
    <row r="72" spans="1:2" ht="12" customHeight="1">
      <c r="A72" s="5"/>
      <c r="B72" s="5"/>
    </row>
    <row r="73" spans="1:2" ht="12" customHeight="1">
      <c r="A73" s="5"/>
      <c r="B73" s="5"/>
    </row>
    <row r="74" spans="1:2" ht="12" customHeight="1">
      <c r="A74" s="5"/>
      <c r="B74" s="5"/>
    </row>
    <row r="75" ht="12" customHeight="1"/>
  </sheetData>
  <printOptions horizontalCentered="1"/>
  <pageMargins left="0.4724409448818898" right="0.4724409448818898" top="0.5905511811023623" bottom="0" header="0.31496062992125984" footer="0"/>
  <pageSetup fitToHeight="1" fitToWidth="1" horizontalDpi="300" verticalDpi="300" orientation="portrait" scale="83" r:id="rId1"/>
  <headerFooter alignWithMargins="0">
    <oddHeader>&amp;C&amp;"Times New Roman,Bold"&amp;12&amp;A</oddHeader>
  </headerFooter>
</worksheet>
</file>

<file path=xl/worksheets/sheet28.xml><?xml version="1.0" encoding="utf-8"?>
<worksheet xmlns="http://schemas.openxmlformats.org/spreadsheetml/2006/main" xmlns:r="http://schemas.openxmlformats.org/officeDocument/2006/relationships">
  <sheetPr codeName="Sheet30">
    <pageSetUpPr fitToPage="1"/>
  </sheetPr>
  <dimension ref="A1:H74"/>
  <sheetViews>
    <sheetView showGridLines="0" showZeros="0" workbookViewId="0" topLeftCell="A1">
      <selection activeCell="A1" sqref="A1"/>
    </sheetView>
  </sheetViews>
  <sheetFormatPr defaultColWidth="15.83203125" defaultRowHeight="12"/>
  <cols>
    <col min="1" max="1" width="6.83203125" style="80" customWidth="1"/>
    <col min="2" max="2" width="35.83203125" style="80" customWidth="1"/>
    <col min="3" max="3" width="16.83203125" style="80" customWidth="1"/>
    <col min="4" max="4" width="15.83203125" style="80" customWidth="1"/>
    <col min="5" max="5" width="16.83203125" style="80" customWidth="1"/>
    <col min="6" max="6" width="15.83203125" style="80" customWidth="1"/>
    <col min="7" max="7" width="16.83203125" style="80" customWidth="1"/>
    <col min="8" max="16384" width="15.83203125" style="80" customWidth="1"/>
  </cols>
  <sheetData>
    <row r="1" spans="1:8" ht="6.75" customHeight="1">
      <c r="A1" s="16"/>
      <c r="B1" s="78"/>
      <c r="C1" s="78"/>
      <c r="D1" s="78"/>
      <c r="E1" s="140"/>
      <c r="F1" s="140"/>
      <c r="G1" s="140"/>
      <c r="H1" s="140"/>
    </row>
    <row r="2" spans="1:8" ht="12.75">
      <c r="A2" s="7"/>
      <c r="B2" s="81"/>
      <c r="C2" s="195" t="s">
        <v>0</v>
      </c>
      <c r="D2" s="194"/>
      <c r="E2" s="196"/>
      <c r="F2" s="195"/>
      <c r="G2" s="210"/>
      <c r="H2" s="215" t="s">
        <v>392</v>
      </c>
    </row>
    <row r="3" spans="1:8" ht="12.75">
      <c r="A3" s="8"/>
      <c r="B3" s="84"/>
      <c r="C3" s="198" t="str">
        <f>YEAR</f>
        <v>OPERATING FUND ACTUAL 2000/01</v>
      </c>
      <c r="D3" s="197"/>
      <c r="E3" s="199"/>
      <c r="F3" s="198"/>
      <c r="G3" s="211"/>
      <c r="H3" s="216"/>
    </row>
    <row r="4" spans="1:8" ht="12.75">
      <c r="A4" s="9"/>
      <c r="E4" s="140"/>
      <c r="F4" s="140"/>
      <c r="G4" s="140"/>
      <c r="H4" s="140"/>
    </row>
    <row r="5" spans="1:8" ht="12.75">
      <c r="A5" s="9"/>
      <c r="C5" s="16"/>
      <c r="E5" s="140"/>
      <c r="F5" s="140"/>
      <c r="G5" s="140"/>
      <c r="H5" s="140"/>
    </row>
    <row r="6" spans="1:8" ht="16.5">
      <c r="A6" s="9"/>
      <c r="C6" s="323" t="s">
        <v>348</v>
      </c>
      <c r="D6" s="218"/>
      <c r="E6" s="172"/>
      <c r="F6" s="154"/>
      <c r="G6" s="140"/>
      <c r="H6" s="151"/>
    </row>
    <row r="7" spans="3:8" ht="12.75">
      <c r="C7" s="221"/>
      <c r="D7" s="65"/>
      <c r="E7" s="221"/>
      <c r="F7" s="65"/>
      <c r="G7" s="179"/>
      <c r="H7" s="140"/>
    </row>
    <row r="8" spans="1:8" ht="12.75">
      <c r="A8" s="92"/>
      <c r="B8" s="44"/>
      <c r="C8" s="67" t="s">
        <v>82</v>
      </c>
      <c r="D8" s="69"/>
      <c r="E8" s="67" t="s">
        <v>83</v>
      </c>
      <c r="F8" s="69"/>
      <c r="G8" s="140"/>
      <c r="H8" s="140"/>
    </row>
    <row r="9" spans="1:6" ht="12.75">
      <c r="A9" s="50" t="s">
        <v>101</v>
      </c>
      <c r="B9" s="51" t="s">
        <v>102</v>
      </c>
      <c r="C9" s="131" t="s">
        <v>103</v>
      </c>
      <c r="D9" s="131" t="s">
        <v>104</v>
      </c>
      <c r="E9" s="220" t="s">
        <v>103</v>
      </c>
      <c r="F9" s="131" t="s">
        <v>104</v>
      </c>
    </row>
    <row r="10" spans="1:2" ht="4.5" customHeight="1">
      <c r="A10" s="75"/>
      <c r="B10" s="75"/>
    </row>
    <row r="11" spans="1:6" ht="12.75">
      <c r="A11" s="12">
        <v>1</v>
      </c>
      <c r="B11" s="13" t="s">
        <v>117</v>
      </c>
      <c r="C11" s="395">
        <v>1661556</v>
      </c>
      <c r="D11" s="347">
        <f>C11/'- 3 -'!E11</f>
        <v>0.007239782900629165</v>
      </c>
      <c r="E11" s="395">
        <v>574804</v>
      </c>
      <c r="F11" s="347">
        <f>E11/'- 3 -'!E11</f>
        <v>0.002504553665608169</v>
      </c>
    </row>
    <row r="12" spans="1:6" ht="12.75">
      <c r="A12" s="14">
        <v>2</v>
      </c>
      <c r="B12" s="15" t="s">
        <v>118</v>
      </c>
      <c r="C12" s="396">
        <v>410196</v>
      </c>
      <c r="D12" s="348">
        <f>C12/'- 3 -'!E12</f>
        <v>0.006942854604002082</v>
      </c>
      <c r="E12" s="396">
        <v>246821</v>
      </c>
      <c r="F12" s="348">
        <f>E12/'- 3 -'!E12</f>
        <v>0.004177618300067279</v>
      </c>
    </row>
    <row r="13" spans="1:6" ht="12.75">
      <c r="A13" s="12">
        <v>3</v>
      </c>
      <c r="B13" s="13" t="s">
        <v>119</v>
      </c>
      <c r="C13" s="395">
        <v>115470</v>
      </c>
      <c r="D13" s="347">
        <f>C13/'- 3 -'!E13</f>
        <v>0.0028404384267262453</v>
      </c>
      <c r="E13" s="395">
        <v>72140</v>
      </c>
      <c r="F13" s="347">
        <f>E13/'- 3 -'!E13</f>
        <v>0.001774566797471476</v>
      </c>
    </row>
    <row r="14" spans="1:6" ht="12.75">
      <c r="A14" s="14">
        <v>4</v>
      </c>
      <c r="B14" s="15" t="s">
        <v>120</v>
      </c>
      <c r="C14" s="396">
        <v>127695</v>
      </c>
      <c r="D14" s="348">
        <f>C14/'- 3 -'!E14</f>
        <v>0.0032696786220476584</v>
      </c>
      <c r="E14" s="396">
        <v>52589</v>
      </c>
      <c r="F14" s="348">
        <f>E14/'- 3 -'!E14</f>
        <v>0.001346561173537447</v>
      </c>
    </row>
    <row r="15" spans="1:6" ht="12.75">
      <c r="A15" s="12">
        <v>5</v>
      </c>
      <c r="B15" s="13" t="s">
        <v>121</v>
      </c>
      <c r="C15" s="395">
        <v>270430</v>
      </c>
      <c r="D15" s="347">
        <f>C15/'- 3 -'!E15</f>
        <v>0.005759455059244567</v>
      </c>
      <c r="E15" s="395">
        <v>91039</v>
      </c>
      <c r="F15" s="347">
        <f>E15/'- 3 -'!E15</f>
        <v>0.001938893721623215</v>
      </c>
    </row>
    <row r="16" spans="1:6" ht="12.75">
      <c r="A16" s="14">
        <v>6</v>
      </c>
      <c r="B16" s="15" t="s">
        <v>122</v>
      </c>
      <c r="C16" s="396">
        <v>133025</v>
      </c>
      <c r="D16" s="348">
        <f>C16/'- 3 -'!E16</f>
        <v>0.002366900565017108</v>
      </c>
      <c r="E16" s="396">
        <v>216328</v>
      </c>
      <c r="F16" s="348">
        <f>E16/'- 3 -'!E16</f>
        <v>0.0038491025403421986</v>
      </c>
    </row>
    <row r="17" spans="1:6" ht="12.75">
      <c r="A17" s="12">
        <v>9</v>
      </c>
      <c r="B17" s="13" t="s">
        <v>123</v>
      </c>
      <c r="C17" s="395">
        <v>169103</v>
      </c>
      <c r="D17" s="347">
        <f>C17/'- 3 -'!E17</f>
        <v>0.002176926077813386</v>
      </c>
      <c r="E17" s="395">
        <v>97633</v>
      </c>
      <c r="F17" s="347">
        <f>E17/'- 3 -'!E17</f>
        <v>0.0012568660742574306</v>
      </c>
    </row>
    <row r="18" spans="1:6" ht="12.75">
      <c r="A18" s="14">
        <v>10</v>
      </c>
      <c r="B18" s="15" t="s">
        <v>124</v>
      </c>
      <c r="C18" s="396">
        <v>154987</v>
      </c>
      <c r="D18" s="348">
        <f>C18/'- 3 -'!E18</f>
        <v>0.0027283248447734607</v>
      </c>
      <c r="E18" s="396">
        <v>153195</v>
      </c>
      <c r="F18" s="348">
        <f>E18/'- 3 -'!E18</f>
        <v>0.0026967792433886086</v>
      </c>
    </row>
    <row r="19" spans="1:6" ht="12.75">
      <c r="A19" s="12">
        <v>11</v>
      </c>
      <c r="B19" s="13" t="s">
        <v>125</v>
      </c>
      <c r="C19" s="395">
        <v>130316</v>
      </c>
      <c r="D19" s="347">
        <f>C19/'- 3 -'!E19</f>
        <v>0.004209642632300043</v>
      </c>
      <c r="E19" s="395">
        <v>68731</v>
      </c>
      <c r="F19" s="347">
        <f>E19/'- 3 -'!E19</f>
        <v>0.002220241165786352</v>
      </c>
    </row>
    <row r="20" spans="1:6" ht="12.75">
      <c r="A20" s="14">
        <v>12</v>
      </c>
      <c r="B20" s="15" t="s">
        <v>126</v>
      </c>
      <c r="C20" s="396">
        <v>110009</v>
      </c>
      <c r="D20" s="348">
        <f>C20/'- 3 -'!E20</f>
        <v>0.0022110011259305518</v>
      </c>
      <c r="E20" s="396">
        <v>80868</v>
      </c>
      <c r="F20" s="348">
        <f>E20/'- 3 -'!E20</f>
        <v>0.0016253146474538617</v>
      </c>
    </row>
    <row r="21" spans="1:6" ht="12.75">
      <c r="A21" s="12">
        <v>13</v>
      </c>
      <c r="B21" s="13" t="s">
        <v>127</v>
      </c>
      <c r="C21" s="395">
        <v>43873</v>
      </c>
      <c r="D21" s="347">
        <f>C21/'- 3 -'!E21</f>
        <v>0.0023244660689836555</v>
      </c>
      <c r="E21" s="395">
        <v>22784</v>
      </c>
      <c r="F21" s="347">
        <f>E21/'- 3 -'!E21</f>
        <v>0.0012071350241771386</v>
      </c>
    </row>
    <row r="22" spans="1:6" ht="12.75">
      <c r="A22" s="14">
        <v>14</v>
      </c>
      <c r="B22" s="15" t="s">
        <v>128</v>
      </c>
      <c r="C22" s="396">
        <v>38208</v>
      </c>
      <c r="D22" s="348">
        <f>C22/'- 3 -'!E22</f>
        <v>0.0017836958019224484</v>
      </c>
      <c r="E22" s="396">
        <v>61098</v>
      </c>
      <c r="F22" s="348">
        <f>E22/'- 3 -'!E22</f>
        <v>0.00285228868576889</v>
      </c>
    </row>
    <row r="23" spans="1:6" ht="12.75">
      <c r="A23" s="12">
        <v>15</v>
      </c>
      <c r="B23" s="13" t="s">
        <v>129</v>
      </c>
      <c r="C23" s="395">
        <v>68130</v>
      </c>
      <c r="D23" s="347">
        <f>C23/'- 3 -'!E23</f>
        <v>0.002251329905482806</v>
      </c>
      <c r="E23" s="395">
        <v>54281</v>
      </c>
      <c r="F23" s="347">
        <f>E23/'- 3 -'!E23</f>
        <v>0.001793694974306652</v>
      </c>
    </row>
    <row r="24" spans="1:6" ht="12.75">
      <c r="A24" s="14">
        <v>16</v>
      </c>
      <c r="B24" s="15" t="s">
        <v>130</v>
      </c>
      <c r="C24" s="396">
        <v>18946</v>
      </c>
      <c r="D24" s="348">
        <f>C24/'- 3 -'!E24</f>
        <v>0.0033480626175714087</v>
      </c>
      <c r="E24" s="396">
        <v>4996</v>
      </c>
      <c r="F24" s="348">
        <f>E24/'- 3 -'!E24</f>
        <v>0.0008828734739463084</v>
      </c>
    </row>
    <row r="25" spans="1:6" ht="12.75">
      <c r="A25" s="12">
        <v>17</v>
      </c>
      <c r="B25" s="13" t="s">
        <v>131</v>
      </c>
      <c r="C25" s="395">
        <v>11339</v>
      </c>
      <c r="D25" s="347">
        <f>C25/'- 3 -'!E25</f>
        <v>0.002869642920909285</v>
      </c>
      <c r="E25" s="395">
        <v>4343</v>
      </c>
      <c r="F25" s="347">
        <f>E25/'- 3 -'!E25</f>
        <v>0.001099114490299764</v>
      </c>
    </row>
    <row r="26" spans="1:6" ht="12.75">
      <c r="A26" s="14">
        <v>18</v>
      </c>
      <c r="B26" s="15" t="s">
        <v>132</v>
      </c>
      <c r="C26" s="396">
        <v>151295</v>
      </c>
      <c r="D26" s="348">
        <f>C26/'- 3 -'!E26</f>
        <v>0.016626242572477922</v>
      </c>
      <c r="E26" s="396">
        <v>8698</v>
      </c>
      <c r="F26" s="348">
        <f>E26/'- 3 -'!E26</f>
        <v>0.000955848229587316</v>
      </c>
    </row>
    <row r="27" spans="1:6" ht="12.75">
      <c r="A27" s="12">
        <v>19</v>
      </c>
      <c r="B27" s="13" t="s">
        <v>133</v>
      </c>
      <c r="C27" s="395">
        <v>40397</v>
      </c>
      <c r="D27" s="347">
        <f>C27/'- 3 -'!E27</f>
        <v>0.001742604198754282</v>
      </c>
      <c r="E27" s="395">
        <v>0</v>
      </c>
      <c r="F27" s="347">
        <f>E27/'- 3 -'!E27</f>
        <v>0</v>
      </c>
    </row>
    <row r="28" spans="1:6" ht="12.75">
      <c r="A28" s="14">
        <v>20</v>
      </c>
      <c r="B28" s="15" t="s">
        <v>134</v>
      </c>
      <c r="C28" s="396">
        <v>26194</v>
      </c>
      <c r="D28" s="348">
        <f>C28/'- 3 -'!E28</f>
        <v>0.003610009790604548</v>
      </c>
      <c r="E28" s="396">
        <v>9796</v>
      </c>
      <c r="F28" s="348">
        <f>E28/'- 3 -'!E28</f>
        <v>0.0013500670347698768</v>
      </c>
    </row>
    <row r="29" spans="1:6" ht="12.75">
      <c r="A29" s="12">
        <v>21</v>
      </c>
      <c r="B29" s="13" t="s">
        <v>135</v>
      </c>
      <c r="C29" s="395">
        <v>107823</v>
      </c>
      <c r="D29" s="347">
        <f>C29/'- 3 -'!E29</f>
        <v>0.00501643322353348</v>
      </c>
      <c r="E29" s="395">
        <v>97152</v>
      </c>
      <c r="F29" s="347">
        <f>E29/'- 3 -'!E29</f>
        <v>0.004519968100801542</v>
      </c>
    </row>
    <row r="30" spans="1:6" ht="12.75">
      <c r="A30" s="14">
        <v>22</v>
      </c>
      <c r="B30" s="15" t="s">
        <v>136</v>
      </c>
      <c r="C30" s="396">
        <v>75918</v>
      </c>
      <c r="D30" s="348">
        <f>C30/'- 3 -'!E30</f>
        <v>0.006535111093359258</v>
      </c>
      <c r="E30" s="396">
        <v>13706</v>
      </c>
      <c r="F30" s="348">
        <f>E30/'- 3 -'!E30</f>
        <v>0.0011798286657391133</v>
      </c>
    </row>
    <row r="31" spans="1:6" ht="12.75">
      <c r="A31" s="12">
        <v>23</v>
      </c>
      <c r="B31" s="13" t="s">
        <v>137</v>
      </c>
      <c r="C31" s="395">
        <v>35916</v>
      </c>
      <c r="D31" s="347">
        <f>C31/'- 3 -'!E31</f>
        <v>0.003680705085195984</v>
      </c>
      <c r="E31" s="395">
        <v>0</v>
      </c>
      <c r="F31" s="347">
        <f>E31/'- 3 -'!E31</f>
        <v>0</v>
      </c>
    </row>
    <row r="32" spans="1:6" ht="12.75">
      <c r="A32" s="14">
        <v>24</v>
      </c>
      <c r="B32" s="15" t="s">
        <v>138</v>
      </c>
      <c r="C32" s="396">
        <v>53326</v>
      </c>
      <c r="D32" s="348">
        <f>C32/'- 3 -'!E32</f>
        <v>0.0024118321702030045</v>
      </c>
      <c r="E32" s="396">
        <v>51156</v>
      </c>
      <c r="F32" s="348">
        <f>E32/'- 3 -'!E32</f>
        <v>0.0023136872538518714</v>
      </c>
    </row>
    <row r="33" spans="1:6" ht="12.75">
      <c r="A33" s="12">
        <v>25</v>
      </c>
      <c r="B33" s="13" t="s">
        <v>139</v>
      </c>
      <c r="C33" s="395">
        <v>47359</v>
      </c>
      <c r="D33" s="347">
        <f>C33/'- 3 -'!E33</f>
        <v>0.0047805990794527915</v>
      </c>
      <c r="E33" s="395">
        <v>24434</v>
      </c>
      <c r="F33" s="347">
        <f>E33/'- 3 -'!E33</f>
        <v>0.002466461663197059</v>
      </c>
    </row>
    <row r="34" spans="1:6" ht="12.75">
      <c r="A34" s="14">
        <v>26</v>
      </c>
      <c r="B34" s="15" t="s">
        <v>140</v>
      </c>
      <c r="C34" s="396">
        <v>14130</v>
      </c>
      <c r="D34" s="348">
        <f>C34/'- 3 -'!E34</f>
        <v>0.0009256960851310214</v>
      </c>
      <c r="E34" s="396">
        <v>17167</v>
      </c>
      <c r="F34" s="348">
        <f>E34/'- 3 -'!E34</f>
        <v>0.0011246585062593237</v>
      </c>
    </row>
    <row r="35" spans="1:6" ht="12.75">
      <c r="A35" s="12">
        <v>28</v>
      </c>
      <c r="B35" s="13" t="s">
        <v>141</v>
      </c>
      <c r="C35" s="395">
        <v>28343</v>
      </c>
      <c r="D35" s="347">
        <f>C35/'- 3 -'!E35</f>
        <v>0.004691931328255415</v>
      </c>
      <c r="E35" s="395">
        <v>22438</v>
      </c>
      <c r="F35" s="347">
        <f>E35/'- 3 -'!E35</f>
        <v>0.0037144111471402114</v>
      </c>
    </row>
    <row r="36" spans="1:6" ht="12.75">
      <c r="A36" s="14">
        <v>30</v>
      </c>
      <c r="B36" s="15" t="s">
        <v>142</v>
      </c>
      <c r="C36" s="396">
        <v>33112</v>
      </c>
      <c r="D36" s="348">
        <f>C36/'- 3 -'!E36</f>
        <v>0.003749185470434346</v>
      </c>
      <c r="E36" s="396">
        <v>20801</v>
      </c>
      <c r="F36" s="348">
        <f>E36/'- 3 -'!E36</f>
        <v>0.0023552430227864467</v>
      </c>
    </row>
    <row r="37" spans="1:6" ht="12.75">
      <c r="A37" s="12">
        <v>31</v>
      </c>
      <c r="B37" s="13" t="s">
        <v>143</v>
      </c>
      <c r="C37" s="395">
        <v>38748</v>
      </c>
      <c r="D37" s="347">
        <f>C37/'- 3 -'!E37</f>
        <v>0.0037140254109960954</v>
      </c>
      <c r="E37" s="395">
        <v>13625</v>
      </c>
      <c r="F37" s="347">
        <f>E37/'- 3 -'!E37</f>
        <v>0.0013059666621457057</v>
      </c>
    </row>
    <row r="38" spans="1:6" ht="12.75">
      <c r="A38" s="14">
        <v>32</v>
      </c>
      <c r="B38" s="15" t="s">
        <v>144</v>
      </c>
      <c r="C38" s="396">
        <v>23403.07</v>
      </c>
      <c r="D38" s="348">
        <f>C38/'- 3 -'!E38</f>
        <v>0.003790970579792915</v>
      </c>
      <c r="E38" s="396">
        <v>18965</v>
      </c>
      <c r="F38" s="348">
        <f>E38/'- 3 -'!E38</f>
        <v>0.003072065205367186</v>
      </c>
    </row>
    <row r="39" spans="1:6" ht="12.75">
      <c r="A39" s="12">
        <v>33</v>
      </c>
      <c r="B39" s="13" t="s">
        <v>145</v>
      </c>
      <c r="C39" s="395">
        <v>42424</v>
      </c>
      <c r="D39" s="347">
        <f>C39/'- 3 -'!E39</f>
        <v>0.0034183103278512847</v>
      </c>
      <c r="E39" s="395">
        <v>22368</v>
      </c>
      <c r="F39" s="347">
        <f>E39/'- 3 -'!E39</f>
        <v>0.0018022997693140092</v>
      </c>
    </row>
    <row r="40" spans="1:6" ht="12.75">
      <c r="A40" s="14">
        <v>34</v>
      </c>
      <c r="B40" s="15" t="s">
        <v>146</v>
      </c>
      <c r="C40" s="396">
        <v>29186.96</v>
      </c>
      <c r="D40" s="348">
        <f>C40/'- 3 -'!E40</f>
        <v>0.0052905777307107995</v>
      </c>
      <c r="E40" s="396">
        <v>0</v>
      </c>
      <c r="F40" s="348">
        <f>E40/'- 3 -'!E40</f>
        <v>0</v>
      </c>
    </row>
    <row r="41" spans="1:6" ht="12.75">
      <c r="A41" s="12">
        <v>35</v>
      </c>
      <c r="B41" s="13" t="s">
        <v>147</v>
      </c>
      <c r="C41" s="395">
        <v>77878</v>
      </c>
      <c r="D41" s="347">
        <f>C41/'- 3 -'!E41</f>
        <v>0.00571222154547382</v>
      </c>
      <c r="E41" s="395">
        <v>54866</v>
      </c>
      <c r="F41" s="347">
        <f>E41/'- 3 -'!E41</f>
        <v>0.004024329686355153</v>
      </c>
    </row>
    <row r="42" spans="1:6" ht="12.75">
      <c r="A42" s="14">
        <v>36</v>
      </c>
      <c r="B42" s="15" t="s">
        <v>148</v>
      </c>
      <c r="C42" s="396">
        <v>24710</v>
      </c>
      <c r="D42" s="348">
        <f>C42/'- 3 -'!E42</f>
        <v>0.0034681350989276484</v>
      </c>
      <c r="E42" s="396">
        <v>0</v>
      </c>
      <c r="F42" s="348">
        <f>E42/'- 3 -'!E42</f>
        <v>0</v>
      </c>
    </row>
    <row r="43" spans="1:6" ht="12.75">
      <c r="A43" s="12">
        <v>37</v>
      </c>
      <c r="B43" s="13" t="s">
        <v>149</v>
      </c>
      <c r="C43" s="395">
        <v>12296</v>
      </c>
      <c r="D43" s="347">
        <f>C43/'- 3 -'!E43</f>
        <v>0.0017777924622689755</v>
      </c>
      <c r="E43" s="395">
        <v>12073</v>
      </c>
      <c r="F43" s="347">
        <f>E43/'- 3 -'!E43</f>
        <v>0.001745550455186511</v>
      </c>
    </row>
    <row r="44" spans="1:6" ht="12.75">
      <c r="A44" s="14">
        <v>38</v>
      </c>
      <c r="B44" s="15" t="s">
        <v>150</v>
      </c>
      <c r="C44" s="396">
        <v>83890</v>
      </c>
      <c r="D44" s="348">
        <f>C44/'- 3 -'!E44</f>
        <v>0.009448575544734765</v>
      </c>
      <c r="E44" s="396">
        <v>24394</v>
      </c>
      <c r="F44" s="348">
        <f>E44/'- 3 -'!E44</f>
        <v>0.0027475092602009758</v>
      </c>
    </row>
    <row r="45" spans="1:6" ht="12.75">
      <c r="A45" s="12">
        <v>39</v>
      </c>
      <c r="B45" s="13" t="s">
        <v>151</v>
      </c>
      <c r="C45" s="395">
        <v>34005</v>
      </c>
      <c r="D45" s="347">
        <f>C45/'- 3 -'!E45</f>
        <v>0.002280384641641292</v>
      </c>
      <c r="E45" s="395">
        <v>0</v>
      </c>
      <c r="F45" s="347">
        <f>E45/'- 3 -'!E45</f>
        <v>0</v>
      </c>
    </row>
    <row r="46" spans="1:6" ht="12.75">
      <c r="A46" s="14">
        <v>40</v>
      </c>
      <c r="B46" s="15" t="s">
        <v>152</v>
      </c>
      <c r="C46" s="396">
        <v>172616</v>
      </c>
      <c r="D46" s="348">
        <f>C46/'- 3 -'!E46</f>
        <v>0.003986831051919136</v>
      </c>
      <c r="E46" s="396">
        <v>69943.48</v>
      </c>
      <c r="F46" s="348">
        <f>E46/'- 3 -'!E46</f>
        <v>0.0016154518581318364</v>
      </c>
    </row>
    <row r="47" spans="1:6" ht="12.75">
      <c r="A47" s="12">
        <v>41</v>
      </c>
      <c r="B47" s="13" t="s">
        <v>153</v>
      </c>
      <c r="C47" s="395">
        <v>45824</v>
      </c>
      <c r="D47" s="347">
        <f>C47/'- 3 -'!E47</f>
        <v>0.0038906272907947735</v>
      </c>
      <c r="E47" s="395">
        <v>36322</v>
      </c>
      <c r="F47" s="347">
        <f>E47/'- 3 -'!E47</f>
        <v>0.0030838723039509374</v>
      </c>
    </row>
    <row r="48" spans="1:6" ht="12.75">
      <c r="A48" s="14">
        <v>42</v>
      </c>
      <c r="B48" s="15" t="s">
        <v>154</v>
      </c>
      <c r="C48" s="396">
        <v>11556</v>
      </c>
      <c r="D48" s="348">
        <f>C48/'- 3 -'!E48</f>
        <v>0.0014793927730203616</v>
      </c>
      <c r="E48" s="396">
        <v>0</v>
      </c>
      <c r="F48" s="348">
        <f>E48/'- 3 -'!E48</f>
        <v>0</v>
      </c>
    </row>
    <row r="49" spans="1:6" ht="12.75">
      <c r="A49" s="12">
        <v>43</v>
      </c>
      <c r="B49" s="13" t="s">
        <v>155</v>
      </c>
      <c r="C49" s="395">
        <v>1612</v>
      </c>
      <c r="D49" s="347">
        <f>C49/'- 3 -'!E49</f>
        <v>0.0002660285063076976</v>
      </c>
      <c r="E49" s="395">
        <v>8938</v>
      </c>
      <c r="F49" s="347">
        <f>E49/'- 3 -'!E49</f>
        <v>0.001475038951227172</v>
      </c>
    </row>
    <row r="50" spans="1:6" ht="12.75">
      <c r="A50" s="14">
        <v>44</v>
      </c>
      <c r="B50" s="15" t="s">
        <v>156</v>
      </c>
      <c r="C50" s="396">
        <v>41084</v>
      </c>
      <c r="D50" s="348">
        <f>C50/'- 3 -'!E50</f>
        <v>0.004539431755603464</v>
      </c>
      <c r="E50" s="396">
        <v>8004</v>
      </c>
      <c r="F50" s="348">
        <f>E50/'- 3 -'!E50</f>
        <v>0.0008843737652577678</v>
      </c>
    </row>
    <row r="51" spans="1:6" ht="12.75">
      <c r="A51" s="12">
        <v>45</v>
      </c>
      <c r="B51" s="13" t="s">
        <v>157</v>
      </c>
      <c r="C51" s="395">
        <v>30691.29</v>
      </c>
      <c r="D51" s="347">
        <f>C51/'- 3 -'!E51</f>
        <v>0.0026107014906825154</v>
      </c>
      <c r="E51" s="395">
        <v>2583</v>
      </c>
      <c r="F51" s="347">
        <f>E51/'- 3 -'!E51</f>
        <v>0.00021971842664263825</v>
      </c>
    </row>
    <row r="52" spans="1:6" ht="12.75">
      <c r="A52" s="14">
        <v>46</v>
      </c>
      <c r="B52" s="15" t="s">
        <v>158</v>
      </c>
      <c r="C52" s="396">
        <v>44949</v>
      </c>
      <c r="D52" s="348">
        <f>C52/'- 3 -'!E52</f>
        <v>0.00398379953429278</v>
      </c>
      <c r="E52" s="396">
        <v>9570</v>
      </c>
      <c r="F52" s="348">
        <f>E52/'- 3 -'!E52</f>
        <v>0.0008481826412863891</v>
      </c>
    </row>
    <row r="53" spans="1:6" ht="12.75">
      <c r="A53" s="12">
        <v>47</v>
      </c>
      <c r="B53" s="13" t="s">
        <v>159</v>
      </c>
      <c r="C53" s="395">
        <v>10671</v>
      </c>
      <c r="D53" s="347">
        <f>C53/'- 3 -'!E53</f>
        <v>0.0011934125399293847</v>
      </c>
      <c r="E53" s="395">
        <v>11322</v>
      </c>
      <c r="F53" s="347">
        <f>E53/'- 3 -'!E53</f>
        <v>0.001266218421617514</v>
      </c>
    </row>
    <row r="54" spans="1:6" ht="12.75">
      <c r="A54" s="14">
        <v>48</v>
      </c>
      <c r="B54" s="15" t="s">
        <v>160</v>
      </c>
      <c r="C54" s="396">
        <v>1756666</v>
      </c>
      <c r="D54" s="348">
        <f>C54/'- 3 -'!E54</f>
        <v>0.03092484232373414</v>
      </c>
      <c r="E54" s="396">
        <v>6006</v>
      </c>
      <c r="F54" s="348">
        <f>E54/'- 3 -'!E54</f>
        <v>0.00010573131317868465</v>
      </c>
    </row>
    <row r="55" spans="1:6" ht="12.75">
      <c r="A55" s="12">
        <v>49</v>
      </c>
      <c r="B55" s="13" t="s">
        <v>161</v>
      </c>
      <c r="C55" s="395">
        <v>181898</v>
      </c>
      <c r="D55" s="347">
        <f>C55/'- 3 -'!E55</f>
        <v>0.00538790451011665</v>
      </c>
      <c r="E55" s="395">
        <v>88667</v>
      </c>
      <c r="F55" s="347">
        <f>E55/'- 3 -'!E55</f>
        <v>0.0026263583392808773</v>
      </c>
    </row>
    <row r="56" spans="1:6" ht="12.75">
      <c r="A56" s="14">
        <v>50</v>
      </c>
      <c r="B56" s="15" t="s">
        <v>358</v>
      </c>
      <c r="C56" s="396">
        <v>60031</v>
      </c>
      <c r="D56" s="348">
        <f>C56/'- 3 -'!E56</f>
        <v>0.004256731593682982</v>
      </c>
      <c r="E56" s="396">
        <v>55787</v>
      </c>
      <c r="F56" s="348">
        <f>E56/'- 3 -'!E56</f>
        <v>0.003955794263243866</v>
      </c>
    </row>
    <row r="57" spans="1:6" ht="12.75">
      <c r="A57" s="12">
        <v>2264</v>
      </c>
      <c r="B57" s="13" t="s">
        <v>162</v>
      </c>
      <c r="C57" s="395">
        <v>0</v>
      </c>
      <c r="D57" s="347">
        <f>C57/'- 3 -'!E57</f>
        <v>0</v>
      </c>
      <c r="E57" s="395">
        <v>7238</v>
      </c>
      <c r="F57" s="347">
        <f>E57/'- 3 -'!E57</f>
        <v>0.004154858308310233</v>
      </c>
    </row>
    <row r="58" spans="1:6" ht="12.75">
      <c r="A58" s="14">
        <v>2309</v>
      </c>
      <c r="B58" s="15" t="s">
        <v>163</v>
      </c>
      <c r="C58" s="396">
        <v>5617</v>
      </c>
      <c r="D58" s="348">
        <f>C58/'- 3 -'!E58</f>
        <v>0.0028083146512330186</v>
      </c>
      <c r="E58" s="396">
        <v>0</v>
      </c>
      <c r="F58" s="348">
        <f>E58/'- 3 -'!E58</f>
        <v>0</v>
      </c>
    </row>
    <row r="59" spans="1:6" ht="12.75">
      <c r="A59" s="12">
        <v>2312</v>
      </c>
      <c r="B59" s="13" t="s">
        <v>164</v>
      </c>
      <c r="C59" s="395">
        <v>0</v>
      </c>
      <c r="D59" s="347">
        <f>C59/'- 3 -'!E59</f>
        <v>0</v>
      </c>
      <c r="E59" s="395">
        <v>1538</v>
      </c>
      <c r="F59" s="347">
        <f>E59/'- 3 -'!E59</f>
        <v>0.0008622835600985852</v>
      </c>
    </row>
    <row r="60" spans="1:6" ht="12.75">
      <c r="A60" s="14">
        <v>2355</v>
      </c>
      <c r="B60" s="15" t="s">
        <v>165</v>
      </c>
      <c r="C60" s="396">
        <v>114626</v>
      </c>
      <c r="D60" s="348">
        <f>C60/'- 3 -'!E60</f>
        <v>0.00480753381894908</v>
      </c>
      <c r="E60" s="396">
        <v>78140</v>
      </c>
      <c r="F60" s="348">
        <f>E60/'- 3 -'!E60</f>
        <v>0.0032772729800628225</v>
      </c>
    </row>
    <row r="61" spans="1:6" ht="12.75">
      <c r="A61" s="12">
        <v>2439</v>
      </c>
      <c r="B61" s="13" t="s">
        <v>166</v>
      </c>
      <c r="C61" s="395">
        <v>0</v>
      </c>
      <c r="D61" s="347">
        <f>C61/'- 3 -'!E61</f>
        <v>0</v>
      </c>
      <c r="E61" s="395">
        <v>1815.14</v>
      </c>
      <c r="F61" s="347">
        <f>E61/'- 3 -'!E61</f>
        <v>0.0014863289937975894</v>
      </c>
    </row>
    <row r="62" spans="1:6" ht="12.75">
      <c r="A62" s="14">
        <v>2460</v>
      </c>
      <c r="B62" s="15" t="s">
        <v>167</v>
      </c>
      <c r="C62" s="396">
        <v>136120</v>
      </c>
      <c r="D62" s="348">
        <f>C62/'- 3 -'!E62</f>
        <v>0.048562479954420056</v>
      </c>
      <c r="E62" s="396">
        <v>0</v>
      </c>
      <c r="F62" s="348">
        <f>E62/'- 3 -'!E62</f>
        <v>0</v>
      </c>
    </row>
    <row r="63" spans="1:6" ht="12.75">
      <c r="A63" s="12">
        <v>3000</v>
      </c>
      <c r="B63" s="13" t="s">
        <v>400</v>
      </c>
      <c r="C63" s="395">
        <v>0</v>
      </c>
      <c r="D63" s="347">
        <f>C63/'- 3 -'!E63</f>
        <v>0</v>
      </c>
      <c r="E63" s="395">
        <v>20785</v>
      </c>
      <c r="F63" s="347">
        <f>E63/'- 3 -'!E63</f>
        <v>0.0038847207028793285</v>
      </c>
    </row>
    <row r="64" spans="1:6" ht="4.5" customHeight="1">
      <c r="A64" s="16"/>
      <c r="B64" s="16"/>
      <c r="C64" s="397"/>
      <c r="D64" s="193"/>
      <c r="E64" s="397"/>
      <c r="F64" s="193"/>
    </row>
    <row r="65" spans="1:7" ht="12.75">
      <c r="A65" s="18"/>
      <c r="B65" s="19" t="s">
        <v>168</v>
      </c>
      <c r="C65" s="398">
        <f>SUM(C11:C63)</f>
        <v>7057598.32</v>
      </c>
      <c r="D65" s="101">
        <f>C65/'- 3 -'!E65</f>
        <v>0.005642647338882948</v>
      </c>
      <c r="E65" s="398">
        <f>SUM(E11:E63)</f>
        <v>2619947.62</v>
      </c>
      <c r="F65" s="101">
        <f>E65/'- 3 -'!E65</f>
        <v>0.0020946843098327127</v>
      </c>
      <c r="G65" s="75"/>
    </row>
    <row r="66" spans="1:6" ht="4.5" customHeight="1">
      <c r="A66" s="16"/>
      <c r="B66" s="16"/>
      <c r="C66" s="397"/>
      <c r="D66" s="193"/>
      <c r="E66" s="397"/>
      <c r="F66" s="193"/>
    </row>
    <row r="67" spans="1:6" ht="12.75">
      <c r="A67" s="14">
        <v>2155</v>
      </c>
      <c r="B67" s="15" t="s">
        <v>169</v>
      </c>
      <c r="C67" s="396">
        <v>0</v>
      </c>
      <c r="D67" s="348">
        <f>C67/'- 3 -'!E67</f>
        <v>0</v>
      </c>
      <c r="E67" s="396">
        <v>0</v>
      </c>
      <c r="F67" s="348">
        <f>E67/'- 3 -'!E67</f>
        <v>0</v>
      </c>
    </row>
    <row r="68" spans="1:6" ht="12.75">
      <c r="A68" s="12">
        <v>2408</v>
      </c>
      <c r="B68" s="13" t="s">
        <v>171</v>
      </c>
      <c r="C68" s="395">
        <v>0</v>
      </c>
      <c r="D68" s="347">
        <f>C68/'- 3 -'!E68</f>
        <v>0</v>
      </c>
      <c r="E68" s="395">
        <v>2887</v>
      </c>
      <c r="F68" s="347">
        <f>E68/'- 3 -'!E68</f>
        <v>0.001277847515212892</v>
      </c>
    </row>
    <row r="69" ht="6.75" customHeight="1"/>
    <row r="70" spans="1:2" ht="12" customHeight="1">
      <c r="A70" s="5"/>
      <c r="B70" s="5"/>
    </row>
    <row r="71" spans="1:2" ht="12" customHeight="1">
      <c r="A71" s="5"/>
      <c r="B71" s="5"/>
    </row>
    <row r="72" spans="1:2" ht="12" customHeight="1">
      <c r="A72" s="5"/>
      <c r="B72" s="5"/>
    </row>
    <row r="73" spans="1:2" ht="12" customHeight="1">
      <c r="A73" s="5"/>
      <c r="B73" s="5"/>
    </row>
    <row r="74" spans="1:2" ht="12" customHeight="1">
      <c r="A74" s="5"/>
      <c r="B74" s="5"/>
    </row>
    <row r="75" ht="12" customHeight="1"/>
  </sheetData>
  <printOptions horizontalCentered="1"/>
  <pageMargins left="0.4724409448818898" right="0.4724409448818898" top="0.5905511811023623" bottom="0" header="0.31496062992125984" footer="0"/>
  <pageSetup fitToHeight="1" fitToWidth="1" horizontalDpi="300" verticalDpi="300" orientation="portrait" scale="83" r:id="rId1"/>
  <headerFooter alignWithMargins="0">
    <oddHeader>&amp;C&amp;"Times New Roman,Bold"&amp;12&amp;A</oddHeader>
  </headerFooter>
</worksheet>
</file>

<file path=xl/worksheets/sheet29.xml><?xml version="1.0" encoding="utf-8"?>
<worksheet xmlns="http://schemas.openxmlformats.org/spreadsheetml/2006/main" xmlns:r="http://schemas.openxmlformats.org/officeDocument/2006/relationships">
  <sheetPr codeName="Sheet31">
    <pageSetUpPr fitToPage="1"/>
  </sheetPr>
  <dimension ref="A1:H74"/>
  <sheetViews>
    <sheetView showGridLines="0" showZeros="0" workbookViewId="0" topLeftCell="A1">
      <selection activeCell="A1" sqref="A1"/>
    </sheetView>
  </sheetViews>
  <sheetFormatPr defaultColWidth="15.83203125" defaultRowHeight="12"/>
  <cols>
    <col min="1" max="1" width="6.83203125" style="80" customWidth="1"/>
    <col min="2" max="2" width="35.83203125" style="80" customWidth="1"/>
    <col min="3" max="3" width="16.83203125" style="80" customWidth="1"/>
    <col min="4" max="4" width="15.83203125" style="80" customWidth="1"/>
    <col min="5" max="5" width="16.83203125" style="80" customWidth="1"/>
    <col min="6" max="6" width="15.83203125" style="80" customWidth="1"/>
    <col min="7" max="7" width="16.83203125" style="80" customWidth="1"/>
    <col min="8" max="16384" width="15.83203125" style="80" customWidth="1"/>
  </cols>
  <sheetData>
    <row r="1" spans="1:8" ht="6.75" customHeight="1">
      <c r="A1" s="16"/>
      <c r="B1" s="78"/>
      <c r="C1" s="140"/>
      <c r="D1" s="140"/>
      <c r="E1" s="140"/>
      <c r="F1" s="140"/>
      <c r="G1" s="140"/>
      <c r="H1" s="140"/>
    </row>
    <row r="2" spans="1:8" ht="12.75">
      <c r="A2" s="7"/>
      <c r="B2" s="81"/>
      <c r="C2" s="195" t="s">
        <v>0</v>
      </c>
      <c r="D2" s="195"/>
      <c r="E2" s="195"/>
      <c r="F2" s="195"/>
      <c r="G2" s="214"/>
      <c r="H2" s="215" t="s">
        <v>393</v>
      </c>
    </row>
    <row r="3" spans="1:8" ht="12.75">
      <c r="A3" s="8"/>
      <c r="B3" s="84"/>
      <c r="C3" s="198" t="str">
        <f>YEAR</f>
        <v>OPERATING FUND ACTUAL 2000/01</v>
      </c>
      <c r="D3" s="198"/>
      <c r="E3" s="198"/>
      <c r="F3" s="198"/>
      <c r="G3" s="216"/>
      <c r="H3" s="216"/>
    </row>
    <row r="4" spans="1:8" ht="12.75">
      <c r="A4" s="9"/>
      <c r="C4" s="140"/>
      <c r="D4" s="140"/>
      <c r="E4" s="140"/>
      <c r="F4" s="140"/>
      <c r="G4" s="140"/>
      <c r="H4" s="140"/>
    </row>
    <row r="5" spans="1:8" ht="10.5" customHeight="1">
      <c r="A5" s="9"/>
      <c r="C5" s="55"/>
      <c r="D5" s="140"/>
      <c r="E5" s="140"/>
      <c r="F5" s="140"/>
      <c r="G5" s="140"/>
      <c r="H5" s="140"/>
    </row>
    <row r="6" spans="1:8" ht="19.5">
      <c r="A6" s="9"/>
      <c r="C6" s="323" t="s">
        <v>497</v>
      </c>
      <c r="D6" s="217"/>
      <c r="E6" s="218"/>
      <c r="F6" s="219"/>
      <c r="G6"/>
      <c r="H6"/>
    </row>
    <row r="7" spans="3:8" ht="12.75">
      <c r="C7" s="200"/>
      <c r="D7" s="65"/>
      <c r="E7" s="66" t="s">
        <v>61</v>
      </c>
      <c r="F7" s="65"/>
      <c r="G7"/>
      <c r="H7"/>
    </row>
    <row r="8" spans="1:8" ht="12.75">
      <c r="A8" s="92"/>
      <c r="B8" s="44"/>
      <c r="C8" s="67" t="s">
        <v>84</v>
      </c>
      <c r="D8" s="69"/>
      <c r="E8" s="67" t="s">
        <v>85</v>
      </c>
      <c r="F8" s="69"/>
      <c r="G8"/>
      <c r="H8"/>
    </row>
    <row r="9" spans="1:8" ht="12.75">
      <c r="A9" s="50" t="s">
        <v>101</v>
      </c>
      <c r="B9" s="51" t="s">
        <v>102</v>
      </c>
      <c r="C9" s="220" t="s">
        <v>103</v>
      </c>
      <c r="D9" s="131" t="s">
        <v>104</v>
      </c>
      <c r="E9" s="131" t="s">
        <v>103</v>
      </c>
      <c r="F9" s="131" t="s">
        <v>104</v>
      </c>
      <c r="G9"/>
      <c r="H9"/>
    </row>
    <row r="10" spans="1:8" ht="4.5" customHeight="1">
      <c r="A10" s="75"/>
      <c r="B10" s="75"/>
      <c r="G10"/>
      <c r="H10"/>
    </row>
    <row r="11" spans="1:8" ht="12.75">
      <c r="A11" s="12">
        <v>1</v>
      </c>
      <c r="B11" s="13" t="s">
        <v>117</v>
      </c>
      <c r="C11" s="395">
        <v>174740</v>
      </c>
      <c r="D11" s="347">
        <f>C11/'- 3 -'!E11</f>
        <v>0.0007613825017368902</v>
      </c>
      <c r="E11" s="395">
        <v>3863372</v>
      </c>
      <c r="F11" s="347">
        <f>E11/'- 3 -'!E11</f>
        <v>0.016833603287743235</v>
      </c>
      <c r="G11"/>
      <c r="H11"/>
    </row>
    <row r="12" spans="1:8" ht="12.75">
      <c r="A12" s="14">
        <v>2</v>
      </c>
      <c r="B12" s="15" t="s">
        <v>118</v>
      </c>
      <c r="C12" s="396">
        <v>128910</v>
      </c>
      <c r="D12" s="348">
        <f>C12/'- 3 -'!E12</f>
        <v>0.0021818920394199564</v>
      </c>
      <c r="E12" s="396">
        <v>946090</v>
      </c>
      <c r="F12" s="348">
        <f>E12/'- 3 -'!E12</f>
        <v>0.01601323589771799</v>
      </c>
      <c r="G12"/>
      <c r="H12"/>
    </row>
    <row r="13" spans="1:8" ht="12.75">
      <c r="A13" s="12">
        <v>3</v>
      </c>
      <c r="B13" s="13" t="s">
        <v>119</v>
      </c>
      <c r="C13" s="395">
        <v>48211</v>
      </c>
      <c r="D13" s="347">
        <f>C13/'- 3 -'!E13</f>
        <v>0.001185939005723556</v>
      </c>
      <c r="E13" s="395">
        <v>689081</v>
      </c>
      <c r="F13" s="347">
        <f>E13/'- 3 -'!E13</f>
        <v>0.016950655161747187</v>
      </c>
      <c r="G13"/>
      <c r="H13"/>
    </row>
    <row r="14" spans="1:8" ht="12.75">
      <c r="A14" s="14">
        <v>4</v>
      </c>
      <c r="B14" s="15" t="s">
        <v>120</v>
      </c>
      <c r="C14" s="396">
        <v>78731</v>
      </c>
      <c r="D14" s="348">
        <f>C14/'- 3 -'!E14</f>
        <v>0.0020159369403064662</v>
      </c>
      <c r="E14" s="396">
        <v>634550</v>
      </c>
      <c r="F14" s="348">
        <f>E14/'- 3 -'!E14</f>
        <v>0.016247892005327863</v>
      </c>
      <c r="G14"/>
      <c r="H14"/>
    </row>
    <row r="15" spans="1:8" ht="12.75">
      <c r="A15" s="12">
        <v>5</v>
      </c>
      <c r="B15" s="13" t="s">
        <v>121</v>
      </c>
      <c r="C15" s="395">
        <v>149375</v>
      </c>
      <c r="D15" s="347">
        <f>C15/'- 3 -'!E15</f>
        <v>0.003181298670541941</v>
      </c>
      <c r="E15" s="395">
        <v>791992</v>
      </c>
      <c r="F15" s="347">
        <f>E15/'- 3 -'!E15</f>
        <v>0.016867368011245876</v>
      </c>
      <c r="G15"/>
      <c r="H15"/>
    </row>
    <row r="16" spans="1:8" ht="12.75">
      <c r="A16" s="14">
        <v>6</v>
      </c>
      <c r="B16" s="15" t="s">
        <v>122</v>
      </c>
      <c r="C16" s="396">
        <v>117537</v>
      </c>
      <c r="D16" s="348">
        <f>C16/'- 3 -'!E16</f>
        <v>0.0020913241248668737</v>
      </c>
      <c r="E16" s="396">
        <v>934858</v>
      </c>
      <c r="F16" s="348">
        <f>E16/'- 3 -'!E16</f>
        <v>0.01663383520699691</v>
      </c>
      <c r="G16"/>
      <c r="H16"/>
    </row>
    <row r="17" spans="1:8" ht="12.75">
      <c r="A17" s="12">
        <v>9</v>
      </c>
      <c r="B17" s="13" t="s">
        <v>123</v>
      </c>
      <c r="C17" s="395">
        <v>0</v>
      </c>
      <c r="D17" s="347">
        <f>C17/'- 3 -'!E17</f>
        <v>0</v>
      </c>
      <c r="E17" s="395">
        <v>1295791</v>
      </c>
      <c r="F17" s="347">
        <f>E17/'- 3 -'!E17</f>
        <v>0.016681201512071846</v>
      </c>
      <c r="G17"/>
      <c r="H17"/>
    </row>
    <row r="18" spans="1:8" ht="12.75">
      <c r="A18" s="14">
        <v>10</v>
      </c>
      <c r="B18" s="15" t="s">
        <v>124</v>
      </c>
      <c r="C18" s="396">
        <v>97279</v>
      </c>
      <c r="D18" s="348">
        <f>C18/'- 3 -'!E18</f>
        <v>0.001712457900176902</v>
      </c>
      <c r="E18" s="396">
        <v>929873</v>
      </c>
      <c r="F18" s="348">
        <f>E18/'- 3 -'!E18</f>
        <v>0.016369086493602896</v>
      </c>
      <c r="G18"/>
      <c r="H18"/>
    </row>
    <row r="19" spans="1:8" ht="12.75">
      <c r="A19" s="12">
        <v>11</v>
      </c>
      <c r="B19" s="13" t="s">
        <v>125</v>
      </c>
      <c r="C19" s="395">
        <v>76792</v>
      </c>
      <c r="D19" s="347">
        <f>C19/'- 3 -'!E19</f>
        <v>0.002480638425209375</v>
      </c>
      <c r="E19" s="395">
        <v>510996</v>
      </c>
      <c r="F19" s="347">
        <f>E19/'- 3 -'!E19</f>
        <v>0.01650687978862759</v>
      </c>
      <c r="G19"/>
      <c r="H19"/>
    </row>
    <row r="20" spans="1:8" ht="12.75">
      <c r="A20" s="14">
        <v>12</v>
      </c>
      <c r="B20" s="15" t="s">
        <v>126</v>
      </c>
      <c r="C20" s="396">
        <v>37150</v>
      </c>
      <c r="D20" s="348">
        <f>C20/'- 3 -'!E20</f>
        <v>0.0007466542903609704</v>
      </c>
      <c r="E20" s="396">
        <v>786860</v>
      </c>
      <c r="F20" s="348">
        <f>E20/'- 3 -'!E20</f>
        <v>0.015814600132259306</v>
      </c>
      <c r="G20"/>
      <c r="H20"/>
    </row>
    <row r="21" spans="1:8" ht="12.75">
      <c r="A21" s="12">
        <v>13</v>
      </c>
      <c r="B21" s="13" t="s">
        <v>127</v>
      </c>
      <c r="C21" s="395">
        <v>137472</v>
      </c>
      <c r="D21" s="347">
        <f>C21/'- 3 -'!E21</f>
        <v>0.0072835000896980156</v>
      </c>
      <c r="E21" s="395">
        <v>300475</v>
      </c>
      <c r="F21" s="347">
        <f>E21/'- 3 -'!E21</f>
        <v>0.015919675930022196</v>
      </c>
      <c r="G21"/>
      <c r="H21"/>
    </row>
    <row r="22" spans="1:8" ht="12.75">
      <c r="A22" s="14">
        <v>14</v>
      </c>
      <c r="B22" s="15" t="s">
        <v>128</v>
      </c>
      <c r="C22" s="396">
        <v>56968</v>
      </c>
      <c r="D22" s="348">
        <f>C22/'- 3 -'!E22</f>
        <v>0.0026594844651360457</v>
      </c>
      <c r="E22" s="396">
        <v>342047</v>
      </c>
      <c r="F22" s="348">
        <f>E22/'- 3 -'!E22</f>
        <v>0.015968064226344423</v>
      </c>
      <c r="G22"/>
      <c r="H22"/>
    </row>
    <row r="23" spans="1:8" ht="12.75">
      <c r="A23" s="12">
        <v>15</v>
      </c>
      <c r="B23" s="13" t="s">
        <v>129</v>
      </c>
      <c r="C23" s="395">
        <v>88880</v>
      </c>
      <c r="D23" s="347">
        <f>C23/'- 3 -'!E23</f>
        <v>0.002937005753696049</v>
      </c>
      <c r="E23" s="395">
        <v>497997</v>
      </c>
      <c r="F23" s="347">
        <f>E23/'- 3 -'!E23</f>
        <v>0.01645612122326025</v>
      </c>
      <c r="G23"/>
      <c r="H23"/>
    </row>
    <row r="24" spans="1:8" ht="12.75">
      <c r="A24" s="14">
        <v>16</v>
      </c>
      <c r="B24" s="15" t="s">
        <v>130</v>
      </c>
      <c r="C24" s="396">
        <v>28547</v>
      </c>
      <c r="D24" s="348">
        <f>C24/'- 3 -'!E24</f>
        <v>0.005044713583015465</v>
      </c>
      <c r="E24" s="396">
        <v>87594</v>
      </c>
      <c r="F24" s="348">
        <f>E24/'- 3 -'!E24</f>
        <v>0.01547926722915391</v>
      </c>
      <c r="G24"/>
      <c r="H24"/>
    </row>
    <row r="25" spans="1:8" ht="12.75">
      <c r="A25" s="12">
        <v>17</v>
      </c>
      <c r="B25" s="13" t="s">
        <v>131</v>
      </c>
      <c r="C25" s="395">
        <v>9103.62</v>
      </c>
      <c r="D25" s="347">
        <f>C25/'- 3 -'!E25</f>
        <v>0.002303919101124278</v>
      </c>
      <c r="E25" s="395">
        <v>59621.08</v>
      </c>
      <c r="F25" s="347">
        <f>E25/'- 3 -'!E25</f>
        <v>0.015088738879880603</v>
      </c>
      <c r="G25"/>
      <c r="H25"/>
    </row>
    <row r="26" spans="1:8" ht="12.75">
      <c r="A26" s="14">
        <v>18</v>
      </c>
      <c r="B26" s="15" t="s">
        <v>132</v>
      </c>
      <c r="C26" s="396">
        <v>81581</v>
      </c>
      <c r="D26" s="348">
        <f>C26/'- 3 -'!E26</f>
        <v>0.00896517066198699</v>
      </c>
      <c r="E26" s="396">
        <v>137506</v>
      </c>
      <c r="F26" s="348">
        <f>E26/'- 3 -'!E26</f>
        <v>0.015110929714604905</v>
      </c>
      <c r="G26"/>
      <c r="H26"/>
    </row>
    <row r="27" spans="1:8" ht="12.75">
      <c r="A27" s="12">
        <v>19</v>
      </c>
      <c r="B27" s="13" t="s">
        <v>133</v>
      </c>
      <c r="C27" s="395">
        <v>12773</v>
      </c>
      <c r="D27" s="347">
        <f>C27/'- 3 -'!E27</f>
        <v>0.000550988524659961</v>
      </c>
      <c r="E27" s="395">
        <v>298181</v>
      </c>
      <c r="F27" s="347">
        <f>E27/'- 3 -'!E27</f>
        <v>0.012862625011479827</v>
      </c>
      <c r="G27"/>
      <c r="H27"/>
    </row>
    <row r="28" spans="1:8" ht="12.75">
      <c r="A28" s="14">
        <v>20</v>
      </c>
      <c r="B28" s="15" t="s">
        <v>134</v>
      </c>
      <c r="C28" s="396">
        <v>44542</v>
      </c>
      <c r="D28" s="348">
        <f>C28/'- 3 -'!E28</f>
        <v>0.006138698026002434</v>
      </c>
      <c r="E28" s="396">
        <v>114620</v>
      </c>
      <c r="F28" s="348">
        <f>E28/'- 3 -'!E28</f>
        <v>0.015796721470531162</v>
      </c>
      <c r="G28"/>
      <c r="H28"/>
    </row>
    <row r="29" spans="1:8" ht="12.75">
      <c r="A29" s="12">
        <v>21</v>
      </c>
      <c r="B29" s="13" t="s">
        <v>135</v>
      </c>
      <c r="C29" s="395">
        <v>101095</v>
      </c>
      <c r="D29" s="347">
        <f>C29/'- 3 -'!E29</f>
        <v>0.004703415011019144</v>
      </c>
      <c r="E29" s="395">
        <v>344998</v>
      </c>
      <c r="F29" s="347">
        <f>E29/'- 3 -'!E29</f>
        <v>0.016050930035823557</v>
      </c>
      <c r="G29"/>
      <c r="H29"/>
    </row>
    <row r="30" spans="1:8" ht="12.75">
      <c r="A30" s="14">
        <v>22</v>
      </c>
      <c r="B30" s="15" t="s">
        <v>136</v>
      </c>
      <c r="C30" s="396">
        <v>98849</v>
      </c>
      <c r="D30" s="348">
        <f>C30/'- 3 -'!E30</f>
        <v>0.008509038653118752</v>
      </c>
      <c r="E30" s="396">
        <v>184274</v>
      </c>
      <c r="F30" s="348">
        <f>E30/'- 3 -'!E30</f>
        <v>0.01586252353351885</v>
      </c>
      <c r="G30"/>
      <c r="H30"/>
    </row>
    <row r="31" spans="1:8" ht="12.75">
      <c r="A31" s="12">
        <v>23</v>
      </c>
      <c r="B31" s="13" t="s">
        <v>137</v>
      </c>
      <c r="C31" s="395">
        <v>42127</v>
      </c>
      <c r="D31" s="347">
        <f>C31/'- 3 -'!E31</f>
        <v>0.0043172141419994215</v>
      </c>
      <c r="E31" s="395">
        <v>147280</v>
      </c>
      <c r="F31" s="347">
        <f>E31/'- 3 -'!E31</f>
        <v>0.015093391383997788</v>
      </c>
      <c r="G31"/>
      <c r="H31"/>
    </row>
    <row r="32" spans="1:8" ht="12.75">
      <c r="A32" s="14">
        <v>24</v>
      </c>
      <c r="B32" s="15" t="s">
        <v>138</v>
      </c>
      <c r="C32" s="396">
        <v>26643</v>
      </c>
      <c r="D32" s="348">
        <f>C32/'- 3 -'!E32</f>
        <v>0.001205011523660478</v>
      </c>
      <c r="E32" s="396">
        <v>363005</v>
      </c>
      <c r="F32" s="348">
        <f>E32/'- 3 -'!E32</f>
        <v>0.01641801629495071</v>
      </c>
      <c r="G32"/>
      <c r="H32"/>
    </row>
    <row r="33" spans="1:8" ht="12.75">
      <c r="A33" s="12">
        <v>25</v>
      </c>
      <c r="B33" s="13" t="s">
        <v>139</v>
      </c>
      <c r="C33" s="395">
        <v>30261</v>
      </c>
      <c r="D33" s="347">
        <f>C33/'- 3 -'!E33</f>
        <v>0.003054661389457567</v>
      </c>
      <c r="E33" s="395">
        <v>150705</v>
      </c>
      <c r="F33" s="347">
        <f>E33/'- 3 -'!E33</f>
        <v>0.01521274064631713</v>
      </c>
      <c r="G33"/>
      <c r="H33"/>
    </row>
    <row r="34" spans="1:8" ht="12.75">
      <c r="A34" s="14">
        <v>26</v>
      </c>
      <c r="B34" s="15" t="s">
        <v>140</v>
      </c>
      <c r="C34" s="396">
        <v>14878</v>
      </c>
      <c r="D34" s="348">
        <f>C34/'- 3 -'!E34</f>
        <v>0.0009746996712370372</v>
      </c>
      <c r="E34" s="396">
        <v>250753</v>
      </c>
      <c r="F34" s="348">
        <f>E34/'- 3 -'!E34</f>
        <v>0.016427535062622716</v>
      </c>
      <c r="G34"/>
      <c r="H34"/>
    </row>
    <row r="35" spans="1:8" ht="12.75">
      <c r="A35" s="12">
        <v>28</v>
      </c>
      <c r="B35" s="13" t="s">
        <v>141</v>
      </c>
      <c r="C35" s="395">
        <v>7487</v>
      </c>
      <c r="D35" s="347">
        <f>C35/'- 3 -'!E35</f>
        <v>0.0012394061974613942</v>
      </c>
      <c r="E35" s="395">
        <v>94209</v>
      </c>
      <c r="F35" s="347">
        <f>E35/'- 3 -'!E35</f>
        <v>0.01559546126040343</v>
      </c>
      <c r="G35"/>
      <c r="H35"/>
    </row>
    <row r="36" spans="1:8" ht="12.75">
      <c r="A36" s="14">
        <v>30</v>
      </c>
      <c r="B36" s="15" t="s">
        <v>142</v>
      </c>
      <c r="C36" s="396">
        <v>7432</v>
      </c>
      <c r="D36" s="348">
        <f>C36/'- 3 -'!E36</f>
        <v>0.0008415059922767594</v>
      </c>
      <c r="E36" s="396">
        <v>144094</v>
      </c>
      <c r="F36" s="348">
        <f>E36/'- 3 -'!E36</f>
        <v>0.01631538811236913</v>
      </c>
      <c r="G36"/>
      <c r="H36"/>
    </row>
    <row r="37" spans="1:8" ht="12.75">
      <c r="A37" s="12">
        <v>31</v>
      </c>
      <c r="B37" s="13" t="s">
        <v>143</v>
      </c>
      <c r="C37" s="395">
        <v>12018</v>
      </c>
      <c r="D37" s="347">
        <f>C37/'- 3 -'!E37</f>
        <v>0.001151934484085658</v>
      </c>
      <c r="E37" s="395">
        <v>162253</v>
      </c>
      <c r="F37" s="347">
        <f>E37/'- 3 -'!E37</f>
        <v>0.015552074042798325</v>
      </c>
      <c r="G37"/>
      <c r="H37"/>
    </row>
    <row r="38" spans="1:8" ht="12.75">
      <c r="A38" s="14">
        <v>32</v>
      </c>
      <c r="B38" s="15" t="s">
        <v>144</v>
      </c>
      <c r="C38" s="396">
        <v>6116</v>
      </c>
      <c r="D38" s="348">
        <f>C38/'- 3 -'!E38</f>
        <v>0.000990706606697902</v>
      </c>
      <c r="E38" s="396">
        <v>88536</v>
      </c>
      <c r="F38" s="348">
        <f>E38/'- 3 -'!E38</f>
        <v>0.014341595835612403</v>
      </c>
      <c r="G38"/>
      <c r="H38"/>
    </row>
    <row r="39" spans="1:8" ht="12.75">
      <c r="A39" s="12">
        <v>33</v>
      </c>
      <c r="B39" s="13" t="s">
        <v>145</v>
      </c>
      <c r="C39" s="395">
        <v>37901</v>
      </c>
      <c r="D39" s="347">
        <f>C39/'- 3 -'!E39</f>
        <v>0.003053869973031575</v>
      </c>
      <c r="E39" s="395">
        <v>194903</v>
      </c>
      <c r="F39" s="347">
        <f>E39/'- 3 -'!E39</f>
        <v>0.015704293273364107</v>
      </c>
      <c r="G39"/>
      <c r="H39"/>
    </row>
    <row r="40" spans="1:8" ht="12.75">
      <c r="A40" s="14">
        <v>34</v>
      </c>
      <c r="B40" s="15" t="s">
        <v>146</v>
      </c>
      <c r="C40" s="396">
        <v>4752.37</v>
      </c>
      <c r="D40" s="348">
        <f>C40/'- 3 -'!E40</f>
        <v>0.0008614389059394361</v>
      </c>
      <c r="E40" s="396">
        <v>72157.57</v>
      </c>
      <c r="F40" s="348">
        <f>E40/'- 3 -'!E40</f>
        <v>0.01307965039675957</v>
      </c>
      <c r="G40"/>
      <c r="H40"/>
    </row>
    <row r="41" spans="1:8" ht="12.75">
      <c r="A41" s="12">
        <v>35</v>
      </c>
      <c r="B41" s="13" t="s">
        <v>147</v>
      </c>
      <c r="C41" s="395">
        <v>421</v>
      </c>
      <c r="D41" s="347">
        <f>C41/'- 3 -'!E41</f>
        <v>3.0879648561140225E-05</v>
      </c>
      <c r="E41" s="395">
        <v>213242</v>
      </c>
      <c r="F41" s="347">
        <f>E41/'- 3 -'!E41</f>
        <v>0.015640945412053832</v>
      </c>
      <c r="G41"/>
      <c r="H41"/>
    </row>
    <row r="42" spans="1:8" ht="12.75">
      <c r="A42" s="14">
        <v>36</v>
      </c>
      <c r="B42" s="15" t="s">
        <v>148</v>
      </c>
      <c r="C42" s="396">
        <v>9212</v>
      </c>
      <c r="D42" s="348">
        <f>C42/'- 3 -'!E42</f>
        <v>0.0012929364844727438</v>
      </c>
      <c r="E42" s="396">
        <v>107405</v>
      </c>
      <c r="F42" s="348">
        <f>E42/'- 3 -'!E42</f>
        <v>0.015074668162700287</v>
      </c>
      <c r="G42"/>
      <c r="H42"/>
    </row>
    <row r="43" spans="1:8" ht="12.75">
      <c r="A43" s="12">
        <v>37</v>
      </c>
      <c r="B43" s="13" t="s">
        <v>149</v>
      </c>
      <c r="C43" s="395">
        <v>1944</v>
      </c>
      <c r="D43" s="347">
        <f>C43/'- 3 -'!E43</f>
        <v>0.0002810693352839044</v>
      </c>
      <c r="E43" s="395">
        <v>93748</v>
      </c>
      <c r="F43" s="347">
        <f>E43/'- 3 -'!E43</f>
        <v>0.013554366277878328</v>
      </c>
      <c r="G43"/>
      <c r="H43"/>
    </row>
    <row r="44" spans="1:8" ht="12.75">
      <c r="A44" s="14">
        <v>38</v>
      </c>
      <c r="B44" s="15" t="s">
        <v>150</v>
      </c>
      <c r="C44" s="396">
        <v>52993</v>
      </c>
      <c r="D44" s="348">
        <f>C44/'- 3 -'!E44</f>
        <v>0.0059686299182516315</v>
      </c>
      <c r="E44" s="396">
        <v>151450</v>
      </c>
      <c r="F44" s="348">
        <f>E44/'- 3 -'!E44</f>
        <v>0.01705789446000811</v>
      </c>
      <c r="G44"/>
      <c r="H44"/>
    </row>
    <row r="45" spans="1:8" ht="12.75">
      <c r="A45" s="12">
        <v>39</v>
      </c>
      <c r="B45" s="13" t="s">
        <v>151</v>
      </c>
      <c r="C45" s="395">
        <v>82227</v>
      </c>
      <c r="D45" s="347">
        <f>C45/'- 3 -'!E45</f>
        <v>0.005514165208888062</v>
      </c>
      <c r="E45" s="395">
        <v>232565</v>
      </c>
      <c r="F45" s="347">
        <f>E45/'- 3 -'!E45</f>
        <v>0.015595872788804796</v>
      </c>
      <c r="G45"/>
      <c r="H45"/>
    </row>
    <row r="46" spans="1:8" ht="12.75">
      <c r="A46" s="14">
        <v>40</v>
      </c>
      <c r="B46" s="15" t="s">
        <v>152</v>
      </c>
      <c r="C46" s="396">
        <v>133725</v>
      </c>
      <c r="D46" s="348">
        <f>C46/'- 3 -'!E46</f>
        <v>0.0030885838069349687</v>
      </c>
      <c r="E46" s="396">
        <v>733844</v>
      </c>
      <c r="F46" s="348">
        <f>E46/'- 3 -'!E46</f>
        <v>0.01694925178699858</v>
      </c>
      <c r="G46"/>
      <c r="H46"/>
    </row>
    <row r="47" spans="1:8" ht="12.75">
      <c r="A47" s="12">
        <v>41</v>
      </c>
      <c r="B47" s="13" t="s">
        <v>153</v>
      </c>
      <c r="C47" s="395">
        <v>93759</v>
      </c>
      <c r="D47" s="347">
        <f>C47/'- 3 -'!E47</f>
        <v>0.0079604862988309</v>
      </c>
      <c r="E47" s="395">
        <v>187521.29</v>
      </c>
      <c r="F47" s="347">
        <f>E47/'- 3 -'!E47</f>
        <v>0.015921251930844996</v>
      </c>
      <c r="G47"/>
      <c r="H47"/>
    </row>
    <row r="48" spans="1:8" ht="12.75">
      <c r="A48" s="14">
        <v>42</v>
      </c>
      <c r="B48" s="15" t="s">
        <v>154</v>
      </c>
      <c r="C48" s="396">
        <v>64594</v>
      </c>
      <c r="D48" s="348">
        <f>C48/'- 3 -'!E48</f>
        <v>0.008269288402602737</v>
      </c>
      <c r="E48" s="396">
        <v>122655</v>
      </c>
      <c r="F48" s="348">
        <f>E48/'- 3 -'!E48</f>
        <v>0.015702225733369025</v>
      </c>
      <c r="G48"/>
      <c r="H48"/>
    </row>
    <row r="49" spans="1:8" ht="12.75">
      <c r="A49" s="12">
        <v>43</v>
      </c>
      <c r="B49" s="13" t="s">
        <v>155</v>
      </c>
      <c r="C49" s="395">
        <v>23613</v>
      </c>
      <c r="D49" s="347">
        <f>C49/'- 3 -'!E49</f>
        <v>0.0038968555331536374</v>
      </c>
      <c r="E49" s="395">
        <v>92811</v>
      </c>
      <c r="F49" s="347">
        <f>E49/'- 3 -'!E49</f>
        <v>0.015316607753674766</v>
      </c>
      <c r="G49"/>
      <c r="H49"/>
    </row>
    <row r="50" spans="1:8" ht="12.75">
      <c r="A50" s="14">
        <v>44</v>
      </c>
      <c r="B50" s="15" t="s">
        <v>156</v>
      </c>
      <c r="C50" s="396">
        <v>33013</v>
      </c>
      <c r="D50" s="348">
        <f>C50/'- 3 -'!E50</f>
        <v>0.003647655061526073</v>
      </c>
      <c r="E50" s="396">
        <v>149942</v>
      </c>
      <c r="F50" s="348">
        <f>E50/'- 3 -'!E50</f>
        <v>0.016567312732418817</v>
      </c>
      <c r="G50"/>
      <c r="H50"/>
    </row>
    <row r="51" spans="1:8" ht="12.75">
      <c r="A51" s="12">
        <v>45</v>
      </c>
      <c r="B51" s="13" t="s">
        <v>157</v>
      </c>
      <c r="C51" s="395">
        <v>23860</v>
      </c>
      <c r="D51" s="347">
        <f>C51/'- 3 -'!E51</f>
        <v>0.0020296096243489544</v>
      </c>
      <c r="E51" s="395">
        <v>189675</v>
      </c>
      <c r="F51" s="347">
        <f>E51/'- 3 -'!E51</f>
        <v>0.016134375754333106</v>
      </c>
      <c r="G51"/>
      <c r="H51"/>
    </row>
    <row r="52" spans="1:8" ht="12.75">
      <c r="A52" s="14">
        <v>46</v>
      </c>
      <c r="B52" s="15" t="s">
        <v>158</v>
      </c>
      <c r="C52" s="396">
        <v>26745</v>
      </c>
      <c r="D52" s="348">
        <f>C52/'- 3 -'!E52</f>
        <v>0.002370391300021366</v>
      </c>
      <c r="E52" s="396">
        <v>183386</v>
      </c>
      <c r="F52" s="348">
        <f>E52/'- 3 -'!E52</f>
        <v>0.016253377414309902</v>
      </c>
      <c r="G52"/>
      <c r="H52"/>
    </row>
    <row r="53" spans="1:8" ht="12.75">
      <c r="A53" s="12">
        <v>47</v>
      </c>
      <c r="B53" s="13" t="s">
        <v>159</v>
      </c>
      <c r="C53" s="395">
        <v>30238</v>
      </c>
      <c r="D53" s="347">
        <f>C53/'- 3 -'!E53</f>
        <v>0.003381726959271365</v>
      </c>
      <c r="E53" s="395">
        <v>139758</v>
      </c>
      <c r="F53" s="347">
        <f>E53/'- 3 -'!E53</f>
        <v>0.01563011430563686</v>
      </c>
      <c r="G53"/>
      <c r="H53"/>
    </row>
    <row r="54" spans="1:8" ht="12.75">
      <c r="A54" s="14">
        <v>48</v>
      </c>
      <c r="B54" s="15" t="s">
        <v>160</v>
      </c>
      <c r="C54" s="396">
        <v>183843</v>
      </c>
      <c r="D54" s="348">
        <f>C54/'- 3 -'!E54</f>
        <v>0.0032364238775739133</v>
      </c>
      <c r="E54" s="396">
        <v>712407</v>
      </c>
      <c r="F54" s="348">
        <f>E54/'- 3 -'!E54</f>
        <v>0.01254141319142311</v>
      </c>
      <c r="G54"/>
      <c r="H54"/>
    </row>
    <row r="55" spans="1:8" ht="12.75">
      <c r="A55" s="12">
        <v>49</v>
      </c>
      <c r="B55" s="13" t="s">
        <v>161</v>
      </c>
      <c r="C55" s="395">
        <v>122276</v>
      </c>
      <c r="D55" s="347">
        <f>C55/'- 3 -'!E55</f>
        <v>0.003621872763191588</v>
      </c>
      <c r="E55" s="395">
        <v>513486</v>
      </c>
      <c r="F55" s="347">
        <f>E55/'- 3 -'!E55</f>
        <v>0.015209697386896821</v>
      </c>
      <c r="G55"/>
      <c r="H55"/>
    </row>
    <row r="56" spans="1:8" ht="12.75">
      <c r="A56" s="14">
        <v>50</v>
      </c>
      <c r="B56" s="15" t="s">
        <v>358</v>
      </c>
      <c r="C56" s="396">
        <v>30273</v>
      </c>
      <c r="D56" s="348">
        <f>C56/'- 3 -'!E56</f>
        <v>0.0021466248360941</v>
      </c>
      <c r="E56" s="396">
        <v>213290</v>
      </c>
      <c r="F56" s="348">
        <f>E56/'- 3 -'!E56</f>
        <v>0.015124157212384323</v>
      </c>
      <c r="G56"/>
      <c r="H56"/>
    </row>
    <row r="57" spans="1:8" ht="12.75">
      <c r="A57" s="12">
        <v>2264</v>
      </c>
      <c r="B57" s="13" t="s">
        <v>162</v>
      </c>
      <c r="C57" s="395">
        <v>6341</v>
      </c>
      <c r="D57" s="347">
        <f>C57/'- 3 -'!E57</f>
        <v>0.0036399497835030658</v>
      </c>
      <c r="E57" s="395">
        <v>6132</v>
      </c>
      <c r="F57" s="347">
        <f>E57/'- 3 -'!E57</f>
        <v>0.0035199766712570254</v>
      </c>
      <c r="G57"/>
      <c r="H57"/>
    </row>
    <row r="58" spans="1:8" ht="12.75">
      <c r="A58" s="14">
        <v>2309</v>
      </c>
      <c r="B58" s="15" t="s">
        <v>163</v>
      </c>
      <c r="C58" s="396">
        <v>813</v>
      </c>
      <c r="D58" s="348">
        <f>C58/'- 3 -'!E58</f>
        <v>0.0004064731727705971</v>
      </c>
      <c r="E58" s="396">
        <v>19937</v>
      </c>
      <c r="F58" s="348">
        <f>E58/'- 3 -'!E58</f>
        <v>0.00996784212241992</v>
      </c>
      <c r="G58"/>
      <c r="H58"/>
    </row>
    <row r="59" spans="1:8" ht="12.75">
      <c r="A59" s="12">
        <v>2312</v>
      </c>
      <c r="B59" s="13" t="s">
        <v>164</v>
      </c>
      <c r="C59" s="395">
        <v>905</v>
      </c>
      <c r="D59" s="347">
        <f>C59/'- 3 -'!E59</f>
        <v>0.000507390521384408</v>
      </c>
      <c r="E59" s="395">
        <v>11072</v>
      </c>
      <c r="F59" s="347">
        <f>E59/'- 3 -'!E59</f>
        <v>0.006207544588694105</v>
      </c>
      <c r="G59"/>
      <c r="H59"/>
    </row>
    <row r="60" spans="1:8" ht="12.75">
      <c r="A60" s="14">
        <v>2355</v>
      </c>
      <c r="B60" s="15" t="s">
        <v>165</v>
      </c>
      <c r="C60" s="396">
        <v>88430</v>
      </c>
      <c r="D60" s="348">
        <f>C60/'- 3 -'!E60</f>
        <v>0.003708846296736056</v>
      </c>
      <c r="E60" s="396">
        <v>391838</v>
      </c>
      <c r="F60" s="348">
        <f>E60/'- 3 -'!E60</f>
        <v>0.016434093805501104</v>
      </c>
      <c r="G60"/>
      <c r="H60"/>
    </row>
    <row r="61" spans="1:8" ht="12.75">
      <c r="A61" s="12">
        <v>2439</v>
      </c>
      <c r="B61" s="13" t="s">
        <v>166</v>
      </c>
      <c r="C61" s="395">
        <v>526.94</v>
      </c>
      <c r="D61" s="347">
        <f>C61/'- 3 -'!E61</f>
        <v>0.00043148528487703527</v>
      </c>
      <c r="E61" s="395">
        <v>0</v>
      </c>
      <c r="F61" s="347">
        <f>E61/'- 3 -'!E61</f>
        <v>0</v>
      </c>
      <c r="G61"/>
      <c r="H61"/>
    </row>
    <row r="62" spans="1:8" ht="12.75">
      <c r="A62" s="14">
        <v>2460</v>
      </c>
      <c r="B62" s="15" t="s">
        <v>167</v>
      </c>
      <c r="C62" s="396">
        <v>1492</v>
      </c>
      <c r="D62" s="348">
        <f>C62/'- 3 -'!E62</f>
        <v>0.0005322893042315216</v>
      </c>
      <c r="E62" s="396">
        <v>40867</v>
      </c>
      <c r="F62" s="348">
        <f>E62/'- 3 -'!E62</f>
        <v>0.014579803616641818</v>
      </c>
      <c r="G62"/>
      <c r="H62"/>
    </row>
    <row r="63" spans="1:8" ht="12.75">
      <c r="A63" s="12">
        <v>3000</v>
      </c>
      <c r="B63" s="13" t="s">
        <v>400</v>
      </c>
      <c r="C63" s="395">
        <v>12154</v>
      </c>
      <c r="D63" s="347">
        <f>C63/'- 3 -'!E63</f>
        <v>0.002271585057627874</v>
      </c>
      <c r="E63" s="395">
        <v>71929</v>
      </c>
      <c r="F63" s="347">
        <f>E63/'- 3 -'!E63</f>
        <v>0.01344354464457095</v>
      </c>
      <c r="G63"/>
      <c r="H63"/>
    </row>
    <row r="64" spans="1:8" ht="4.5" customHeight="1">
      <c r="A64" s="16"/>
      <c r="B64" s="16"/>
      <c r="C64" s="397"/>
      <c r="D64" s="193"/>
      <c r="E64" s="397"/>
      <c r="F64" s="193"/>
      <c r="G64"/>
      <c r="H64"/>
    </row>
    <row r="65" spans="1:8" ht="12.75">
      <c r="A65" s="18"/>
      <c r="B65" s="19" t="s">
        <v>168</v>
      </c>
      <c r="C65" s="398">
        <f>SUM(C11:C63)</f>
        <v>2781548.93</v>
      </c>
      <c r="D65" s="101">
        <f>C65/'- 3 -'!E65</f>
        <v>0.0022238867892721346</v>
      </c>
      <c r="E65" s="398">
        <f>SUM(E11:E63)</f>
        <v>19997631.939999998</v>
      </c>
      <c r="F65" s="101">
        <f>E65/'- 3 -'!E65</f>
        <v>0.015988382950391775</v>
      </c>
      <c r="G65"/>
      <c r="H65"/>
    </row>
    <row r="66" spans="1:8" ht="4.5" customHeight="1">
      <c r="A66" s="16"/>
      <c r="B66" s="16"/>
      <c r="C66" s="397"/>
      <c r="D66" s="193"/>
      <c r="E66" s="397"/>
      <c r="F66" s="193"/>
      <c r="G66"/>
      <c r="H66"/>
    </row>
    <row r="67" spans="1:8" ht="12.75">
      <c r="A67" s="14">
        <v>2155</v>
      </c>
      <c r="B67" s="15" t="s">
        <v>169</v>
      </c>
      <c r="C67" s="396">
        <v>0</v>
      </c>
      <c r="D67" s="348">
        <f>C67/'- 3 -'!E67</f>
        <v>0</v>
      </c>
      <c r="E67" s="396">
        <v>0</v>
      </c>
      <c r="F67" s="348">
        <f>E67/'- 3 -'!E67</f>
        <v>0</v>
      </c>
      <c r="G67"/>
      <c r="H67"/>
    </row>
    <row r="68" spans="1:8" ht="12.75">
      <c r="A68" s="12">
        <v>2408</v>
      </c>
      <c r="B68" s="13" t="s">
        <v>171</v>
      </c>
      <c r="C68" s="395">
        <v>125</v>
      </c>
      <c r="D68" s="347">
        <f>C68/'- 3 -'!E68</f>
        <v>5.53276547979257E-05</v>
      </c>
      <c r="E68" s="395">
        <v>26358</v>
      </c>
      <c r="F68" s="347">
        <f>E68/'- 3 -'!E68</f>
        <v>0.011666610601309805</v>
      </c>
      <c r="G68"/>
      <c r="H68"/>
    </row>
    <row r="69" spans="7:8" ht="6.75" customHeight="1">
      <c r="G69"/>
      <c r="H69"/>
    </row>
    <row r="70" spans="1:8" ht="12" customHeight="1">
      <c r="A70" s="380" t="s">
        <v>372</v>
      </c>
      <c r="B70" t="str">
        <f>'- 4 -'!B74</f>
        <v>NEW FOR 2000/01, INTERFUND TRANSFERS (TRANSFERS TO/(FROM) CAPITAL) ARE NO LONGER INCLUDED IN OPERATING EXPENDITURES.</v>
      </c>
      <c r="D70" s="127"/>
      <c r="E70" s="16"/>
      <c r="F70" s="16"/>
      <c r="G70"/>
      <c r="H70"/>
    </row>
    <row r="71" spans="1:8" ht="12" customHeight="1">
      <c r="A71" s="5"/>
      <c r="B71" s="5"/>
      <c r="C71" s="16"/>
      <c r="D71" s="127"/>
      <c r="E71" s="16"/>
      <c r="F71" s="16"/>
      <c r="G71"/>
      <c r="H71"/>
    </row>
    <row r="72" spans="1:8" ht="12" customHeight="1">
      <c r="A72" s="5"/>
      <c r="B72" s="5"/>
      <c r="C72" s="16"/>
      <c r="D72" s="16"/>
      <c r="E72" s="16"/>
      <c r="F72" s="16"/>
      <c r="G72"/>
      <c r="H72"/>
    </row>
    <row r="73" spans="1:8" ht="12" customHeight="1">
      <c r="A73" s="5"/>
      <c r="B73" s="5"/>
      <c r="C73" s="16"/>
      <c r="D73" s="16"/>
      <c r="E73" s="16"/>
      <c r="F73" s="16"/>
      <c r="G73"/>
      <c r="H73"/>
    </row>
    <row r="74" spans="1:8" ht="12" customHeight="1">
      <c r="A74" s="5"/>
      <c r="B74" s="5"/>
      <c r="C74" s="16"/>
      <c r="D74" s="16"/>
      <c r="E74" s="16"/>
      <c r="F74" s="16"/>
      <c r="G74"/>
      <c r="H74"/>
    </row>
  </sheetData>
  <printOptions horizontalCentered="1"/>
  <pageMargins left="0.4724409448818898" right="0.4724409448818898" top="0.5905511811023623" bottom="0" header="0.31496062992125984" footer="0"/>
  <pageSetup fitToHeight="1" fitToWidth="1" horizontalDpi="300" verticalDpi="300" orientation="portrait" scale="83" r:id="rId1"/>
  <headerFooter alignWithMargins="0">
    <oddHeader>&amp;C&amp;"Times New Roman,Bold"&amp;12&amp;A</oddHeader>
  </headerFooter>
</worksheet>
</file>

<file path=xl/worksheets/sheet3.xml><?xml version="1.0" encoding="utf-8"?>
<worksheet xmlns="http://schemas.openxmlformats.org/spreadsheetml/2006/main" xmlns:r="http://schemas.openxmlformats.org/officeDocument/2006/relationships">
  <sheetPr codeName="Sheet2">
    <pageSetUpPr fitToPage="1"/>
  </sheetPr>
  <dimension ref="A1:F75"/>
  <sheetViews>
    <sheetView showGridLines="0" showZeros="0" workbookViewId="0" topLeftCell="A1">
      <selection activeCell="A1" sqref="A1"/>
    </sheetView>
  </sheetViews>
  <sheetFormatPr defaultColWidth="15.83203125" defaultRowHeight="12"/>
  <cols>
    <col min="1" max="1" width="6.83203125" style="16" customWidth="1"/>
    <col min="2" max="2" width="35.83203125" style="16" customWidth="1"/>
    <col min="3" max="3" width="28.83203125" style="16" customWidth="1"/>
    <col min="4" max="4" width="20.83203125" style="16" customWidth="1"/>
    <col min="5" max="5" width="25.83203125" style="16" customWidth="1"/>
    <col min="6" max="6" width="20.83203125" style="16" customWidth="1"/>
    <col min="7" max="16384" width="15.83203125" style="16" customWidth="1"/>
  </cols>
  <sheetData>
    <row r="1" spans="2:6" ht="6.75" customHeight="1">
      <c r="B1" s="20"/>
      <c r="C1" s="55"/>
      <c r="D1" s="55"/>
      <c r="E1" s="55"/>
      <c r="F1" s="55"/>
    </row>
    <row r="2" spans="1:6" ht="12.75">
      <c r="A2" s="255"/>
      <c r="B2" s="256"/>
      <c r="C2" s="444" t="s">
        <v>489</v>
      </c>
      <c r="D2" s="445"/>
      <c r="E2" s="445"/>
      <c r="F2" s="255"/>
    </row>
    <row r="3" spans="1:6" ht="12.75">
      <c r="A3" s="257"/>
      <c r="B3" s="252"/>
      <c r="C3" s="446"/>
      <c r="D3" s="446"/>
      <c r="E3" s="446"/>
      <c r="F3" s="258"/>
    </row>
    <row r="4" spans="1:6" ht="12.75">
      <c r="A4" s="9"/>
      <c r="C4" s="55"/>
      <c r="D4" s="259"/>
      <c r="E4" s="260"/>
      <c r="F4" s="259"/>
    </row>
    <row r="5" spans="1:6" ht="6" customHeight="1">
      <c r="A5" s="9"/>
      <c r="C5" s="55"/>
      <c r="D5" s="55"/>
      <c r="E5" s="55"/>
      <c r="F5" s="55"/>
    </row>
    <row r="6" spans="1:6" ht="7.5" customHeight="1">
      <c r="A6" s="9"/>
      <c r="C6" s="55"/>
      <c r="D6" s="55"/>
      <c r="E6" s="55"/>
      <c r="F6" s="55"/>
    </row>
    <row r="7" spans="3:6" ht="16.5">
      <c r="C7" s="186" t="s">
        <v>419</v>
      </c>
      <c r="D7" s="261"/>
      <c r="E7" s="189" t="s">
        <v>491</v>
      </c>
      <c r="F7" s="261"/>
    </row>
    <row r="8" spans="1:6" ht="12.75">
      <c r="A8" s="43"/>
      <c r="B8" s="44"/>
      <c r="C8" s="262" t="s">
        <v>35</v>
      </c>
      <c r="D8" s="263"/>
      <c r="E8" s="262" t="s">
        <v>35</v>
      </c>
      <c r="F8" s="263"/>
    </row>
    <row r="9" spans="1:6" ht="12.75">
      <c r="A9" s="50" t="s">
        <v>101</v>
      </c>
      <c r="B9" s="51" t="s">
        <v>102</v>
      </c>
      <c r="C9" s="264" t="s">
        <v>490</v>
      </c>
      <c r="D9" s="264" t="s">
        <v>114</v>
      </c>
      <c r="E9" s="264" t="s">
        <v>490</v>
      </c>
      <c r="F9" s="264" t="s">
        <v>114</v>
      </c>
    </row>
    <row r="10" spans="1:2" ht="4.5" customHeight="1">
      <c r="A10" s="75"/>
      <c r="B10" s="75"/>
    </row>
    <row r="11" spans="1:6" ht="12.75">
      <c r="A11" s="357">
        <v>1</v>
      </c>
      <c r="B11" s="13" t="s">
        <v>117</v>
      </c>
      <c r="C11" s="395">
        <v>216229748.91</v>
      </c>
      <c r="D11" s="395">
        <v>7157.744955510241</v>
      </c>
      <c r="E11" s="395">
        <f>'- 3 -'!G11</f>
        <v>224694442</v>
      </c>
      <c r="F11" s="395">
        <f>ROUND(E11/'- 7 -'!G11,0)</f>
        <v>7334</v>
      </c>
    </row>
    <row r="12" spans="1:6" ht="12.75">
      <c r="A12" s="358">
        <v>2</v>
      </c>
      <c r="B12" s="15" t="s">
        <v>118</v>
      </c>
      <c r="C12" s="396">
        <v>55188556</v>
      </c>
      <c r="D12" s="396">
        <v>6023.097256084918</v>
      </c>
      <c r="E12" s="396">
        <f>'- 3 -'!G12</f>
        <v>58681349</v>
      </c>
      <c r="F12" s="396">
        <f>ROUND(E12/'- 7 -'!G12,0)</f>
        <v>6314</v>
      </c>
    </row>
    <row r="13" spans="1:6" ht="12.75">
      <c r="A13" s="357">
        <v>3</v>
      </c>
      <c r="B13" s="13" t="s">
        <v>119</v>
      </c>
      <c r="C13" s="395">
        <v>38512310</v>
      </c>
      <c r="D13" s="395">
        <v>6438.678235864514</v>
      </c>
      <c r="E13" s="395">
        <f>'- 3 -'!G13</f>
        <v>40610457</v>
      </c>
      <c r="F13" s="395">
        <f>ROUND(E13/'- 7 -'!G13,0)</f>
        <v>6865</v>
      </c>
    </row>
    <row r="14" spans="1:6" ht="12.75">
      <c r="A14" s="358">
        <v>4</v>
      </c>
      <c r="B14" s="367" t="s">
        <v>120</v>
      </c>
      <c r="C14" s="396">
        <v>37697287.56</v>
      </c>
      <c r="D14" s="396">
        <v>6504.242306497809</v>
      </c>
      <c r="E14" s="396">
        <f>'- 3 -'!G14</f>
        <v>38959862</v>
      </c>
      <c r="F14" s="396">
        <f>ROUND(E14/'- 7 -'!G14,0)</f>
        <v>6618</v>
      </c>
    </row>
    <row r="15" spans="1:6" ht="12.75">
      <c r="A15" s="357">
        <v>5</v>
      </c>
      <c r="B15" s="13" t="s">
        <v>121</v>
      </c>
      <c r="C15" s="395">
        <v>45917668</v>
      </c>
      <c r="D15" s="395">
        <v>6502.353257714149</v>
      </c>
      <c r="E15" s="395">
        <f>'- 3 -'!G15</f>
        <v>46947018</v>
      </c>
      <c r="F15" s="395">
        <f>ROUND(E15/'- 7 -'!G15,0)</f>
        <v>6630</v>
      </c>
    </row>
    <row r="16" spans="1:6" ht="12.75">
      <c r="A16" s="358">
        <v>6</v>
      </c>
      <c r="B16" s="15" t="s">
        <v>122</v>
      </c>
      <c r="C16" s="396">
        <v>54482558</v>
      </c>
      <c r="D16" s="396">
        <v>6126.109855512453</v>
      </c>
      <c r="E16" s="396">
        <f>'- 3 -'!G16</f>
        <v>56009482</v>
      </c>
      <c r="F16" s="396">
        <f>ROUND(E16/'- 7 -'!G16,0)</f>
        <v>6372</v>
      </c>
    </row>
    <row r="17" spans="1:6" ht="12.75">
      <c r="A17" s="357">
        <v>9</v>
      </c>
      <c r="B17" s="13" t="s">
        <v>123</v>
      </c>
      <c r="C17" s="395">
        <v>76688403.12</v>
      </c>
      <c r="D17" s="395">
        <v>5954.438406112181</v>
      </c>
      <c r="E17" s="395">
        <f>'- 3 -'!G17</f>
        <v>77438152.24000001</v>
      </c>
      <c r="F17" s="395">
        <f>ROUND(E17/'- 7 -'!G17,0)</f>
        <v>6048</v>
      </c>
    </row>
    <row r="18" spans="1:6" ht="12.75">
      <c r="A18" s="358">
        <v>10</v>
      </c>
      <c r="B18" s="15" t="s">
        <v>124</v>
      </c>
      <c r="C18" s="396">
        <v>56303623</v>
      </c>
      <c r="D18" s="396">
        <v>6453.137306590258</v>
      </c>
      <c r="E18" s="396">
        <f>'- 3 -'!G18</f>
        <v>56739702</v>
      </c>
      <c r="F18" s="396">
        <f>ROUND(E18/'- 7 -'!G18,0)</f>
        <v>6626</v>
      </c>
    </row>
    <row r="19" spans="1:6" ht="12.75">
      <c r="A19" s="357">
        <v>11</v>
      </c>
      <c r="B19" s="13" t="s">
        <v>125</v>
      </c>
      <c r="C19" s="395">
        <v>29361700</v>
      </c>
      <c r="D19" s="395">
        <v>6209.6480839184505</v>
      </c>
      <c r="E19" s="395">
        <f>'- 3 -'!G19</f>
        <v>30623438</v>
      </c>
      <c r="F19" s="395">
        <f>ROUND(E19/'- 7 -'!G19,0)</f>
        <v>6499</v>
      </c>
    </row>
    <row r="20" spans="1:6" ht="12.75">
      <c r="A20" s="358">
        <v>12</v>
      </c>
      <c r="B20" s="15" t="s">
        <v>126</v>
      </c>
      <c r="C20" s="396">
        <v>47232955</v>
      </c>
      <c r="D20" s="396">
        <v>5839.086548565353</v>
      </c>
      <c r="E20" s="396">
        <f>'- 3 -'!G20</f>
        <v>49602069</v>
      </c>
      <c r="F20" s="396">
        <f>ROUND(E20/'- 7 -'!G20,0)</f>
        <v>6158</v>
      </c>
    </row>
    <row r="21" spans="1:6" ht="12.75">
      <c r="A21" s="357">
        <v>13</v>
      </c>
      <c r="B21" s="13" t="s">
        <v>127</v>
      </c>
      <c r="C21" s="395">
        <v>19375472.08</v>
      </c>
      <c r="D21" s="395">
        <v>6155.829096108022</v>
      </c>
      <c r="E21" s="395">
        <f>'- 3 -'!G21</f>
        <v>18799442</v>
      </c>
      <c r="F21" s="395">
        <f>ROUND(E21/'- 7 -'!G21,0)</f>
        <v>5688</v>
      </c>
    </row>
    <row r="22" spans="1:6" ht="12.75">
      <c r="A22" s="358">
        <v>14</v>
      </c>
      <c r="B22" s="15" t="s">
        <v>128</v>
      </c>
      <c r="C22" s="396">
        <v>21741936.21</v>
      </c>
      <c r="D22" s="396">
        <v>6011.7060802964115</v>
      </c>
      <c r="E22" s="396">
        <f>'- 3 -'!G22</f>
        <v>21420692.900000002</v>
      </c>
      <c r="F22" s="396">
        <f>ROUND(E22/'- 7 -'!G22,0)</f>
        <v>6133</v>
      </c>
    </row>
    <row r="23" spans="1:6" ht="12.75">
      <c r="A23" s="357">
        <v>15</v>
      </c>
      <c r="B23" s="13" t="s">
        <v>129</v>
      </c>
      <c r="C23" s="395">
        <v>28351330</v>
      </c>
      <c r="D23" s="395">
        <v>4975.488750833597</v>
      </c>
      <c r="E23" s="395">
        <f>'- 3 -'!G23</f>
        <v>30142537</v>
      </c>
      <c r="F23" s="395">
        <f>ROUND(E23/'- 7 -'!G23,0)</f>
        <v>5121</v>
      </c>
    </row>
    <row r="24" spans="1:6" ht="12.75">
      <c r="A24" s="358">
        <v>16</v>
      </c>
      <c r="B24" s="15" t="s">
        <v>130</v>
      </c>
      <c r="C24" s="396">
        <v>5508924</v>
      </c>
      <c r="D24" s="396">
        <v>6999.903430749682</v>
      </c>
      <c r="E24" s="396">
        <f>'- 3 -'!G24</f>
        <v>5658795</v>
      </c>
      <c r="F24" s="396">
        <f>ROUND(E24/'- 7 -'!G24,0)</f>
        <v>7122</v>
      </c>
    </row>
    <row r="25" spans="1:6" ht="12.75">
      <c r="A25" s="357">
        <v>17</v>
      </c>
      <c r="B25" s="13" t="s">
        <v>131</v>
      </c>
      <c r="C25" s="395">
        <v>3968083.29</v>
      </c>
      <c r="D25" s="395">
        <v>7321.186881918819</v>
      </c>
      <c r="E25" s="395">
        <f>'- 3 -'!G25</f>
        <v>3947093.7</v>
      </c>
      <c r="F25" s="395">
        <f>ROUND(E25/'- 7 -'!G25,0)</f>
        <v>7330</v>
      </c>
    </row>
    <row r="26" spans="1:6" ht="12.75">
      <c r="A26" s="358">
        <v>18</v>
      </c>
      <c r="B26" s="15" t="s">
        <v>132</v>
      </c>
      <c r="C26" s="396">
        <v>8805994</v>
      </c>
      <c r="D26" s="396">
        <v>5697.091285501714</v>
      </c>
      <c r="E26" s="396">
        <f>'- 3 -'!G26</f>
        <v>9099771</v>
      </c>
      <c r="F26" s="396">
        <f>ROUND(E26/'- 7 -'!G26,0)</f>
        <v>6168</v>
      </c>
    </row>
    <row r="27" spans="1:6" ht="12.75">
      <c r="A27" s="357">
        <v>19</v>
      </c>
      <c r="B27" s="13" t="s">
        <v>133</v>
      </c>
      <c r="C27" s="395">
        <v>21425654</v>
      </c>
      <c r="D27" s="395">
        <v>4530.023891578747</v>
      </c>
      <c r="E27" s="395">
        <f>'- 3 -'!G27</f>
        <v>23181971</v>
      </c>
      <c r="F27" s="395">
        <f>ROUND(E27/'- 7 -'!G27,0)</f>
        <v>3913</v>
      </c>
    </row>
    <row r="28" spans="1:6" ht="12.75">
      <c r="A28" s="358">
        <v>20</v>
      </c>
      <c r="B28" s="15" t="s">
        <v>134</v>
      </c>
      <c r="C28" s="396">
        <v>7516712.23</v>
      </c>
      <c r="D28" s="396">
        <v>7654.493105906314</v>
      </c>
      <c r="E28" s="396">
        <f>'- 3 -'!G28</f>
        <v>7235438</v>
      </c>
      <c r="F28" s="396">
        <f>ROUND(E28/'- 7 -'!G28,0)</f>
        <v>7207</v>
      </c>
    </row>
    <row r="29" spans="1:6" ht="12.75">
      <c r="A29" s="357">
        <v>21</v>
      </c>
      <c r="B29" s="13" t="s">
        <v>135</v>
      </c>
      <c r="C29" s="395">
        <v>20963757</v>
      </c>
      <c r="D29" s="395">
        <v>6010.768414714568</v>
      </c>
      <c r="E29" s="395">
        <f>'- 3 -'!G29</f>
        <v>21431516</v>
      </c>
      <c r="F29" s="395">
        <f>ROUND(E29/'- 7 -'!G29,0)</f>
        <v>6092</v>
      </c>
    </row>
    <row r="30" spans="1:6" ht="12.75">
      <c r="A30" s="358">
        <v>22</v>
      </c>
      <c r="B30" s="15" t="s">
        <v>136</v>
      </c>
      <c r="C30" s="396">
        <v>11611919</v>
      </c>
      <c r="D30" s="396">
        <v>6530.888076490439</v>
      </c>
      <c r="E30" s="396">
        <f>'- 3 -'!G30</f>
        <v>11383776</v>
      </c>
      <c r="F30" s="396">
        <f>ROUND(E30/'- 7 -'!G30,0)</f>
        <v>6530</v>
      </c>
    </row>
    <row r="31" spans="1:6" ht="12.75">
      <c r="A31" s="357">
        <v>23</v>
      </c>
      <c r="B31" s="13" t="s">
        <v>137</v>
      </c>
      <c r="C31" s="395">
        <v>9356531</v>
      </c>
      <c r="D31" s="395">
        <v>6527.0533658876875</v>
      </c>
      <c r="E31" s="395">
        <f>'- 3 -'!G31</f>
        <v>9757913</v>
      </c>
      <c r="F31" s="395">
        <f>ROUND(E31/'- 7 -'!G31,0)</f>
        <v>6767</v>
      </c>
    </row>
    <row r="32" spans="1:6" ht="12.75">
      <c r="A32" s="358">
        <v>24</v>
      </c>
      <c r="B32" s="15" t="s">
        <v>138</v>
      </c>
      <c r="C32" s="396">
        <v>21763248</v>
      </c>
      <c r="D32" s="396">
        <v>5849.07761771662</v>
      </c>
      <c r="E32" s="396">
        <f>'- 3 -'!G32</f>
        <v>22108782</v>
      </c>
      <c r="F32" s="396">
        <f>ROUND(E32/'- 7 -'!G32,0)</f>
        <v>6027</v>
      </c>
    </row>
    <row r="33" spans="1:6" ht="12.75">
      <c r="A33" s="357">
        <v>25</v>
      </c>
      <c r="B33" s="13" t="s">
        <v>139</v>
      </c>
      <c r="C33" s="395">
        <v>9908246</v>
      </c>
      <c r="D33" s="395">
        <v>6195.364221847059</v>
      </c>
      <c r="E33" s="395">
        <f>'- 3 -'!G33</f>
        <v>9906499</v>
      </c>
      <c r="F33" s="395">
        <f>ROUND(E33/'- 7 -'!G33,0)</f>
        <v>6149</v>
      </c>
    </row>
    <row r="34" spans="1:6" ht="12.75">
      <c r="A34" s="358">
        <v>26</v>
      </c>
      <c r="B34" s="15" t="s">
        <v>140</v>
      </c>
      <c r="C34" s="396">
        <v>14566578</v>
      </c>
      <c r="D34" s="396">
        <v>5357.329165134241</v>
      </c>
      <c r="E34" s="396">
        <f>'- 3 -'!G34</f>
        <v>15264189</v>
      </c>
      <c r="F34" s="396">
        <f>ROUND(E34/'- 7 -'!G34,0)</f>
        <v>5536</v>
      </c>
    </row>
    <row r="35" spans="1:6" ht="12.75">
      <c r="A35" s="357">
        <v>28</v>
      </c>
      <c r="B35" s="13" t="s">
        <v>141</v>
      </c>
      <c r="C35" s="395">
        <v>6069232</v>
      </c>
      <c r="D35" s="395">
        <v>6793.40944705619</v>
      </c>
      <c r="E35" s="395">
        <f>'- 3 -'!G35</f>
        <v>6040796</v>
      </c>
      <c r="F35" s="395">
        <f>ROUND(E35/'- 7 -'!G35,0)</f>
        <v>6848</v>
      </c>
    </row>
    <row r="36" spans="1:6" ht="12.75">
      <c r="A36" s="358">
        <v>30</v>
      </c>
      <c r="B36" s="15" t="s">
        <v>142</v>
      </c>
      <c r="C36" s="396">
        <v>8825517</v>
      </c>
      <c r="D36" s="396">
        <v>6451.872943928649</v>
      </c>
      <c r="E36" s="396">
        <f>'- 3 -'!G36</f>
        <v>8831785</v>
      </c>
      <c r="F36" s="396">
        <f>ROUND(E36/'- 7 -'!G36,0)</f>
        <v>6500</v>
      </c>
    </row>
    <row r="37" spans="1:6" ht="12.75">
      <c r="A37" s="357">
        <v>31</v>
      </c>
      <c r="B37" s="13" t="s">
        <v>143</v>
      </c>
      <c r="C37" s="395">
        <v>10082495</v>
      </c>
      <c r="D37" s="395">
        <v>5923.910105757932</v>
      </c>
      <c r="E37" s="395">
        <f>'- 3 -'!G37</f>
        <v>10432885</v>
      </c>
      <c r="F37" s="395">
        <f>ROUND(E37/'- 7 -'!G37,0)</f>
        <v>6151</v>
      </c>
    </row>
    <row r="38" spans="1:6" ht="12.75">
      <c r="A38" s="358">
        <v>32</v>
      </c>
      <c r="B38" s="15" t="s">
        <v>144</v>
      </c>
      <c r="C38" s="396">
        <v>6402949</v>
      </c>
      <c r="D38" s="396">
        <v>7296.807977207977</v>
      </c>
      <c r="E38" s="396">
        <f>'- 3 -'!G38</f>
        <v>6173371.57</v>
      </c>
      <c r="F38" s="396">
        <f>ROUND(E38/'- 7 -'!G38,0)</f>
        <v>7293</v>
      </c>
    </row>
    <row r="39" spans="1:6" ht="12.75">
      <c r="A39" s="357">
        <v>33</v>
      </c>
      <c r="B39" s="13" t="s">
        <v>145</v>
      </c>
      <c r="C39" s="395">
        <v>12090340</v>
      </c>
      <c r="D39" s="395">
        <v>6456.4455836804445</v>
      </c>
      <c r="E39" s="395">
        <f>'- 3 -'!G39</f>
        <v>12410810</v>
      </c>
      <c r="F39" s="395">
        <f>ROUND(E39/'- 7 -'!G39,0)</f>
        <v>6518</v>
      </c>
    </row>
    <row r="40" spans="1:6" ht="12.75">
      <c r="A40" s="358">
        <v>34</v>
      </c>
      <c r="B40" s="15" t="s">
        <v>146</v>
      </c>
      <c r="C40" s="396">
        <v>5425022.22</v>
      </c>
      <c r="D40" s="396">
        <v>7209.331853820598</v>
      </c>
      <c r="E40" s="396">
        <f>'- 3 -'!G40</f>
        <v>5516781.245</v>
      </c>
      <c r="F40" s="396">
        <f>ROUND(E40/'- 7 -'!G40,0)</f>
        <v>7511</v>
      </c>
    </row>
    <row r="41" spans="1:6" ht="12.75">
      <c r="A41" s="357">
        <v>35</v>
      </c>
      <c r="B41" s="13" t="s">
        <v>147</v>
      </c>
      <c r="C41" s="395">
        <v>13363956</v>
      </c>
      <c r="D41" s="395">
        <v>6695.36873747495</v>
      </c>
      <c r="E41" s="395">
        <f>'- 3 -'!G41</f>
        <v>13622638.85</v>
      </c>
      <c r="F41" s="395">
        <f>ROUND(E41/'- 7 -'!G41,0)</f>
        <v>6846</v>
      </c>
    </row>
    <row r="42" spans="1:6" ht="12.75">
      <c r="A42" s="358">
        <v>36</v>
      </c>
      <c r="B42" s="15" t="s">
        <v>148</v>
      </c>
      <c r="C42" s="396">
        <v>7088926.95</v>
      </c>
      <c r="D42" s="396">
        <v>6326.574698795181</v>
      </c>
      <c r="E42" s="396">
        <f>'- 3 -'!G42</f>
        <v>7124866.62</v>
      </c>
      <c r="F42" s="396">
        <f>ROUND(E42/'- 7 -'!G42,0)</f>
        <v>6451</v>
      </c>
    </row>
    <row r="43" spans="1:6" ht="12.75">
      <c r="A43" s="357">
        <v>37</v>
      </c>
      <c r="B43" s="13" t="s">
        <v>149</v>
      </c>
      <c r="C43" s="395">
        <v>6861792</v>
      </c>
      <c r="D43" s="395">
        <v>6773.733464955578</v>
      </c>
      <c r="E43" s="395">
        <f>'- 3 -'!G43</f>
        <v>6910335.87</v>
      </c>
      <c r="F43" s="395">
        <f>ROUND(E43/'- 7 -'!G43,0)</f>
        <v>6890</v>
      </c>
    </row>
    <row r="44" spans="1:6" ht="12.75">
      <c r="A44" s="358">
        <v>38</v>
      </c>
      <c r="B44" s="15" t="s">
        <v>150</v>
      </c>
      <c r="C44" s="396">
        <v>8910957.3</v>
      </c>
      <c r="D44" s="396">
        <v>7045.348908918407</v>
      </c>
      <c r="E44" s="396">
        <f>'- 3 -'!G44</f>
        <v>8878587</v>
      </c>
      <c r="F44" s="396">
        <f>ROUND(E44/'- 7 -'!G44,0)</f>
        <v>7134</v>
      </c>
    </row>
    <row r="45" spans="1:6" ht="12.75">
      <c r="A45" s="357">
        <v>39</v>
      </c>
      <c r="B45" s="13" t="s">
        <v>151</v>
      </c>
      <c r="C45" s="395">
        <v>14665608</v>
      </c>
      <c r="D45" s="395">
        <v>6440.758893280632</v>
      </c>
      <c r="E45" s="395">
        <f>'- 3 -'!G45</f>
        <v>14911958</v>
      </c>
      <c r="F45" s="395">
        <f>ROUND(E45/'- 7 -'!G45,0)</f>
        <v>6587</v>
      </c>
    </row>
    <row r="46" spans="1:6" ht="12.75">
      <c r="A46" s="358">
        <v>40</v>
      </c>
      <c r="B46" s="15" t="s">
        <v>152</v>
      </c>
      <c r="C46" s="396">
        <v>41490069</v>
      </c>
      <c r="D46" s="396">
        <v>5477.236831683168</v>
      </c>
      <c r="E46" s="396">
        <f>'- 3 -'!G46</f>
        <v>43252137.480000004</v>
      </c>
      <c r="F46" s="396">
        <f>ROUND(E46/'- 7 -'!G46,0)</f>
        <v>5666</v>
      </c>
    </row>
    <row r="47" spans="1:6" ht="12.75">
      <c r="A47" s="357">
        <v>41</v>
      </c>
      <c r="B47" s="13" t="s">
        <v>153</v>
      </c>
      <c r="C47" s="395">
        <v>11927811</v>
      </c>
      <c r="D47" s="395">
        <v>6872.838375108038</v>
      </c>
      <c r="E47" s="395">
        <f>'- 3 -'!G47</f>
        <v>11657448.29</v>
      </c>
      <c r="F47" s="395">
        <f>ROUND(E47/'- 7 -'!G47,0)</f>
        <v>7069</v>
      </c>
    </row>
    <row r="48" spans="1:6" ht="12.75">
      <c r="A48" s="358">
        <v>42</v>
      </c>
      <c r="B48" s="15" t="s">
        <v>154</v>
      </c>
      <c r="C48" s="396">
        <v>7648567</v>
      </c>
      <c r="D48" s="396">
        <v>6713.980863764044</v>
      </c>
      <c r="E48" s="396">
        <f>'- 3 -'!G48</f>
        <v>7811313</v>
      </c>
      <c r="F48" s="396">
        <f>ROUND(E48/'- 7 -'!G48,0)</f>
        <v>7133</v>
      </c>
    </row>
    <row r="49" spans="1:6" ht="12.75">
      <c r="A49" s="357">
        <v>43</v>
      </c>
      <c r="B49" s="13" t="s">
        <v>155</v>
      </c>
      <c r="C49" s="395">
        <v>6152223</v>
      </c>
      <c r="D49" s="395">
        <v>7149.590935502615</v>
      </c>
      <c r="E49" s="395">
        <f>'- 3 -'!G49</f>
        <v>6044635</v>
      </c>
      <c r="F49" s="395">
        <f>ROUND(E49/'- 7 -'!G49,0)</f>
        <v>7322</v>
      </c>
    </row>
    <row r="50" spans="1:6" ht="12.75">
      <c r="A50" s="358">
        <v>44</v>
      </c>
      <c r="B50" s="15" t="s">
        <v>156</v>
      </c>
      <c r="C50" s="396">
        <v>8980928</v>
      </c>
      <c r="D50" s="396">
        <v>6507.91884057971</v>
      </c>
      <c r="E50" s="396">
        <f>'- 3 -'!G50</f>
        <v>9050472</v>
      </c>
      <c r="F50" s="396">
        <f>ROUND(E50/'- 7 -'!G50,0)</f>
        <v>6491</v>
      </c>
    </row>
    <row r="51" spans="1:6" ht="12.75">
      <c r="A51" s="357">
        <v>45</v>
      </c>
      <c r="B51" s="13" t="s">
        <v>157</v>
      </c>
      <c r="C51" s="395">
        <v>11523826</v>
      </c>
      <c r="D51" s="395">
        <v>6239.88845570717</v>
      </c>
      <c r="E51" s="395">
        <f>'- 3 -'!G51</f>
        <v>11738992.29</v>
      </c>
      <c r="F51" s="395">
        <f>ROUND(E51/'- 7 -'!G51,0)</f>
        <v>6398</v>
      </c>
    </row>
    <row r="52" spans="1:6" ht="12.75">
      <c r="A52" s="358">
        <v>46</v>
      </c>
      <c r="B52" s="15" t="s">
        <v>158</v>
      </c>
      <c r="C52" s="396">
        <v>10774355.91</v>
      </c>
      <c r="D52" s="396">
        <v>6710.903712239178</v>
      </c>
      <c r="E52" s="396">
        <f>'- 3 -'!G52</f>
        <v>11282947.25</v>
      </c>
      <c r="F52" s="396">
        <f>ROUND(E52/'- 7 -'!G52,0)</f>
        <v>7574</v>
      </c>
    </row>
    <row r="53" spans="1:6" ht="12.75">
      <c r="A53" s="357">
        <v>47</v>
      </c>
      <c r="B53" s="13" t="s">
        <v>159</v>
      </c>
      <c r="C53" s="395">
        <v>8504933</v>
      </c>
      <c r="D53" s="395">
        <v>5784.881648755271</v>
      </c>
      <c r="E53" s="395">
        <f>'- 3 -'!G53</f>
        <v>8941585.280000001</v>
      </c>
      <c r="F53" s="395">
        <f>ROUND(E53/'- 7 -'!G53,0)</f>
        <v>5894</v>
      </c>
    </row>
    <row r="54" spans="1:6" ht="12.75">
      <c r="A54" s="358">
        <v>48</v>
      </c>
      <c r="B54" s="15" t="s">
        <v>160</v>
      </c>
      <c r="C54" s="396">
        <v>52981635</v>
      </c>
      <c r="D54" s="396">
        <v>10244.13368394594</v>
      </c>
      <c r="E54" s="396">
        <f>'- 3 -'!G54</f>
        <v>56203670</v>
      </c>
      <c r="F54" s="396">
        <f>ROUND(E54/'- 7 -'!G54,0)</f>
        <v>10922</v>
      </c>
    </row>
    <row r="55" spans="1:6" ht="12.75">
      <c r="A55" s="357">
        <v>49</v>
      </c>
      <c r="B55" s="13" t="s">
        <v>161</v>
      </c>
      <c r="C55" s="395">
        <v>32084318</v>
      </c>
      <c r="D55" s="395">
        <v>7374.688088999218</v>
      </c>
      <c r="E55" s="395">
        <f>'- 3 -'!G55</f>
        <v>33727645</v>
      </c>
      <c r="F55" s="395">
        <f>ROUND(E55/'- 7 -'!G55,0)</f>
        <v>7845</v>
      </c>
    </row>
    <row r="56" spans="1:6" ht="12.75">
      <c r="A56" s="358">
        <v>50</v>
      </c>
      <c r="B56" s="367" t="s">
        <v>358</v>
      </c>
      <c r="C56" s="396">
        <v>13997857</v>
      </c>
      <c r="D56" s="396">
        <v>7416.083178807947</v>
      </c>
      <c r="E56" s="396">
        <f>'- 3 -'!G56</f>
        <v>14102604</v>
      </c>
      <c r="F56" s="396">
        <f>ROUND(E56/'- 7 -'!G56,0)</f>
        <v>7633</v>
      </c>
    </row>
    <row r="57" spans="1:6" ht="12.75">
      <c r="A57" s="357">
        <v>2264</v>
      </c>
      <c r="B57" s="13" t="s">
        <v>162</v>
      </c>
      <c r="C57" s="395">
        <v>1833542</v>
      </c>
      <c r="D57" s="395">
        <v>9054.528395061729</v>
      </c>
      <c r="E57" s="395">
        <f>'- 3 -'!G57</f>
        <v>1739019</v>
      </c>
      <c r="F57" s="395">
        <f>ROUND(E57/'- 7 -'!G57,0)</f>
        <v>9081</v>
      </c>
    </row>
    <row r="58" spans="1:6" ht="12.75">
      <c r="A58" s="358">
        <v>2309</v>
      </c>
      <c r="B58" s="15" t="s">
        <v>163</v>
      </c>
      <c r="C58" s="396">
        <v>1951185</v>
      </c>
      <c r="D58" s="396">
        <v>7447.270992366412</v>
      </c>
      <c r="E58" s="396">
        <f>'- 3 -'!G58</f>
        <v>2000132</v>
      </c>
      <c r="F58" s="396">
        <f>ROUND(E58/'- 7 -'!G58,0)</f>
        <v>7937</v>
      </c>
    </row>
    <row r="59" spans="1:6" ht="12.75">
      <c r="A59" s="357">
        <v>2312</v>
      </c>
      <c r="B59" s="13" t="s">
        <v>164</v>
      </c>
      <c r="C59" s="395">
        <v>1818570</v>
      </c>
      <c r="D59" s="395">
        <v>8247.482993197278</v>
      </c>
      <c r="E59" s="395">
        <f>'- 3 -'!G59</f>
        <v>1783636</v>
      </c>
      <c r="F59" s="395">
        <f>ROUND(E59/'- 7 -'!G59,0)</f>
        <v>9667</v>
      </c>
    </row>
    <row r="60" spans="1:6" ht="12.75">
      <c r="A60" s="358">
        <v>2355</v>
      </c>
      <c r="B60" s="15" t="s">
        <v>165</v>
      </c>
      <c r="C60" s="396">
        <v>23822353</v>
      </c>
      <c r="D60" s="396">
        <v>7045.115336842728</v>
      </c>
      <c r="E60" s="396">
        <f>'- 3 -'!G60</f>
        <v>23839493</v>
      </c>
      <c r="F60" s="396">
        <f>ROUND(E60/'- 7 -'!G60,0)</f>
        <v>6762</v>
      </c>
    </row>
    <row r="61" spans="1:6" ht="12.75">
      <c r="A61" s="357">
        <v>2439</v>
      </c>
      <c r="B61" s="13" t="s">
        <v>166</v>
      </c>
      <c r="C61" s="395">
        <v>1175673.0629999998</v>
      </c>
      <c r="D61" s="395">
        <v>7916.990323232322</v>
      </c>
      <c r="E61" s="395">
        <f>'- 3 -'!G61</f>
        <v>1221223.57</v>
      </c>
      <c r="F61" s="395">
        <f>ROUND(E61/'- 7 -'!G61,0)</f>
        <v>7982</v>
      </c>
    </row>
    <row r="62" spans="1:6" ht="12.75">
      <c r="A62" s="358">
        <v>2460</v>
      </c>
      <c r="B62" s="15" t="s">
        <v>167</v>
      </c>
      <c r="C62" s="396">
        <v>2771215</v>
      </c>
      <c r="D62" s="396">
        <v>8939.40322580645</v>
      </c>
      <c r="E62" s="396">
        <f>'- 3 -'!G62</f>
        <v>2802987</v>
      </c>
      <c r="F62" s="396">
        <f>ROUND(E62/'- 7 -'!G62,0)</f>
        <v>9048</v>
      </c>
    </row>
    <row r="63" spans="1:6" ht="12.75">
      <c r="A63" s="357">
        <v>3000</v>
      </c>
      <c r="B63" s="13" t="s">
        <v>400</v>
      </c>
      <c r="C63" s="395">
        <v>4755221</v>
      </c>
      <c r="D63" s="395">
        <v>6842.044604316547</v>
      </c>
      <c r="E63" s="395">
        <f>'- 3 -'!G63</f>
        <v>5006860</v>
      </c>
      <c r="F63" s="395">
        <f>ROUND(E63/'- 7 -'!G63,0)</f>
        <v>7489</v>
      </c>
    </row>
    <row r="64" spans="1:6" ht="4.5" customHeight="1">
      <c r="A64" s="359"/>
      <c r="C64" s="397"/>
      <c r="D64" s="397"/>
      <c r="E64" s="397"/>
      <c r="F64" s="397"/>
    </row>
    <row r="65" spans="1:6" ht="12.75">
      <c r="A65" s="360"/>
      <c r="B65" s="19" t="s">
        <v>168</v>
      </c>
      <c r="C65" s="398">
        <v>1206460271.843</v>
      </c>
      <c r="D65" s="398">
        <v>6462.271155451423</v>
      </c>
      <c r="E65" s="398">
        <f>SUM(E11:E63)</f>
        <v>1242706002.155</v>
      </c>
      <c r="F65" s="398">
        <f>ROUND(E65/'- 7 -'!G65,0)</f>
        <v>6612</v>
      </c>
    </row>
    <row r="66" spans="1:6" ht="4.5" customHeight="1">
      <c r="A66" s="359"/>
      <c r="C66" s="397"/>
      <c r="D66" s="397"/>
      <c r="E66" s="397"/>
      <c r="F66" s="397"/>
    </row>
    <row r="67" spans="1:6" ht="12.75">
      <c r="A67" s="358">
        <v>2155</v>
      </c>
      <c r="B67" s="15" t="s">
        <v>169</v>
      </c>
      <c r="C67" s="396">
        <v>1154707.58</v>
      </c>
      <c r="D67" s="396">
        <v>7936.134570446736</v>
      </c>
      <c r="E67" s="396">
        <f>'- 3 -'!G67</f>
        <v>1198657.8800000001</v>
      </c>
      <c r="F67" s="396">
        <f>ROUND(E67/'- 7 -'!G67,0)</f>
        <v>8210</v>
      </c>
    </row>
    <row r="68" spans="1:6" ht="12.75">
      <c r="A68" s="357">
        <v>2408</v>
      </c>
      <c r="B68" s="13" t="s">
        <v>171</v>
      </c>
      <c r="C68" s="395">
        <v>2268570</v>
      </c>
      <c r="D68" s="395">
        <v>8480.635514018692</v>
      </c>
      <c r="E68" s="395">
        <f>'- 3 -'!G68</f>
        <v>2256469</v>
      </c>
      <c r="F68" s="395">
        <f>ROUND(E68/'- 7 -'!G68,0)</f>
        <v>8102</v>
      </c>
    </row>
    <row r="69" ht="6.75" customHeight="1"/>
    <row r="70" spans="1:6" ht="12" customHeight="1">
      <c r="A70" s="380" t="s">
        <v>372</v>
      </c>
      <c r="B70" s="265" t="s">
        <v>323</v>
      </c>
      <c r="C70" s="121"/>
      <c r="D70" s="121"/>
      <c r="E70" s="121"/>
      <c r="F70" s="121"/>
    </row>
    <row r="71" spans="1:6" ht="12" customHeight="1">
      <c r="A71" s="5"/>
      <c r="B71" s="265" t="s">
        <v>324</v>
      </c>
      <c r="C71" s="121"/>
      <c r="D71" s="121"/>
      <c r="E71" s="121"/>
      <c r="F71" s="121"/>
    </row>
    <row r="72" spans="1:6" ht="12" customHeight="1">
      <c r="A72" s="5"/>
      <c r="B72" s="346" t="s">
        <v>367</v>
      </c>
      <c r="C72" s="121"/>
      <c r="D72" s="121"/>
      <c r="E72" s="121"/>
      <c r="F72" s="121"/>
    </row>
    <row r="73" spans="1:6" ht="12" customHeight="1">
      <c r="A73" s="5"/>
      <c r="B73" s="265" t="s">
        <v>325</v>
      </c>
      <c r="C73" s="121"/>
      <c r="D73" s="121"/>
      <c r="E73" s="121"/>
      <c r="F73" s="121"/>
    </row>
    <row r="74" spans="1:6" ht="12" customHeight="1">
      <c r="A74" s="380" t="s">
        <v>373</v>
      </c>
      <c r="B74" s="266" t="s">
        <v>492</v>
      </c>
      <c r="C74"/>
      <c r="D74"/>
      <c r="E74"/>
      <c r="F74"/>
    </row>
    <row r="75" spans="2:6" ht="12" customHeight="1">
      <c r="B75" s="266" t="s">
        <v>493</v>
      </c>
      <c r="C75"/>
      <c r="D75"/>
      <c r="E75"/>
      <c r="F75"/>
    </row>
  </sheetData>
  <mergeCells count="1">
    <mergeCell ref="C2:E3"/>
  </mergeCells>
  <printOptions horizontalCentered="1"/>
  <pageMargins left="0.5118110236220472" right="0.5118110236220472" top="0.5118110236220472" bottom="0" header="0.1968503937007874" footer="0"/>
  <pageSetup fitToHeight="1" fitToWidth="1" horizontalDpi="300" verticalDpi="300" orientation="portrait" scale="83" r:id="rId1"/>
  <headerFooter alignWithMargins="0">
    <oddHeader>&amp;C&amp;"Times New Roman,Bold"&amp;12&amp;A</oddHeader>
  </headerFooter>
</worksheet>
</file>

<file path=xl/worksheets/sheet30.xml><?xml version="1.0" encoding="utf-8"?>
<worksheet xmlns="http://schemas.openxmlformats.org/spreadsheetml/2006/main" xmlns:r="http://schemas.openxmlformats.org/officeDocument/2006/relationships">
  <sheetPr codeName="Sheet32">
    <pageSetUpPr fitToPage="1"/>
  </sheetPr>
  <dimension ref="A1:I74"/>
  <sheetViews>
    <sheetView showGridLines="0" showZeros="0" workbookViewId="0" topLeftCell="A1">
      <selection activeCell="A1" sqref="A1"/>
    </sheetView>
  </sheetViews>
  <sheetFormatPr defaultColWidth="15.83203125" defaultRowHeight="12"/>
  <cols>
    <col min="1" max="1" width="6.83203125" style="80" customWidth="1"/>
    <col min="2" max="2" width="35.83203125" style="80" customWidth="1"/>
    <col min="3" max="3" width="15.83203125" style="80" customWidth="1"/>
    <col min="4" max="4" width="18.83203125" style="80" customWidth="1"/>
    <col min="5" max="5" width="10.83203125" style="80" customWidth="1"/>
    <col min="6" max="6" width="14.83203125" style="80" customWidth="1"/>
    <col min="7" max="7" width="11.83203125" style="80" customWidth="1"/>
    <col min="8" max="8" width="14.83203125" style="80" customWidth="1"/>
    <col min="9" max="9" width="11.83203125" style="80" customWidth="1"/>
    <col min="10" max="16384" width="15.83203125" style="80" customWidth="1"/>
  </cols>
  <sheetData>
    <row r="1" spans="1:9" ht="6.75" customHeight="1">
      <c r="A1" s="16"/>
      <c r="B1" s="78"/>
      <c r="C1" s="140"/>
      <c r="D1" s="140"/>
      <c r="E1" s="140"/>
      <c r="F1" s="140"/>
      <c r="G1" s="140"/>
      <c r="H1" s="140"/>
      <c r="I1" s="140"/>
    </row>
    <row r="2" spans="1:9" ht="12.75">
      <c r="A2" s="7"/>
      <c r="B2" s="81"/>
      <c r="C2" s="195" t="s">
        <v>9</v>
      </c>
      <c r="D2" s="195"/>
      <c r="E2" s="195"/>
      <c r="F2" s="195"/>
      <c r="G2" s="210"/>
      <c r="H2" s="210"/>
      <c r="I2" s="210"/>
    </row>
    <row r="3" spans="1:9" ht="12.75">
      <c r="A3" s="8"/>
      <c r="B3" s="84"/>
      <c r="C3" s="198" t="str">
        <f>YEAR</f>
        <v>OPERATING FUND ACTUAL 2000/01</v>
      </c>
      <c r="D3" s="198"/>
      <c r="E3" s="198"/>
      <c r="F3" s="198"/>
      <c r="G3" s="211"/>
      <c r="H3" s="211"/>
      <c r="I3" s="211"/>
    </row>
    <row r="4" spans="1:9" ht="12.75">
      <c r="A4" s="9"/>
      <c r="C4" s="140"/>
      <c r="D4" s="140"/>
      <c r="E4" s="140"/>
      <c r="F4" s="140"/>
      <c r="G4" s="140"/>
      <c r="H4" s="140"/>
      <c r="I4" s="140"/>
    </row>
    <row r="5" spans="1:9" ht="12.75">
      <c r="A5" s="9"/>
      <c r="C5" s="55"/>
      <c r="D5" s="140"/>
      <c r="E5" s="140"/>
      <c r="F5" s="140"/>
      <c r="G5" s="140"/>
      <c r="H5" s="140"/>
      <c r="I5" s="140"/>
    </row>
    <row r="6" spans="1:9" ht="12.75">
      <c r="A6" s="9"/>
      <c r="C6" s="66" t="s">
        <v>31</v>
      </c>
      <c r="D6" s="64"/>
      <c r="E6" s="128"/>
      <c r="F6" s="128"/>
      <c r="G6" s="128"/>
      <c r="H6" s="128"/>
      <c r="I6" s="201"/>
    </row>
    <row r="7" spans="3:9" ht="12.75">
      <c r="C7" s="67" t="s">
        <v>70</v>
      </c>
      <c r="D7" s="68"/>
      <c r="E7" s="212"/>
      <c r="F7" s="212"/>
      <c r="G7" s="212"/>
      <c r="H7" s="212"/>
      <c r="I7" s="206"/>
    </row>
    <row r="8" spans="1:9" ht="12.75">
      <c r="A8" s="92"/>
      <c r="B8" s="44"/>
      <c r="C8" s="213"/>
      <c r="D8" s="203" t="s">
        <v>403</v>
      </c>
      <c r="E8" s="202" t="s">
        <v>75</v>
      </c>
      <c r="F8" s="208" t="s">
        <v>93</v>
      </c>
      <c r="G8" s="208" t="s">
        <v>94</v>
      </c>
      <c r="H8" s="208" t="s">
        <v>95</v>
      </c>
      <c r="I8" s="208" t="s">
        <v>94</v>
      </c>
    </row>
    <row r="9" spans="1:9" ht="12.75">
      <c r="A9" s="50" t="s">
        <v>101</v>
      </c>
      <c r="B9" s="51" t="s">
        <v>102</v>
      </c>
      <c r="C9" s="73" t="s">
        <v>103</v>
      </c>
      <c r="D9" s="74" t="s">
        <v>109</v>
      </c>
      <c r="E9" s="74" t="s">
        <v>105</v>
      </c>
      <c r="F9" s="74" t="s">
        <v>110</v>
      </c>
      <c r="G9" s="74" t="s">
        <v>111</v>
      </c>
      <c r="H9" s="74" t="s">
        <v>112</v>
      </c>
      <c r="I9" s="74" t="s">
        <v>111</v>
      </c>
    </row>
    <row r="10" spans="1:2" ht="4.5" customHeight="1">
      <c r="A10" s="75"/>
      <c r="B10" s="75"/>
    </row>
    <row r="11" spans="1:9" ht="12.75">
      <c r="A11" s="12">
        <v>1</v>
      </c>
      <c r="B11" s="13" t="s">
        <v>117</v>
      </c>
      <c r="C11" s="395">
        <f>'- 29 -'!E11</f>
        <v>2131553</v>
      </c>
      <c r="D11" s="395">
        <v>1863</v>
      </c>
      <c r="E11" s="395">
        <f ca="1">IF(AND(CELL("type",D11)="v",D11&gt;0),C11/D11,"")</f>
        <v>1144.1508319914117</v>
      </c>
      <c r="F11" s="395">
        <v>1010499</v>
      </c>
      <c r="G11" s="353">
        <f ca="1">IF(AND(CELL("type",F11)="v",F11&gt;0),C11/F11,"")</f>
        <v>2.109406342806871</v>
      </c>
      <c r="H11" s="395">
        <v>619093</v>
      </c>
      <c r="I11" s="353">
        <f ca="1">IF(AND(CELL("type",H11)="v",H11&gt;0),C11/H11,"")</f>
        <v>3.4430255228212885</v>
      </c>
    </row>
    <row r="12" spans="1:9" ht="12.75">
      <c r="A12" s="14">
        <v>2</v>
      </c>
      <c r="B12" s="15" t="s">
        <v>118</v>
      </c>
      <c r="C12" s="396">
        <f>'- 29 -'!E12</f>
        <v>619923</v>
      </c>
      <c r="D12" s="396">
        <v>2109</v>
      </c>
      <c r="E12" s="396">
        <f aca="true" ca="1" t="shared" si="0" ref="E12:E63">IF(AND(CELL("type",D12)="v",D12&gt;0),C12/D12,"")</f>
        <v>293.9416785206259</v>
      </c>
      <c r="F12" s="396">
        <v>364953</v>
      </c>
      <c r="G12" s="354">
        <f aca="true" ca="1" t="shared" si="1" ref="G12:G63">IF(AND(CELL("type",F12)="v",F12&gt;0),C12/F12,"")</f>
        <v>1.6986379067989577</v>
      </c>
      <c r="H12" s="396">
        <v>247504</v>
      </c>
      <c r="I12" s="354">
        <f aca="true" ca="1" t="shared" si="2" ref="I12:I63">IF(AND(CELL("type",H12)="v",H12&gt;0),C12/H12,"")</f>
        <v>2.504698913956946</v>
      </c>
    </row>
    <row r="13" spans="1:9" ht="12.75">
      <c r="A13" s="12">
        <v>3</v>
      </c>
      <c r="B13" s="13" t="s">
        <v>119</v>
      </c>
      <c r="C13" s="395">
        <f>'- 29 -'!E13</f>
        <v>453803</v>
      </c>
      <c r="D13" s="395">
        <v>655</v>
      </c>
      <c r="E13" s="395">
        <f ca="1" t="shared" si="0"/>
        <v>692.8290076335878</v>
      </c>
      <c r="F13" s="395">
        <v>179595</v>
      </c>
      <c r="G13" s="353">
        <f ca="1" t="shared" si="1"/>
        <v>2.5268131072691333</v>
      </c>
      <c r="H13" s="395">
        <v>121766</v>
      </c>
      <c r="I13" s="353">
        <f ca="1" t="shared" si="2"/>
        <v>3.7268449320828476</v>
      </c>
    </row>
    <row r="14" spans="1:9" ht="12.75">
      <c r="A14" s="14">
        <v>4</v>
      </c>
      <c r="B14" s="15" t="s">
        <v>120</v>
      </c>
      <c r="C14" s="396">
        <f>'- 29 -'!E14</f>
        <v>390900</v>
      </c>
      <c r="D14" s="396">
        <v>1236</v>
      </c>
      <c r="E14" s="396">
        <f ca="1" t="shared" si="0"/>
        <v>316.2621359223301</v>
      </c>
      <c r="F14" s="396">
        <v>128410</v>
      </c>
      <c r="G14" s="354">
        <f ca="1" t="shared" si="1"/>
        <v>3.0441554396075072</v>
      </c>
      <c r="H14" s="396">
        <v>79809</v>
      </c>
      <c r="I14" s="354">
        <f ca="1" t="shared" si="2"/>
        <v>4.897943840920197</v>
      </c>
    </row>
    <row r="15" spans="1:9" ht="12.75">
      <c r="A15" s="12">
        <v>5</v>
      </c>
      <c r="B15" s="13" t="s">
        <v>121</v>
      </c>
      <c r="C15" s="395">
        <f>'- 29 -'!E15</f>
        <v>426363</v>
      </c>
      <c r="D15" s="395">
        <v>750</v>
      </c>
      <c r="E15" s="395">
        <f ca="1" t="shared" si="0"/>
        <v>568.484</v>
      </c>
      <c r="F15" s="395">
        <v>160088</v>
      </c>
      <c r="G15" s="353">
        <f ca="1" t="shared" si="1"/>
        <v>2.6633039328369397</v>
      </c>
      <c r="H15" s="395">
        <v>105634</v>
      </c>
      <c r="I15" s="353">
        <f ca="1" t="shared" si="2"/>
        <v>4.036228865706117</v>
      </c>
    </row>
    <row r="16" spans="1:9" ht="12.75">
      <c r="A16" s="14">
        <v>6</v>
      </c>
      <c r="B16" s="15" t="s">
        <v>122</v>
      </c>
      <c r="C16" s="396">
        <f>'- 29 -'!E16</f>
        <v>664789</v>
      </c>
      <c r="D16" s="396">
        <v>1185</v>
      </c>
      <c r="E16" s="396">
        <f ca="1" t="shared" si="0"/>
        <v>561.0033755274262</v>
      </c>
      <c r="F16" s="396">
        <v>359480</v>
      </c>
      <c r="G16" s="354">
        <f ca="1" t="shared" si="1"/>
        <v>1.8493073328140648</v>
      </c>
      <c r="H16" s="396">
        <v>198400</v>
      </c>
      <c r="I16" s="354">
        <f ca="1" t="shared" si="2"/>
        <v>3.350751008064516</v>
      </c>
    </row>
    <row r="17" spans="1:9" ht="12.75">
      <c r="A17" s="12">
        <v>9</v>
      </c>
      <c r="B17" s="13" t="s">
        <v>123</v>
      </c>
      <c r="C17" s="395">
        <f>'- 29 -'!E17</f>
        <v>1203873</v>
      </c>
      <c r="D17" s="395">
        <v>2633</v>
      </c>
      <c r="E17" s="395">
        <f ca="1" t="shared" si="0"/>
        <v>457.22483858716294</v>
      </c>
      <c r="F17" s="395">
        <v>719745</v>
      </c>
      <c r="G17" s="353">
        <f ca="1" t="shared" si="1"/>
        <v>1.6726382260383885</v>
      </c>
      <c r="H17" s="395">
        <v>395070</v>
      </c>
      <c r="I17" s="353">
        <f ca="1" t="shared" si="2"/>
        <v>3.04723972966816</v>
      </c>
    </row>
    <row r="18" spans="1:9" ht="12.75">
      <c r="A18" s="14">
        <v>10</v>
      </c>
      <c r="B18" s="15" t="s">
        <v>124</v>
      </c>
      <c r="C18" s="396">
        <f>'- 29 -'!E18</f>
        <v>1383072</v>
      </c>
      <c r="D18" s="396">
        <v>3000</v>
      </c>
      <c r="E18" s="396">
        <f ca="1" t="shared" si="0"/>
        <v>461.024</v>
      </c>
      <c r="F18" s="396">
        <v>500192</v>
      </c>
      <c r="G18" s="354">
        <f ca="1" t="shared" si="1"/>
        <v>2.765082208431962</v>
      </c>
      <c r="H18" s="396">
        <v>373968</v>
      </c>
      <c r="I18" s="354">
        <f ca="1" t="shared" si="2"/>
        <v>3.698369914003337</v>
      </c>
    </row>
    <row r="19" spans="1:9" ht="12.75">
      <c r="A19" s="12">
        <v>11</v>
      </c>
      <c r="B19" s="13" t="s">
        <v>125</v>
      </c>
      <c r="C19" s="395">
        <f>'- 29 -'!E19</f>
        <v>1475080</v>
      </c>
      <c r="D19" s="395">
        <v>3114</v>
      </c>
      <c r="E19" s="395">
        <f ca="1" t="shared" si="0"/>
        <v>473.69299935773927</v>
      </c>
      <c r="F19" s="395">
        <v>991239</v>
      </c>
      <c r="G19" s="353">
        <f ca="1" t="shared" si="1"/>
        <v>1.4881173965108314</v>
      </c>
      <c r="H19" s="395">
        <v>664076</v>
      </c>
      <c r="I19" s="353">
        <f ca="1" t="shared" si="2"/>
        <v>2.221251784434312</v>
      </c>
    </row>
    <row r="20" spans="1:9" ht="12.75">
      <c r="A20" s="14">
        <v>12</v>
      </c>
      <c r="B20" s="15" t="s">
        <v>126</v>
      </c>
      <c r="C20" s="396">
        <f>'- 29 -'!E20</f>
        <v>1517763</v>
      </c>
      <c r="D20" s="396">
        <v>2725</v>
      </c>
      <c r="E20" s="396">
        <f ca="1" t="shared" si="0"/>
        <v>556.977247706422</v>
      </c>
      <c r="F20" s="396">
        <v>1061628</v>
      </c>
      <c r="G20" s="354">
        <f ca="1" t="shared" si="1"/>
        <v>1.4296561507420678</v>
      </c>
      <c r="H20" s="396">
        <v>670520</v>
      </c>
      <c r="I20" s="354">
        <f ca="1" t="shared" si="2"/>
        <v>2.2635611167452128</v>
      </c>
    </row>
    <row r="21" spans="1:9" ht="12.75">
      <c r="A21" s="12">
        <v>13</v>
      </c>
      <c r="B21" s="13" t="s">
        <v>127</v>
      </c>
      <c r="C21" s="395">
        <f>'- 29 -'!E21</f>
        <v>1320607</v>
      </c>
      <c r="D21" s="395">
        <v>2013</v>
      </c>
      <c r="E21" s="395">
        <f ca="1" t="shared" si="0"/>
        <v>656.0392449080973</v>
      </c>
      <c r="F21" s="395">
        <v>1320500</v>
      </c>
      <c r="G21" s="353">
        <f ca="1" t="shared" si="1"/>
        <v>1.0000810299129117</v>
      </c>
      <c r="H21" s="395">
        <v>848920</v>
      </c>
      <c r="I21" s="353">
        <f ca="1" t="shared" si="2"/>
        <v>1.5556318616595204</v>
      </c>
    </row>
    <row r="22" spans="1:9" ht="12.75">
      <c r="A22" s="14">
        <v>14</v>
      </c>
      <c r="B22" s="15" t="s">
        <v>128</v>
      </c>
      <c r="C22" s="396">
        <f>'- 29 -'!E22</f>
        <v>1416161</v>
      </c>
      <c r="D22" s="396">
        <v>2366</v>
      </c>
      <c r="E22" s="396">
        <f ca="1" t="shared" si="0"/>
        <v>598.5464919695689</v>
      </c>
      <c r="F22" s="396">
        <v>1112260</v>
      </c>
      <c r="G22" s="354">
        <f ca="1" t="shared" si="1"/>
        <v>1.2732283818531638</v>
      </c>
      <c r="H22" s="396">
        <v>760570</v>
      </c>
      <c r="I22" s="354">
        <f ca="1" t="shared" si="2"/>
        <v>1.8619732568994307</v>
      </c>
    </row>
    <row r="23" spans="1:9" ht="12.75">
      <c r="A23" s="12">
        <v>15</v>
      </c>
      <c r="B23" s="13" t="s">
        <v>129</v>
      </c>
      <c r="C23" s="395">
        <f>'- 29 -'!E23</f>
        <v>1534767</v>
      </c>
      <c r="D23" s="395">
        <v>3908</v>
      </c>
      <c r="E23" s="395">
        <f ca="1" t="shared" si="0"/>
        <v>392.7244114636643</v>
      </c>
      <c r="F23" s="395">
        <v>1111500</v>
      </c>
      <c r="G23" s="353">
        <f ca="1" t="shared" si="1"/>
        <v>1.3808070175438596</v>
      </c>
      <c r="H23" s="395">
        <v>712310</v>
      </c>
      <c r="I23" s="353">
        <f ca="1" t="shared" si="2"/>
        <v>2.154633516306103</v>
      </c>
    </row>
    <row r="24" spans="1:9" ht="12.75">
      <c r="A24" s="14">
        <v>16</v>
      </c>
      <c r="B24" s="15" t="s">
        <v>130</v>
      </c>
      <c r="C24" s="396">
        <f>'- 29 -'!E24</f>
        <v>553811</v>
      </c>
      <c r="D24" s="396">
        <v>524</v>
      </c>
      <c r="E24" s="396">
        <f ca="1" t="shared" si="0"/>
        <v>1056.8912213740457</v>
      </c>
      <c r="F24" s="396">
        <v>596336</v>
      </c>
      <c r="G24" s="354">
        <f ca="1" t="shared" si="1"/>
        <v>0.9286895307343511</v>
      </c>
      <c r="H24" s="396">
        <v>410020</v>
      </c>
      <c r="I24" s="354">
        <f ca="1" t="shared" si="2"/>
        <v>1.3506926491390663</v>
      </c>
    </row>
    <row r="25" spans="1:9" ht="12.75">
      <c r="A25" s="12">
        <v>17</v>
      </c>
      <c r="B25" s="13" t="s">
        <v>131</v>
      </c>
      <c r="C25" s="395">
        <f>'- 29 -'!E25</f>
        <v>329936</v>
      </c>
      <c r="D25" s="395">
        <v>434</v>
      </c>
      <c r="E25" s="395">
        <f ca="1" t="shared" si="0"/>
        <v>760.221198156682</v>
      </c>
      <c r="F25" s="395">
        <v>416448</v>
      </c>
      <c r="G25" s="353">
        <f ca="1" t="shared" si="1"/>
        <v>0.7922621791916398</v>
      </c>
      <c r="H25" s="395">
        <v>272602</v>
      </c>
      <c r="I25" s="353">
        <f ca="1" t="shared" si="2"/>
        <v>1.2103212742386336</v>
      </c>
    </row>
    <row r="26" spans="1:9" ht="12.75">
      <c r="A26" s="14">
        <v>18</v>
      </c>
      <c r="B26" s="15" t="s">
        <v>132</v>
      </c>
      <c r="C26" s="396">
        <f>'- 29 -'!E26</f>
        <v>603257</v>
      </c>
      <c r="D26" s="396">
        <v>768</v>
      </c>
      <c r="E26" s="396">
        <f ca="1" t="shared" si="0"/>
        <v>785.4908854166666</v>
      </c>
      <c r="F26" s="396">
        <v>505296</v>
      </c>
      <c r="G26" s="354">
        <f ca="1" t="shared" si="1"/>
        <v>1.1938685443779489</v>
      </c>
      <c r="H26" s="396">
        <v>347688</v>
      </c>
      <c r="I26" s="354">
        <f ca="1" t="shared" si="2"/>
        <v>1.7350526909182946</v>
      </c>
    </row>
    <row r="27" spans="1:9" ht="12.75">
      <c r="A27" s="12">
        <v>19</v>
      </c>
      <c r="B27" s="13" t="s">
        <v>133</v>
      </c>
      <c r="C27" s="395">
        <f>'- 29 -'!E27</f>
        <v>1097705</v>
      </c>
      <c r="D27" s="395">
        <v>1166</v>
      </c>
      <c r="E27" s="395">
        <f ca="1" t="shared" si="0"/>
        <v>941.4279588336192</v>
      </c>
      <c r="F27" s="395">
        <v>779405</v>
      </c>
      <c r="G27" s="353">
        <f ca="1" t="shared" si="1"/>
        <v>1.408388450163907</v>
      </c>
      <c r="H27" s="395">
        <v>564620</v>
      </c>
      <c r="I27" s="353">
        <f ca="1" t="shared" si="2"/>
        <v>1.9441482767170841</v>
      </c>
    </row>
    <row r="28" spans="1:9" ht="12.75">
      <c r="A28" s="14">
        <v>20</v>
      </c>
      <c r="B28" s="15" t="s">
        <v>134</v>
      </c>
      <c r="C28" s="396">
        <f>'- 29 -'!E28</f>
        <v>459825</v>
      </c>
      <c r="D28" s="396">
        <v>588</v>
      </c>
      <c r="E28" s="396">
        <f ca="1" t="shared" si="0"/>
        <v>782.015306122449</v>
      </c>
      <c r="F28" s="396">
        <v>413720</v>
      </c>
      <c r="G28" s="354">
        <f ca="1" t="shared" si="1"/>
        <v>1.1114401044184472</v>
      </c>
      <c r="H28" s="396">
        <v>252514</v>
      </c>
      <c r="I28" s="354">
        <f ca="1" t="shared" si="2"/>
        <v>1.8209881432316624</v>
      </c>
    </row>
    <row r="29" spans="1:9" ht="12.75">
      <c r="A29" s="12">
        <v>21</v>
      </c>
      <c r="B29" s="13" t="s">
        <v>135</v>
      </c>
      <c r="C29" s="395">
        <f>'- 29 -'!E29</f>
        <v>1417556</v>
      </c>
      <c r="D29" s="395">
        <v>2016</v>
      </c>
      <c r="E29" s="395">
        <f ca="1" t="shared" si="0"/>
        <v>703.1527777777778</v>
      </c>
      <c r="F29" s="395">
        <v>1172300</v>
      </c>
      <c r="G29" s="353">
        <f ca="1" t="shared" si="1"/>
        <v>1.2092092467798345</v>
      </c>
      <c r="H29" s="395">
        <v>701784</v>
      </c>
      <c r="I29" s="353">
        <f ca="1" t="shared" si="2"/>
        <v>2.019932058867116</v>
      </c>
    </row>
    <row r="30" spans="1:9" ht="12.75">
      <c r="A30" s="14">
        <v>22</v>
      </c>
      <c r="B30" s="15" t="s">
        <v>136</v>
      </c>
      <c r="C30" s="396">
        <f>'- 29 -'!E30</f>
        <v>839724</v>
      </c>
      <c r="D30" s="396">
        <v>1186</v>
      </c>
      <c r="E30" s="396">
        <f ca="1" t="shared" si="0"/>
        <v>708.0303541315345</v>
      </c>
      <c r="F30" s="396">
        <v>683240</v>
      </c>
      <c r="G30" s="354">
        <f ca="1" t="shared" si="1"/>
        <v>1.229032258064516</v>
      </c>
      <c r="H30" s="396">
        <v>510340</v>
      </c>
      <c r="I30" s="354">
        <f ca="1" t="shared" si="2"/>
        <v>1.6454206999255399</v>
      </c>
    </row>
    <row r="31" spans="1:9" ht="12.75">
      <c r="A31" s="12">
        <v>23</v>
      </c>
      <c r="B31" s="13" t="s">
        <v>137</v>
      </c>
      <c r="C31" s="395">
        <f>'- 29 -'!E31</f>
        <v>1095543</v>
      </c>
      <c r="D31" s="395">
        <v>1089</v>
      </c>
      <c r="E31" s="395">
        <f ca="1" t="shared" si="0"/>
        <v>1006.00826446281</v>
      </c>
      <c r="F31" s="395">
        <v>1175569</v>
      </c>
      <c r="G31" s="353">
        <f ca="1" t="shared" si="1"/>
        <v>0.9319257312841697</v>
      </c>
      <c r="H31" s="395">
        <v>704226</v>
      </c>
      <c r="I31" s="353">
        <f ca="1" t="shared" si="2"/>
        <v>1.5556696287839415</v>
      </c>
    </row>
    <row r="32" spans="1:9" ht="12.75">
      <c r="A32" s="14">
        <v>24</v>
      </c>
      <c r="B32" s="15" t="s">
        <v>138</v>
      </c>
      <c r="C32" s="396">
        <f>'- 29 -'!E32</f>
        <v>714374</v>
      </c>
      <c r="D32" s="396">
        <v>1033</v>
      </c>
      <c r="E32" s="396">
        <f ca="1" t="shared" si="0"/>
        <v>691.5527589545014</v>
      </c>
      <c r="F32" s="396">
        <v>665136</v>
      </c>
      <c r="G32" s="354">
        <f ca="1" t="shared" si="1"/>
        <v>1.074026965913738</v>
      </c>
      <c r="H32" s="396">
        <v>434496</v>
      </c>
      <c r="I32" s="354">
        <f ca="1" t="shared" si="2"/>
        <v>1.6441440197378112</v>
      </c>
    </row>
    <row r="33" spans="1:9" ht="12.75">
      <c r="A33" s="12">
        <v>25</v>
      </c>
      <c r="B33" s="13" t="s">
        <v>139</v>
      </c>
      <c r="C33" s="395">
        <f>'- 29 -'!E33</f>
        <v>842653</v>
      </c>
      <c r="D33" s="395">
        <v>949</v>
      </c>
      <c r="E33" s="395">
        <f ca="1" t="shared" si="0"/>
        <v>887.9378292939937</v>
      </c>
      <c r="F33" s="395">
        <v>811480</v>
      </c>
      <c r="G33" s="353">
        <f ca="1" t="shared" si="1"/>
        <v>1.0384149948242718</v>
      </c>
      <c r="H33" s="395">
        <v>513918</v>
      </c>
      <c r="I33" s="353">
        <f ca="1" t="shared" si="2"/>
        <v>1.6396643044221062</v>
      </c>
    </row>
    <row r="34" spans="1:9" ht="12.75">
      <c r="A34" s="14">
        <v>26</v>
      </c>
      <c r="B34" s="15" t="s">
        <v>140</v>
      </c>
      <c r="C34" s="396">
        <f>'- 29 -'!E34</f>
        <v>527427</v>
      </c>
      <c r="D34" s="396">
        <v>1498</v>
      </c>
      <c r="E34" s="396">
        <f ca="1" t="shared" si="0"/>
        <v>352.08744993324433</v>
      </c>
      <c r="F34" s="396">
        <v>412284</v>
      </c>
      <c r="G34" s="354">
        <f ca="1" t="shared" si="1"/>
        <v>1.2792807870302996</v>
      </c>
      <c r="H34" s="396">
        <v>278052</v>
      </c>
      <c r="I34" s="354">
        <f ca="1" t="shared" si="2"/>
        <v>1.8968646152518234</v>
      </c>
    </row>
    <row r="35" spans="1:9" ht="12.75">
      <c r="A35" s="12">
        <v>28</v>
      </c>
      <c r="B35" s="13" t="s">
        <v>141</v>
      </c>
      <c r="C35" s="395">
        <f>'- 29 -'!E35</f>
        <v>409309</v>
      </c>
      <c r="D35" s="395">
        <v>502</v>
      </c>
      <c r="E35" s="395">
        <f ca="1" t="shared" si="0"/>
        <v>815.3565737051792</v>
      </c>
      <c r="F35" s="395">
        <v>501048</v>
      </c>
      <c r="G35" s="353">
        <f ca="1" t="shared" si="1"/>
        <v>0.8169057655154796</v>
      </c>
      <c r="H35" s="395">
        <v>309971</v>
      </c>
      <c r="I35" s="353">
        <f ca="1" t="shared" si="2"/>
        <v>1.3204751412228886</v>
      </c>
    </row>
    <row r="36" spans="1:9" ht="12.75">
      <c r="A36" s="14">
        <v>30</v>
      </c>
      <c r="B36" s="15" t="s">
        <v>142</v>
      </c>
      <c r="C36" s="396">
        <f>'- 29 -'!E36</f>
        <v>791658</v>
      </c>
      <c r="D36" s="396">
        <v>864</v>
      </c>
      <c r="E36" s="396">
        <f ca="1" t="shared" si="0"/>
        <v>916.2708333333334</v>
      </c>
      <c r="F36" s="396">
        <v>919598</v>
      </c>
      <c r="G36" s="354">
        <f ca="1" t="shared" si="1"/>
        <v>0.8608739905915411</v>
      </c>
      <c r="H36" s="396">
        <v>613716</v>
      </c>
      <c r="I36" s="354">
        <f ca="1" t="shared" si="2"/>
        <v>1.2899419275365152</v>
      </c>
    </row>
    <row r="37" spans="1:9" ht="12.75">
      <c r="A37" s="12">
        <v>31</v>
      </c>
      <c r="B37" s="13" t="s">
        <v>143</v>
      </c>
      <c r="C37" s="395">
        <f>'- 29 -'!E37</f>
        <v>664529</v>
      </c>
      <c r="D37" s="395">
        <v>915</v>
      </c>
      <c r="E37" s="395">
        <f ca="1" t="shared" si="0"/>
        <v>726.2612021857924</v>
      </c>
      <c r="F37" s="395">
        <v>729693</v>
      </c>
      <c r="G37" s="353">
        <f ca="1" t="shared" si="1"/>
        <v>0.9106966902519279</v>
      </c>
      <c r="H37" s="395">
        <v>504660</v>
      </c>
      <c r="I37" s="353">
        <f ca="1" t="shared" si="2"/>
        <v>1.3167855585939048</v>
      </c>
    </row>
    <row r="38" spans="1:9" ht="12.75">
      <c r="A38" s="14">
        <v>32</v>
      </c>
      <c r="B38" s="15" t="s">
        <v>144</v>
      </c>
      <c r="C38" s="396">
        <f>'- 29 -'!E38</f>
        <v>704731</v>
      </c>
      <c r="D38" s="396">
        <v>563</v>
      </c>
      <c r="E38" s="396">
        <f ca="1" t="shared" si="0"/>
        <v>1251.7424511545294</v>
      </c>
      <c r="F38" s="396">
        <v>732403</v>
      </c>
      <c r="G38" s="354">
        <f ca="1" t="shared" si="1"/>
        <v>0.9622175223203618</v>
      </c>
      <c r="H38" s="396">
        <v>531231</v>
      </c>
      <c r="I38" s="354">
        <f ca="1" t="shared" si="2"/>
        <v>1.3265999160440562</v>
      </c>
    </row>
    <row r="39" spans="1:9" ht="12.75">
      <c r="A39" s="12">
        <v>33</v>
      </c>
      <c r="B39" s="13" t="s">
        <v>145</v>
      </c>
      <c r="C39" s="395">
        <f>'- 29 -'!E39</f>
        <v>523784</v>
      </c>
      <c r="D39" s="395">
        <v>754</v>
      </c>
      <c r="E39" s="395">
        <f ca="1" t="shared" si="0"/>
        <v>694.6737400530504</v>
      </c>
      <c r="F39" s="395">
        <v>445246</v>
      </c>
      <c r="G39" s="353">
        <f ca="1" t="shared" si="1"/>
        <v>1.176392376349254</v>
      </c>
      <c r="H39" s="395">
        <v>387942</v>
      </c>
      <c r="I39" s="353">
        <f ca="1" t="shared" si="2"/>
        <v>1.350160591016183</v>
      </c>
    </row>
    <row r="40" spans="1:9" ht="12.75">
      <c r="A40" s="14">
        <v>34</v>
      </c>
      <c r="B40" s="15" t="s">
        <v>146</v>
      </c>
      <c r="C40" s="396">
        <f>'- 29 -'!E40</f>
        <v>511873.655</v>
      </c>
      <c r="D40" s="396">
        <v>540</v>
      </c>
      <c r="E40" s="396">
        <f ca="1" t="shared" si="0"/>
        <v>947.914175925926</v>
      </c>
      <c r="F40" s="396">
        <v>453606</v>
      </c>
      <c r="G40" s="354">
        <f ca="1" t="shared" si="1"/>
        <v>1.1284543304100916</v>
      </c>
      <c r="H40" s="396">
        <v>379436.4</v>
      </c>
      <c r="I40" s="354">
        <f ca="1" t="shared" si="2"/>
        <v>1.3490367687443798</v>
      </c>
    </row>
    <row r="41" spans="1:9" ht="12.75">
      <c r="A41" s="12">
        <v>35</v>
      </c>
      <c r="B41" s="13" t="s">
        <v>147</v>
      </c>
      <c r="C41" s="395">
        <f>'- 29 -'!E41</f>
        <v>970875</v>
      </c>
      <c r="D41" s="395">
        <v>1551</v>
      </c>
      <c r="E41" s="395">
        <f ca="1" t="shared" si="0"/>
        <v>625.9671179883945</v>
      </c>
      <c r="F41" s="395">
        <v>903143</v>
      </c>
      <c r="G41" s="353">
        <f ca="1" t="shared" si="1"/>
        <v>1.0749958755147302</v>
      </c>
      <c r="H41" s="395">
        <v>716146</v>
      </c>
      <c r="I41" s="353">
        <f ca="1" t="shared" si="2"/>
        <v>1.3556942299475248</v>
      </c>
    </row>
    <row r="42" spans="1:9" ht="12.75">
      <c r="A42" s="14">
        <v>36</v>
      </c>
      <c r="B42" s="15" t="s">
        <v>148</v>
      </c>
      <c r="C42" s="396">
        <f>'- 29 -'!E42</f>
        <v>742920</v>
      </c>
      <c r="D42" s="396">
        <v>655</v>
      </c>
      <c r="E42" s="396">
        <f ca="1" t="shared" si="0"/>
        <v>1134.2290076335878</v>
      </c>
      <c r="F42" s="396">
        <v>632132</v>
      </c>
      <c r="G42" s="354">
        <f ca="1" t="shared" si="1"/>
        <v>1.175260863237425</v>
      </c>
      <c r="H42" s="396">
        <v>569620</v>
      </c>
      <c r="I42" s="354">
        <f ca="1" t="shared" si="2"/>
        <v>1.304237912994628</v>
      </c>
    </row>
    <row r="43" spans="1:9" ht="12.75">
      <c r="A43" s="12">
        <v>37</v>
      </c>
      <c r="B43" s="13" t="s">
        <v>149</v>
      </c>
      <c r="C43" s="395">
        <f>'- 29 -'!E43</f>
        <v>741798</v>
      </c>
      <c r="D43" s="395">
        <v>578</v>
      </c>
      <c r="E43" s="395">
        <f ca="1" t="shared" si="0"/>
        <v>1283.3875432525952</v>
      </c>
      <c r="F43" s="395">
        <v>685406</v>
      </c>
      <c r="G43" s="353">
        <f ca="1" t="shared" si="1"/>
        <v>1.082275322947275</v>
      </c>
      <c r="H43" s="395">
        <v>453074</v>
      </c>
      <c r="I43" s="353">
        <f ca="1" t="shared" si="2"/>
        <v>1.6372557242304788</v>
      </c>
    </row>
    <row r="44" spans="1:9" ht="12.75">
      <c r="A44" s="14">
        <v>38</v>
      </c>
      <c r="B44" s="15" t="s">
        <v>150</v>
      </c>
      <c r="C44" s="396">
        <f>'- 29 -'!E44</f>
        <v>920868</v>
      </c>
      <c r="D44" s="396">
        <v>712</v>
      </c>
      <c r="E44" s="396">
        <f ca="1" t="shared" si="0"/>
        <v>1293.3539325842696</v>
      </c>
      <c r="F44" s="396">
        <v>996740</v>
      </c>
      <c r="G44" s="354">
        <f ca="1" t="shared" si="1"/>
        <v>0.9238798483054759</v>
      </c>
      <c r="H44" s="396">
        <v>677350</v>
      </c>
      <c r="I44" s="354">
        <f ca="1" t="shared" si="2"/>
        <v>1.3595157599468517</v>
      </c>
    </row>
    <row r="45" spans="1:9" ht="12.75">
      <c r="A45" s="12">
        <v>39</v>
      </c>
      <c r="B45" s="13" t="s">
        <v>151</v>
      </c>
      <c r="C45" s="395">
        <f>'- 29 -'!E45</f>
        <v>970723</v>
      </c>
      <c r="D45" s="395">
        <v>1344</v>
      </c>
      <c r="E45" s="395">
        <f ca="1" t="shared" si="0"/>
        <v>722.2641369047619</v>
      </c>
      <c r="F45" s="395">
        <v>1172744</v>
      </c>
      <c r="G45" s="353">
        <f ca="1" t="shared" si="1"/>
        <v>0.8277364880997046</v>
      </c>
      <c r="H45" s="395">
        <v>768168</v>
      </c>
      <c r="I45" s="353">
        <f ca="1" t="shared" si="2"/>
        <v>1.263685808312765</v>
      </c>
    </row>
    <row r="46" spans="1:9" ht="12.75">
      <c r="A46" s="14">
        <v>40</v>
      </c>
      <c r="B46" s="15" t="s">
        <v>152</v>
      </c>
      <c r="C46" s="396">
        <f>'- 29 -'!E46</f>
        <v>1094090</v>
      </c>
      <c r="D46" s="396">
        <v>1680</v>
      </c>
      <c r="E46" s="396">
        <f ca="1" t="shared" si="0"/>
        <v>651.2440476190476</v>
      </c>
      <c r="F46" s="396">
        <v>781540</v>
      </c>
      <c r="G46" s="354">
        <f ca="1" t="shared" si="1"/>
        <v>1.3999155513473398</v>
      </c>
      <c r="H46" s="396">
        <v>442504</v>
      </c>
      <c r="I46" s="354">
        <f ca="1" t="shared" si="2"/>
        <v>2.4724974237521016</v>
      </c>
    </row>
    <row r="47" spans="1:9" ht="12.75">
      <c r="A47" s="12">
        <v>41</v>
      </c>
      <c r="B47" s="13" t="s">
        <v>153</v>
      </c>
      <c r="C47" s="395">
        <f>'- 29 -'!E47</f>
        <v>1008767</v>
      </c>
      <c r="D47" s="395">
        <v>860.3</v>
      </c>
      <c r="E47" s="395">
        <f ca="1" t="shared" si="0"/>
        <v>1172.5758456352437</v>
      </c>
      <c r="F47" s="395">
        <v>1157290</v>
      </c>
      <c r="G47" s="353">
        <f ca="1" t="shared" si="1"/>
        <v>0.8716631095058283</v>
      </c>
      <c r="H47" s="395">
        <v>769196</v>
      </c>
      <c r="I47" s="353">
        <f ca="1" t="shared" si="2"/>
        <v>1.3114563778282777</v>
      </c>
    </row>
    <row r="48" spans="1:9" ht="12.75">
      <c r="A48" s="14">
        <v>42</v>
      </c>
      <c r="B48" s="15" t="s">
        <v>154</v>
      </c>
      <c r="C48" s="396">
        <f>'- 29 -'!E48</f>
        <v>657914</v>
      </c>
      <c r="D48" s="396">
        <v>533</v>
      </c>
      <c r="E48" s="396">
        <f ca="1" t="shared" si="0"/>
        <v>1234.360225140713</v>
      </c>
      <c r="F48" s="396">
        <v>774695</v>
      </c>
      <c r="G48" s="354">
        <f ca="1" t="shared" si="1"/>
        <v>0.849255513460136</v>
      </c>
      <c r="H48" s="396">
        <v>463146</v>
      </c>
      <c r="I48" s="354">
        <f ca="1" t="shared" si="2"/>
        <v>1.420532618224059</v>
      </c>
    </row>
    <row r="49" spans="1:9" ht="12.75">
      <c r="A49" s="12">
        <v>43</v>
      </c>
      <c r="B49" s="13" t="s">
        <v>155</v>
      </c>
      <c r="C49" s="395">
        <f>'- 29 -'!E49</f>
        <v>564604</v>
      </c>
      <c r="D49" s="395">
        <v>511</v>
      </c>
      <c r="E49" s="395">
        <f ca="1" t="shared" si="0"/>
        <v>1104.9001956947163</v>
      </c>
      <c r="F49" s="395">
        <v>603714</v>
      </c>
      <c r="G49" s="353">
        <f ca="1" t="shared" si="1"/>
        <v>0.9352176692937384</v>
      </c>
      <c r="H49" s="395">
        <v>402666</v>
      </c>
      <c r="I49" s="353">
        <f ca="1" t="shared" si="2"/>
        <v>1.4021645731201542</v>
      </c>
    </row>
    <row r="50" spans="1:9" ht="12.75">
      <c r="A50" s="14">
        <v>44</v>
      </c>
      <c r="B50" s="15" t="s">
        <v>156</v>
      </c>
      <c r="C50" s="396">
        <f>'- 29 -'!E50</f>
        <v>716668</v>
      </c>
      <c r="D50" s="396">
        <v>669</v>
      </c>
      <c r="E50" s="396">
        <f ca="1" t="shared" si="0"/>
        <v>1071.2526158445442</v>
      </c>
      <c r="F50" s="396">
        <v>803890</v>
      </c>
      <c r="G50" s="354">
        <f ca="1" t="shared" si="1"/>
        <v>0.8915000808568336</v>
      </c>
      <c r="H50" s="396">
        <v>511157</v>
      </c>
      <c r="I50" s="354">
        <f ca="1" t="shared" si="2"/>
        <v>1.4020506419749705</v>
      </c>
    </row>
    <row r="51" spans="1:9" ht="12.75">
      <c r="A51" s="12">
        <v>45</v>
      </c>
      <c r="B51" s="13" t="s">
        <v>157</v>
      </c>
      <c r="C51" s="395">
        <f>'- 29 -'!E51</f>
        <v>253658</v>
      </c>
      <c r="D51" s="395">
        <v>502</v>
      </c>
      <c r="E51" s="395">
        <f ca="1" t="shared" si="0"/>
        <v>505.2948207171315</v>
      </c>
      <c r="F51" s="395">
        <v>214111</v>
      </c>
      <c r="G51" s="353">
        <f ca="1" t="shared" si="1"/>
        <v>1.1847032613924553</v>
      </c>
      <c r="H51" s="395">
        <v>124265</v>
      </c>
      <c r="I51" s="353">
        <f ca="1" t="shared" si="2"/>
        <v>2.0412666478895907</v>
      </c>
    </row>
    <row r="52" spans="1:9" ht="12.75">
      <c r="A52" s="14">
        <v>46</v>
      </c>
      <c r="B52" s="15" t="s">
        <v>158</v>
      </c>
      <c r="C52" s="396">
        <f>'- 29 -'!E52</f>
        <v>135235</v>
      </c>
      <c r="D52" s="435" t="s">
        <v>362</v>
      </c>
      <c r="E52" s="435">
        <f ca="1" t="shared" si="0"/>
      </c>
      <c r="F52" s="435" t="s">
        <v>362</v>
      </c>
      <c r="G52" s="365">
        <f ca="1" t="shared" si="1"/>
      </c>
      <c r="H52" s="435" t="s">
        <v>362</v>
      </c>
      <c r="I52" s="354">
        <f ca="1" t="shared" si="2"/>
      </c>
    </row>
    <row r="53" spans="1:9" ht="12.75">
      <c r="A53" s="12">
        <v>47</v>
      </c>
      <c r="B53" s="13" t="s">
        <v>159</v>
      </c>
      <c r="C53" s="395">
        <f>'- 29 -'!E53</f>
        <v>325327</v>
      </c>
      <c r="D53" s="436">
        <v>722</v>
      </c>
      <c r="E53" s="436">
        <f ca="1" t="shared" si="0"/>
        <v>450.59141274238226</v>
      </c>
      <c r="F53" s="436">
        <v>272323</v>
      </c>
      <c r="G53" s="366">
        <f ca="1" t="shared" si="1"/>
        <v>1.194636516195841</v>
      </c>
      <c r="H53" s="436">
        <v>175682</v>
      </c>
      <c r="I53" s="353">
        <f ca="1" t="shared" si="2"/>
        <v>1.8517947200054645</v>
      </c>
    </row>
    <row r="54" spans="1:9" ht="12.75">
      <c r="A54" s="14">
        <v>48</v>
      </c>
      <c r="B54" s="15" t="s">
        <v>160</v>
      </c>
      <c r="C54" s="396">
        <f>'- 29 -'!E54</f>
        <v>2475097</v>
      </c>
      <c r="D54" s="435">
        <v>3993</v>
      </c>
      <c r="E54" s="435">
        <f ca="1" t="shared" si="0"/>
        <v>619.8590032556974</v>
      </c>
      <c r="F54" s="435">
        <v>994987</v>
      </c>
      <c r="G54" s="365">
        <f ca="1" t="shared" si="1"/>
        <v>2.4875671742444876</v>
      </c>
      <c r="H54" s="435">
        <v>660738</v>
      </c>
      <c r="I54" s="354">
        <f ca="1" t="shared" si="2"/>
        <v>3.745958307226162</v>
      </c>
    </row>
    <row r="55" spans="1:9" ht="12.75">
      <c r="A55" s="12">
        <v>49</v>
      </c>
      <c r="B55" s="13" t="s">
        <v>161</v>
      </c>
      <c r="C55" s="395">
        <f>'- 29 -'!E55</f>
        <v>2277463</v>
      </c>
      <c r="D55" s="436">
        <v>2774</v>
      </c>
      <c r="E55" s="436">
        <f ca="1" t="shared" si="0"/>
        <v>821.0032444124008</v>
      </c>
      <c r="F55" s="436">
        <v>1686972</v>
      </c>
      <c r="G55" s="366">
        <f ca="1" t="shared" si="1"/>
        <v>1.3500301131257662</v>
      </c>
      <c r="H55" s="436">
        <v>1082576</v>
      </c>
      <c r="I55" s="353">
        <f ca="1" t="shared" si="2"/>
        <v>2.1037442174960463</v>
      </c>
    </row>
    <row r="56" spans="1:9" ht="12.75">
      <c r="A56" s="14">
        <v>50</v>
      </c>
      <c r="B56" s="15" t="s">
        <v>358</v>
      </c>
      <c r="C56" s="396">
        <f>'- 29 -'!E56</f>
        <v>1255504</v>
      </c>
      <c r="D56" s="435">
        <v>1130</v>
      </c>
      <c r="E56" s="435">
        <f ca="1" t="shared" si="0"/>
        <v>1111.0654867256637</v>
      </c>
      <c r="F56" s="435">
        <v>1292722</v>
      </c>
      <c r="G56" s="365">
        <f ca="1" t="shared" si="1"/>
        <v>0.9712095872120997</v>
      </c>
      <c r="H56" s="435">
        <v>861042</v>
      </c>
      <c r="I56" s="354">
        <f ca="1" t="shared" si="2"/>
        <v>1.4581216711844487</v>
      </c>
    </row>
    <row r="57" spans="1:9" ht="12.75">
      <c r="A57" s="12">
        <v>2264</v>
      </c>
      <c r="B57" s="13" t="s">
        <v>162</v>
      </c>
      <c r="C57" s="395">
        <f>'- 29 -'!E57</f>
        <v>43196</v>
      </c>
      <c r="D57" s="436">
        <v>191.5</v>
      </c>
      <c r="E57" s="436">
        <f ca="1" t="shared" si="0"/>
        <v>225.56657963446474</v>
      </c>
      <c r="F57" s="436" t="s">
        <v>362</v>
      </c>
      <c r="G57" s="366">
        <f ca="1" t="shared" si="1"/>
      </c>
      <c r="H57" s="436" t="s">
        <v>362</v>
      </c>
      <c r="I57" s="353">
        <f ca="1">IF(AND(CELL("type",H57)="v",H57&gt;0),C57/H57,"")</f>
      </c>
    </row>
    <row r="58" spans="1:9" ht="12.75">
      <c r="A58" s="14">
        <v>2309</v>
      </c>
      <c r="B58" s="15" t="s">
        <v>163</v>
      </c>
      <c r="C58" s="396">
        <f>'- 29 -'!E58</f>
        <v>21132</v>
      </c>
      <c r="D58" s="435">
        <v>28</v>
      </c>
      <c r="E58" s="435">
        <f ca="1" t="shared" si="0"/>
        <v>754.7142857142857</v>
      </c>
      <c r="F58" s="435">
        <v>14210</v>
      </c>
      <c r="G58" s="365">
        <f ca="1" t="shared" si="1"/>
        <v>1.487121745249824</v>
      </c>
      <c r="H58" s="435">
        <v>9158</v>
      </c>
      <c r="I58" s="354">
        <f ca="1" t="shared" si="2"/>
        <v>2.3074907184974887</v>
      </c>
    </row>
    <row r="59" spans="1:9" ht="12.75">
      <c r="A59" s="12">
        <v>2312</v>
      </c>
      <c r="B59" s="13" t="s">
        <v>164</v>
      </c>
      <c r="C59" s="395">
        <f>'- 29 -'!E59</f>
        <v>0</v>
      </c>
      <c r="D59" s="436">
        <v>0</v>
      </c>
      <c r="E59" s="436">
        <f ca="1" t="shared" si="0"/>
      </c>
      <c r="F59" s="436">
        <v>0</v>
      </c>
      <c r="G59" s="366">
        <f ca="1" t="shared" si="1"/>
      </c>
      <c r="H59" s="436">
        <v>0</v>
      </c>
      <c r="I59" s="353">
        <f ca="1" t="shared" si="2"/>
      </c>
    </row>
    <row r="60" spans="1:9" ht="12.75">
      <c r="A60" s="14">
        <v>2355</v>
      </c>
      <c r="B60" s="15" t="s">
        <v>165</v>
      </c>
      <c r="C60" s="396">
        <f>'- 29 -'!E60</f>
        <v>34790</v>
      </c>
      <c r="D60" s="435" t="s">
        <v>362</v>
      </c>
      <c r="E60" s="435">
        <f ca="1" t="shared" si="0"/>
      </c>
      <c r="F60" s="435" t="s">
        <v>362</v>
      </c>
      <c r="G60" s="365">
        <f ca="1" t="shared" si="1"/>
      </c>
      <c r="H60" s="435" t="s">
        <v>362</v>
      </c>
      <c r="I60" s="354">
        <f ca="1" t="shared" si="2"/>
      </c>
    </row>
    <row r="61" spans="1:9" ht="12.75">
      <c r="A61" s="12">
        <v>2439</v>
      </c>
      <c r="B61" s="13" t="s">
        <v>166</v>
      </c>
      <c r="C61" s="395">
        <f>'- 29 -'!E61</f>
        <v>109581.15</v>
      </c>
      <c r="D61" s="395">
        <v>148</v>
      </c>
      <c r="E61" s="395">
        <f ca="1" t="shared" si="0"/>
        <v>740.4131756756757</v>
      </c>
      <c r="F61" s="395">
        <v>147440</v>
      </c>
      <c r="G61" s="353">
        <f ca="1" t="shared" si="1"/>
        <v>0.7432253798155182</v>
      </c>
      <c r="H61" s="395">
        <v>83600</v>
      </c>
      <c r="I61" s="353">
        <f ca="1" t="shared" si="2"/>
        <v>1.3107793062200956</v>
      </c>
    </row>
    <row r="62" spans="1:9" ht="12.75">
      <c r="A62" s="14">
        <v>2460</v>
      </c>
      <c r="B62" s="15" t="s">
        <v>167</v>
      </c>
      <c r="C62" s="396">
        <f>'- 29 -'!E62</f>
        <v>0</v>
      </c>
      <c r="D62" s="396">
        <v>0</v>
      </c>
      <c r="E62" s="396">
        <f ca="1" t="shared" si="0"/>
      </c>
      <c r="F62" s="396">
        <v>0</v>
      </c>
      <c r="G62" s="354">
        <f ca="1" t="shared" si="1"/>
      </c>
      <c r="H62" s="396">
        <v>0</v>
      </c>
      <c r="I62" s="354">
        <f ca="1" t="shared" si="2"/>
      </c>
    </row>
    <row r="63" spans="1:9" ht="12.75">
      <c r="A63" s="12">
        <v>3000</v>
      </c>
      <c r="B63" s="13" t="s">
        <v>400</v>
      </c>
      <c r="C63" s="395">
        <f>'- 29 -'!E63</f>
        <v>0</v>
      </c>
      <c r="D63" s="395">
        <v>0</v>
      </c>
      <c r="E63" s="395">
        <f ca="1" t="shared" si="0"/>
      </c>
      <c r="F63" s="395">
        <v>0</v>
      </c>
      <c r="G63" s="353">
        <f ca="1" t="shared" si="1"/>
      </c>
      <c r="H63" s="395">
        <v>0</v>
      </c>
      <c r="I63" s="353">
        <f ca="1" t="shared" si="2"/>
      </c>
    </row>
    <row r="64" spans="1:9" ht="4.5" customHeight="1">
      <c r="A64" s="16"/>
      <c r="B64" s="16"/>
      <c r="C64" s="397"/>
      <c r="D64" s="397"/>
      <c r="E64" s="397"/>
      <c r="F64" s="397"/>
      <c r="G64" s="355"/>
      <c r="H64" s="397"/>
      <c r="I64" s="355"/>
    </row>
    <row r="65" spans="1:9" ht="12.75">
      <c r="A65" s="18"/>
      <c r="B65" s="19" t="s">
        <v>168</v>
      </c>
      <c r="C65" s="398">
        <f>SUM(C11:C63)</f>
        <v>41946559.805</v>
      </c>
      <c r="D65" s="398">
        <f>SUM(D11:D63)</f>
        <v>61527.8</v>
      </c>
      <c r="E65" s="398">
        <f>C65/D65</f>
        <v>681.749709968502</v>
      </c>
      <c r="F65" s="398">
        <f>SUM(F11:F63)</f>
        <v>33566956</v>
      </c>
      <c r="G65" s="356">
        <f>C65/F65</f>
        <v>1.2496384779424146</v>
      </c>
      <c r="H65" s="398">
        <f>SUM(H11:H63)</f>
        <v>22284944.4</v>
      </c>
      <c r="I65" s="356">
        <f>C65/H65</f>
        <v>1.8822824527666313</v>
      </c>
    </row>
    <row r="66" spans="1:9" ht="4.5" customHeight="1">
      <c r="A66" s="16"/>
      <c r="B66" s="16"/>
      <c r="C66" s="397"/>
      <c r="D66" s="397"/>
      <c r="E66" s="397"/>
      <c r="F66" s="397"/>
      <c r="G66" s="355"/>
      <c r="H66" s="397"/>
      <c r="I66" s="355"/>
    </row>
    <row r="67" spans="1:9" ht="12.75">
      <c r="A67" s="14">
        <v>2155</v>
      </c>
      <c r="B67" s="15" t="s">
        <v>169</v>
      </c>
      <c r="C67" s="396">
        <f>'- 29 -'!E67</f>
        <v>52386.31</v>
      </c>
      <c r="D67" s="396">
        <v>103.5</v>
      </c>
      <c r="E67" s="396">
        <f ca="1">IF(AND(CELL("type",D67)="v",D67&gt;0),C67/D67,"")</f>
        <v>506.147922705314</v>
      </c>
      <c r="F67" s="396">
        <v>26460</v>
      </c>
      <c r="G67" s="354">
        <f ca="1">IF(AND(CELL("type",F67)="v",F67&gt;0),C67/F67,"")</f>
        <v>1.9798303099017385</v>
      </c>
      <c r="H67" s="396">
        <v>25320</v>
      </c>
      <c r="I67" s="354">
        <f ca="1">IF(AND(CELL("type",H67)="v",H67&gt;0),C67/H67,"")</f>
        <v>2.0689695892575037</v>
      </c>
    </row>
    <row r="68" spans="1:9" ht="12.75">
      <c r="A68" s="12">
        <v>2408</v>
      </c>
      <c r="B68" s="13" t="s">
        <v>171</v>
      </c>
      <c r="C68" s="395">
        <f>'- 29 -'!E68</f>
        <v>0</v>
      </c>
      <c r="D68" s="395">
        <v>0</v>
      </c>
      <c r="E68" s="395">
        <f ca="1">IF(AND(CELL("type",D68)="v",D68&gt;0),C68/D68,"")</f>
      </c>
      <c r="F68" s="395">
        <v>0</v>
      </c>
      <c r="G68" s="353">
        <f ca="1">IF(AND(CELL("type",F68)="v",F68&gt;0),C68/F68,"")</f>
      </c>
      <c r="H68" s="395">
        <v>0</v>
      </c>
      <c r="I68" s="353">
        <f ca="1">IF(AND(CELL("type",H68)="v",H68&gt;0),C68/H68,"")</f>
      </c>
    </row>
    <row r="69" ht="6.75" customHeight="1"/>
    <row r="70" spans="1:9" ht="12" customHeight="1">
      <c r="A70" s="5"/>
      <c r="B70" s="5"/>
      <c r="C70" s="16"/>
      <c r="D70" s="16"/>
      <c r="E70" s="16"/>
      <c r="F70" s="16"/>
      <c r="H70" s="16"/>
      <c r="I70" s="16"/>
    </row>
    <row r="71" spans="1:9" ht="12" customHeight="1">
      <c r="A71" s="5"/>
      <c r="B71" s="5"/>
      <c r="C71" s="16"/>
      <c r="D71" s="16"/>
      <c r="E71" s="16"/>
      <c r="F71" s="16"/>
      <c r="G71" s="16"/>
      <c r="H71" s="16"/>
      <c r="I71" s="16"/>
    </row>
    <row r="72" spans="1:9" ht="12" customHeight="1">
      <c r="A72" s="5"/>
      <c r="B72" s="5"/>
      <c r="C72" s="16"/>
      <c r="D72" s="16"/>
      <c r="E72" s="16"/>
      <c r="F72" s="16"/>
      <c r="G72" s="16"/>
      <c r="H72" s="16"/>
      <c r="I72" s="16"/>
    </row>
    <row r="73" spans="1:9" ht="12" customHeight="1">
      <c r="A73" s="5"/>
      <c r="B73" s="5"/>
      <c r="C73" s="16"/>
      <c r="D73" s="16"/>
      <c r="E73" s="16"/>
      <c r="F73" s="16"/>
      <c r="G73" s="16"/>
      <c r="H73" s="16"/>
      <c r="I73" s="16"/>
    </row>
    <row r="74" spans="1:9" ht="12" customHeight="1">
      <c r="A74" s="5"/>
      <c r="B74" s="5"/>
      <c r="C74" s="16"/>
      <c r="D74" s="16"/>
      <c r="E74" s="16"/>
      <c r="F74" s="16"/>
      <c r="G74" s="16"/>
      <c r="H74" s="16"/>
      <c r="I74" s="16"/>
    </row>
    <row r="75" ht="12" customHeight="1"/>
  </sheetData>
  <printOptions horizontalCentered="1"/>
  <pageMargins left="0.4724409448818898" right="0.4724409448818898" top="0.5905511811023623" bottom="0" header="0.31496062992125984" footer="0"/>
  <pageSetup fitToHeight="1" fitToWidth="1" horizontalDpi="300" verticalDpi="300" orientation="portrait" scale="83" r:id="rId1"/>
  <headerFooter alignWithMargins="0">
    <oddHeader>&amp;C&amp;"Times New Roman,Bold"&amp;12&amp;A</oddHeader>
  </headerFooter>
</worksheet>
</file>

<file path=xl/worksheets/sheet31.xml><?xml version="1.0" encoding="utf-8"?>
<worksheet xmlns="http://schemas.openxmlformats.org/spreadsheetml/2006/main" xmlns:r="http://schemas.openxmlformats.org/officeDocument/2006/relationships">
  <sheetPr codeName="Sheet33">
    <pageSetUpPr fitToPage="1"/>
  </sheetPr>
  <dimension ref="A1:F75"/>
  <sheetViews>
    <sheetView showGridLines="0" showZeros="0" workbookViewId="0" topLeftCell="A1">
      <selection activeCell="A1" sqref="A1"/>
    </sheetView>
  </sheetViews>
  <sheetFormatPr defaultColWidth="15.83203125" defaultRowHeight="12"/>
  <cols>
    <col min="1" max="1" width="6.83203125" style="80" customWidth="1"/>
    <col min="2" max="2" width="35.83203125" style="80" customWidth="1"/>
    <col min="3" max="3" width="22.83203125" style="80" customWidth="1"/>
    <col min="4" max="5" width="15.83203125" style="80" customWidth="1"/>
    <col min="6" max="6" width="43.83203125" style="80" customWidth="1"/>
    <col min="7" max="16384" width="15.83203125" style="80" customWidth="1"/>
  </cols>
  <sheetData>
    <row r="1" spans="1:6" ht="6.75" customHeight="1">
      <c r="A1" s="16"/>
      <c r="B1" s="78"/>
      <c r="C1" s="140"/>
      <c r="D1" s="140"/>
      <c r="E1" s="140"/>
      <c r="F1" s="140"/>
    </row>
    <row r="2" spans="1:6" ht="12.75">
      <c r="A2" s="7"/>
      <c r="B2" s="81"/>
      <c r="C2" s="195" t="s">
        <v>322</v>
      </c>
      <c r="D2" s="195"/>
      <c r="E2" s="195"/>
      <c r="F2" s="204"/>
    </row>
    <row r="3" spans="1:6" ht="12.75">
      <c r="A3" s="8"/>
      <c r="B3" s="84"/>
      <c r="C3" s="198" t="str">
        <f>YEAR</f>
        <v>OPERATING FUND ACTUAL 2000/01</v>
      </c>
      <c r="D3" s="198"/>
      <c r="E3" s="198"/>
      <c r="F3" s="205"/>
    </row>
    <row r="4" spans="1:6" ht="12.75">
      <c r="A4" s="9"/>
      <c r="C4" s="140"/>
      <c r="D4" s="140"/>
      <c r="E4" s="140"/>
      <c r="F4" s="140"/>
    </row>
    <row r="5" spans="1:6" ht="12.75">
      <c r="A5" s="9"/>
      <c r="C5" s="55"/>
      <c r="D5" s="140"/>
      <c r="E5" s="140"/>
      <c r="F5" s="140"/>
    </row>
    <row r="6" spans="1:5" ht="12.75">
      <c r="A6" s="9"/>
      <c r="C6" s="66" t="s">
        <v>32</v>
      </c>
      <c r="D6" s="128"/>
      <c r="E6" s="201"/>
    </row>
    <row r="7" spans="3:5" ht="12.75">
      <c r="C7" s="67" t="s">
        <v>71</v>
      </c>
      <c r="D7" s="68"/>
      <c r="E7" s="206"/>
    </row>
    <row r="8" spans="1:5" ht="12.75">
      <c r="A8" s="92"/>
      <c r="B8" s="44"/>
      <c r="C8" s="207"/>
      <c r="D8" s="208" t="s">
        <v>93</v>
      </c>
      <c r="E8" s="202" t="s">
        <v>94</v>
      </c>
    </row>
    <row r="9" spans="1:5" ht="12.75">
      <c r="A9" s="50" t="s">
        <v>101</v>
      </c>
      <c r="B9" s="51" t="s">
        <v>102</v>
      </c>
      <c r="C9" s="73" t="s">
        <v>103</v>
      </c>
      <c r="D9" s="74" t="s">
        <v>113</v>
      </c>
      <c r="E9" s="74" t="s">
        <v>111</v>
      </c>
    </row>
    <row r="10" spans="1:2" ht="4.5" customHeight="1">
      <c r="A10" s="75"/>
      <c r="B10" s="75"/>
    </row>
    <row r="11" spans="1:6" ht="12.75">
      <c r="A11" s="12">
        <v>1</v>
      </c>
      <c r="B11" s="13" t="s">
        <v>117</v>
      </c>
      <c r="C11" s="395">
        <f>SUM('- 29 -'!C11,'- 29 -'!E11,'- 30 -'!E11)</f>
        <v>2587764</v>
      </c>
      <c r="D11" s="395">
        <v>1148205</v>
      </c>
      <c r="E11" s="353">
        <f ca="1">IF(AND(CELL("type",D11)="v",D11&gt;0),C11/D11,"")</f>
        <v>2.253747370896312</v>
      </c>
      <c r="F11" s="209"/>
    </row>
    <row r="12" spans="1:6" ht="12.75">
      <c r="A12" s="14">
        <v>2</v>
      </c>
      <c r="B12" s="15" t="s">
        <v>118</v>
      </c>
      <c r="C12" s="396">
        <f>SUM('- 29 -'!C12,'- 29 -'!E12,'- 30 -'!E12)</f>
        <v>669928</v>
      </c>
      <c r="D12" s="396">
        <v>381657</v>
      </c>
      <c r="E12" s="354">
        <f aca="true" ca="1" t="shared" si="0" ref="E12:E63">IF(AND(CELL("type",D12)="v",D12&gt;0),C12/D12,"")</f>
        <v>1.7553143267384064</v>
      </c>
      <c r="F12" s="209"/>
    </row>
    <row r="13" spans="1:6" ht="12.75">
      <c r="A13" s="12">
        <v>3</v>
      </c>
      <c r="B13" s="13" t="s">
        <v>119</v>
      </c>
      <c r="C13" s="395">
        <f>SUM('- 29 -'!C13,'- 29 -'!E13,'- 30 -'!E13)</f>
        <v>509331</v>
      </c>
      <c r="D13" s="395">
        <v>210306</v>
      </c>
      <c r="E13" s="353">
        <f ca="1" t="shared" si="0"/>
        <v>2.421856723060683</v>
      </c>
      <c r="F13" s="209"/>
    </row>
    <row r="14" spans="1:6" ht="12.75">
      <c r="A14" s="14">
        <v>4</v>
      </c>
      <c r="B14" s="15" t="s">
        <v>120</v>
      </c>
      <c r="C14" s="396">
        <f>SUM('- 29 -'!C14,'- 29 -'!E14,'- 30 -'!E14)</f>
        <v>535593</v>
      </c>
      <c r="D14" s="396">
        <v>185734</v>
      </c>
      <c r="E14" s="354">
        <f ca="1" t="shared" si="0"/>
        <v>2.883656196496064</v>
      </c>
      <c r="F14" s="209"/>
    </row>
    <row r="15" spans="1:6" ht="12.75">
      <c r="A15" s="12">
        <v>5</v>
      </c>
      <c r="B15" s="13" t="s">
        <v>121</v>
      </c>
      <c r="C15" s="395">
        <f>SUM('- 29 -'!C15,'- 29 -'!E15,'- 30 -'!E15)</f>
        <v>628409</v>
      </c>
      <c r="D15" s="395">
        <v>264089</v>
      </c>
      <c r="E15" s="353">
        <f ca="1" t="shared" si="0"/>
        <v>2.379534929512399</v>
      </c>
      <c r="F15" s="209"/>
    </row>
    <row r="16" spans="1:6" ht="12.75">
      <c r="A16" s="14">
        <v>6</v>
      </c>
      <c r="B16" s="15" t="s">
        <v>122</v>
      </c>
      <c r="C16" s="396">
        <f>SUM('- 29 -'!C16,'- 29 -'!E16,'- 30 -'!E16)</f>
        <v>809385</v>
      </c>
      <c r="D16" s="396">
        <v>359480</v>
      </c>
      <c r="E16" s="354">
        <f ca="1" t="shared" si="0"/>
        <v>2.251543896739735</v>
      </c>
      <c r="F16" s="209"/>
    </row>
    <row r="17" spans="1:6" ht="12.75">
      <c r="A17" s="12">
        <v>9</v>
      </c>
      <c r="B17" s="13" t="s">
        <v>123</v>
      </c>
      <c r="C17" s="395">
        <f>SUM('- 29 -'!C17,'- 29 -'!E17,'- 30 -'!E17)</f>
        <v>1592331</v>
      </c>
      <c r="D17" s="395">
        <v>719745</v>
      </c>
      <c r="E17" s="353">
        <f ca="1" t="shared" si="0"/>
        <v>2.2123543755079926</v>
      </c>
      <c r="F17" s="209"/>
    </row>
    <row r="18" spans="1:6" ht="12.75">
      <c r="A18" s="14">
        <v>10</v>
      </c>
      <c r="B18" s="15" t="s">
        <v>124</v>
      </c>
      <c r="C18" s="396">
        <f>SUM('- 29 -'!C18,'- 29 -'!E18,'- 30 -'!E18)</f>
        <v>1695778</v>
      </c>
      <c r="D18" s="396">
        <v>631340</v>
      </c>
      <c r="E18" s="354">
        <f ca="1" t="shared" si="0"/>
        <v>2.685998035923591</v>
      </c>
      <c r="F18" s="209"/>
    </row>
    <row r="19" spans="1:6" ht="12.75">
      <c r="A19" s="12">
        <v>11</v>
      </c>
      <c r="B19" s="13" t="s">
        <v>125</v>
      </c>
      <c r="C19" s="395">
        <f>SUM('- 29 -'!C19,'- 29 -'!E19,'- 30 -'!E19)</f>
        <v>1682150</v>
      </c>
      <c r="D19" s="395">
        <v>1053838</v>
      </c>
      <c r="E19" s="353">
        <f ca="1" t="shared" si="0"/>
        <v>1.5962130801887957</v>
      </c>
      <c r="F19" s="209"/>
    </row>
    <row r="20" spans="1:6" ht="12.75">
      <c r="A20" s="14">
        <v>12</v>
      </c>
      <c r="B20" s="15" t="s">
        <v>126</v>
      </c>
      <c r="C20" s="396">
        <f>SUM('- 29 -'!C20,'- 29 -'!E20,'- 30 -'!E20)</f>
        <v>1792833</v>
      </c>
      <c r="D20" s="396">
        <v>1118008</v>
      </c>
      <c r="E20" s="354">
        <f ca="1" t="shared" si="0"/>
        <v>1.6035958597791786</v>
      </c>
      <c r="F20" s="209"/>
    </row>
    <row r="21" spans="1:6" ht="12.75">
      <c r="A21" s="12">
        <v>13</v>
      </c>
      <c r="B21" s="13" t="s">
        <v>127</v>
      </c>
      <c r="C21" s="395">
        <f>SUM('- 29 -'!C21,'- 29 -'!E21,'- 30 -'!E21)</f>
        <v>1384981</v>
      </c>
      <c r="D21" s="395">
        <v>1257503</v>
      </c>
      <c r="E21" s="353">
        <f ca="1" t="shared" si="0"/>
        <v>1.1013739132232687</v>
      </c>
      <c r="F21" s="209"/>
    </row>
    <row r="22" spans="1:6" ht="12.75">
      <c r="A22" s="14">
        <v>14</v>
      </c>
      <c r="B22" s="15" t="s">
        <v>128</v>
      </c>
      <c r="C22" s="396">
        <f>SUM('- 29 -'!C22,'- 29 -'!E22,'- 30 -'!E22)</f>
        <v>1547816</v>
      </c>
      <c r="D22" s="396">
        <v>1118303</v>
      </c>
      <c r="E22" s="354">
        <f ca="1" t="shared" si="0"/>
        <v>1.3840756932602345</v>
      </c>
      <c r="F22" s="209"/>
    </row>
    <row r="23" spans="1:6" ht="12.75">
      <c r="A23" s="12">
        <v>15</v>
      </c>
      <c r="B23" s="13" t="s">
        <v>129</v>
      </c>
      <c r="C23" s="395">
        <f>SUM('- 29 -'!C23,'- 29 -'!E23,'- 30 -'!E23)</f>
        <v>1640167</v>
      </c>
      <c r="D23" s="395">
        <v>1351396</v>
      </c>
      <c r="E23" s="353">
        <f ca="1" t="shared" si="0"/>
        <v>1.2136834798978242</v>
      </c>
      <c r="F23" s="209"/>
    </row>
    <row r="24" spans="1:6" ht="12.75">
      <c r="A24" s="14">
        <v>16</v>
      </c>
      <c r="B24" s="15" t="s">
        <v>130</v>
      </c>
      <c r="C24" s="396">
        <f>SUM('- 29 -'!C24,'- 29 -'!E24,'- 30 -'!E24)</f>
        <v>593632</v>
      </c>
      <c r="D24" s="396">
        <v>579432</v>
      </c>
      <c r="E24" s="354">
        <f ca="1" t="shared" si="0"/>
        <v>1.0245067583426528</v>
      </c>
      <c r="F24" s="209"/>
    </row>
    <row r="25" spans="1:6" ht="12.75">
      <c r="A25" s="12">
        <v>17</v>
      </c>
      <c r="B25" s="13" t="s">
        <v>131</v>
      </c>
      <c r="C25" s="395">
        <f>SUM('- 29 -'!C25,'- 29 -'!E25,'- 30 -'!E25)</f>
        <v>358166</v>
      </c>
      <c r="D25" s="395">
        <v>427915</v>
      </c>
      <c r="E25" s="353">
        <f ca="1" t="shared" si="0"/>
        <v>0.8370026757650468</v>
      </c>
      <c r="F25" s="209"/>
    </row>
    <row r="26" spans="1:6" ht="12.75">
      <c r="A26" s="14">
        <v>18</v>
      </c>
      <c r="B26" s="15" t="s">
        <v>132</v>
      </c>
      <c r="C26" s="396">
        <f>SUM('- 29 -'!C26,'- 29 -'!E26,'- 30 -'!E26)</f>
        <v>634459</v>
      </c>
      <c r="D26" s="396">
        <v>455231</v>
      </c>
      <c r="E26" s="354">
        <f ca="1" t="shared" si="0"/>
        <v>1.3937078098811373</v>
      </c>
      <c r="F26" s="209"/>
    </row>
    <row r="27" spans="1:6" ht="12.75">
      <c r="A27" s="12">
        <v>19</v>
      </c>
      <c r="B27" s="13" t="s">
        <v>133</v>
      </c>
      <c r="C27" s="395">
        <f>SUM('- 29 -'!C27,'- 29 -'!E27,'- 30 -'!E27)</f>
        <v>1141300</v>
      </c>
      <c r="D27" s="395">
        <v>812055</v>
      </c>
      <c r="E27" s="353">
        <f ca="1" t="shared" si="0"/>
        <v>1.4054466754099169</v>
      </c>
      <c r="F27" s="209"/>
    </row>
    <row r="28" spans="1:6" ht="12.75">
      <c r="A28" s="14">
        <v>20</v>
      </c>
      <c r="B28" s="15" t="s">
        <v>134</v>
      </c>
      <c r="C28" s="396">
        <f>SUM('- 29 -'!C28,'- 29 -'!E28,'- 30 -'!E28)</f>
        <v>514237</v>
      </c>
      <c r="D28" s="396">
        <v>428459</v>
      </c>
      <c r="E28" s="354">
        <f ca="1" t="shared" si="0"/>
        <v>1.2002011861111566</v>
      </c>
      <c r="F28" s="209"/>
    </row>
    <row r="29" spans="1:6" ht="12.75">
      <c r="A29" s="12">
        <v>21</v>
      </c>
      <c r="B29" s="13" t="s">
        <v>135</v>
      </c>
      <c r="C29" s="395">
        <f>SUM('- 29 -'!C29,'- 29 -'!E29,'- 30 -'!E29)</f>
        <v>1553492</v>
      </c>
      <c r="D29" s="395">
        <v>1133247</v>
      </c>
      <c r="E29" s="353">
        <f ca="1" t="shared" si="0"/>
        <v>1.3708326604879606</v>
      </c>
      <c r="F29" s="209"/>
    </row>
    <row r="30" spans="1:6" ht="12.75">
      <c r="A30" s="14">
        <v>22</v>
      </c>
      <c r="B30" s="15" t="s">
        <v>136</v>
      </c>
      <c r="C30" s="396">
        <f>SUM('- 29 -'!C30,'- 29 -'!E30,'- 30 -'!E30)</f>
        <v>931210</v>
      </c>
      <c r="D30" s="396">
        <v>685812</v>
      </c>
      <c r="E30" s="354">
        <f ca="1" t="shared" si="0"/>
        <v>1.3578210938274629</v>
      </c>
      <c r="F30" s="209"/>
    </row>
    <row r="31" spans="1:6" ht="12.75">
      <c r="A31" s="12">
        <v>23</v>
      </c>
      <c r="B31" s="13" t="s">
        <v>137</v>
      </c>
      <c r="C31" s="395">
        <f>SUM('- 29 -'!C31,'- 29 -'!E31,'- 30 -'!E31)</f>
        <v>1133865</v>
      </c>
      <c r="D31" s="395">
        <v>1099997</v>
      </c>
      <c r="E31" s="353">
        <f ca="1" t="shared" si="0"/>
        <v>1.030789174879568</v>
      </c>
      <c r="F31" s="209"/>
    </row>
    <row r="32" spans="1:6" ht="12.75">
      <c r="A32" s="14">
        <v>24</v>
      </c>
      <c r="B32" s="15" t="s">
        <v>138</v>
      </c>
      <c r="C32" s="396">
        <f>SUM('- 29 -'!C32,'- 29 -'!E32,'- 30 -'!E32)</f>
        <v>763277</v>
      </c>
      <c r="D32" s="396">
        <v>681842</v>
      </c>
      <c r="E32" s="354">
        <f ca="1" t="shared" si="0"/>
        <v>1.119433827778283</v>
      </c>
      <c r="F32" s="209"/>
    </row>
    <row r="33" spans="1:6" ht="12.75">
      <c r="A33" s="12">
        <v>25</v>
      </c>
      <c r="B33" s="13" t="s">
        <v>139</v>
      </c>
      <c r="C33" s="395">
        <f>SUM('- 29 -'!C33,'- 29 -'!E33,'- 30 -'!E33)</f>
        <v>895617</v>
      </c>
      <c r="D33" s="395">
        <v>836981</v>
      </c>
      <c r="E33" s="353">
        <f ca="1" t="shared" si="0"/>
        <v>1.0700565484760107</v>
      </c>
      <c r="F33" s="209"/>
    </row>
    <row r="34" spans="1:6" ht="12.75">
      <c r="A34" s="14">
        <v>26</v>
      </c>
      <c r="B34" s="15" t="s">
        <v>140</v>
      </c>
      <c r="C34" s="396">
        <f>SUM('- 29 -'!C34,'- 29 -'!E34,'- 30 -'!E34)</f>
        <v>605808</v>
      </c>
      <c r="D34" s="396">
        <v>448297</v>
      </c>
      <c r="E34" s="354">
        <f ca="1" t="shared" si="0"/>
        <v>1.351354124609355</v>
      </c>
      <c r="F34" s="209"/>
    </row>
    <row r="35" spans="1:6" ht="12.75">
      <c r="A35" s="12">
        <v>28</v>
      </c>
      <c r="B35" s="13" t="s">
        <v>141</v>
      </c>
      <c r="C35" s="395">
        <f>SUM('- 29 -'!C35,'- 29 -'!E35,'- 30 -'!E35)</f>
        <v>458514</v>
      </c>
      <c r="D35" s="395">
        <v>486011</v>
      </c>
      <c r="E35" s="353">
        <f ca="1" t="shared" si="0"/>
        <v>0.9434230912469059</v>
      </c>
      <c r="F35" s="209"/>
    </row>
    <row r="36" spans="1:6" ht="12.75">
      <c r="A36" s="14">
        <v>30</v>
      </c>
      <c r="B36" s="15" t="s">
        <v>142</v>
      </c>
      <c r="C36" s="396">
        <f>SUM('- 29 -'!C36,'- 29 -'!E36,'- 30 -'!E36)</f>
        <v>841140</v>
      </c>
      <c r="D36" s="396">
        <v>920014</v>
      </c>
      <c r="E36" s="354">
        <f ca="1" t="shared" si="0"/>
        <v>0.9142686959111492</v>
      </c>
      <c r="F36" s="209"/>
    </row>
    <row r="37" spans="1:6" ht="12.75">
      <c r="A37" s="12">
        <v>31</v>
      </c>
      <c r="B37" s="13" t="s">
        <v>143</v>
      </c>
      <c r="C37" s="395">
        <f>SUM('- 29 -'!C37,'- 29 -'!E37,'- 30 -'!E37)</f>
        <v>779847</v>
      </c>
      <c r="D37" s="395">
        <v>718264</v>
      </c>
      <c r="E37" s="353">
        <f ca="1" t="shared" si="0"/>
        <v>1.085738669904102</v>
      </c>
      <c r="F37" s="209"/>
    </row>
    <row r="38" spans="1:6" ht="12.75">
      <c r="A38" s="14">
        <v>32</v>
      </c>
      <c r="B38" s="15" t="s">
        <v>144</v>
      </c>
      <c r="C38" s="396">
        <f>SUM('- 29 -'!C38,'- 29 -'!E38,'- 30 -'!E38)</f>
        <v>759030</v>
      </c>
      <c r="D38" s="396">
        <v>772317</v>
      </c>
      <c r="E38" s="354">
        <f ca="1" t="shared" si="0"/>
        <v>0.9827959244714282</v>
      </c>
      <c r="F38" s="209"/>
    </row>
    <row r="39" spans="1:6" ht="12.75">
      <c r="A39" s="12">
        <v>33</v>
      </c>
      <c r="B39" s="13" t="s">
        <v>145</v>
      </c>
      <c r="C39" s="395">
        <f>SUM('- 29 -'!C39,'- 29 -'!E39,'- 30 -'!E39)</f>
        <v>613709</v>
      </c>
      <c r="D39" s="395">
        <v>445246</v>
      </c>
      <c r="E39" s="353">
        <f ca="1" t="shared" si="0"/>
        <v>1.3783593788602255</v>
      </c>
      <c r="F39" s="209"/>
    </row>
    <row r="40" spans="1:6" ht="12.75">
      <c r="A40" s="14">
        <v>34</v>
      </c>
      <c r="B40" s="15" t="s">
        <v>146</v>
      </c>
      <c r="C40" s="396">
        <f>SUM('- 29 -'!C40,'- 29 -'!E40,'- 30 -'!E40)</f>
        <v>559320.655</v>
      </c>
      <c r="D40" s="396">
        <v>444810</v>
      </c>
      <c r="E40" s="354">
        <f ca="1" t="shared" si="0"/>
        <v>1.2574372316269868</v>
      </c>
      <c r="F40" s="209"/>
    </row>
    <row r="41" spans="1:6" ht="12.75">
      <c r="A41" s="12">
        <v>35</v>
      </c>
      <c r="B41" s="13" t="s">
        <v>147</v>
      </c>
      <c r="C41" s="395">
        <f>SUM('- 29 -'!C41,'- 29 -'!E41,'- 30 -'!E41)</f>
        <v>1083913.7</v>
      </c>
      <c r="D41" s="395">
        <v>854607</v>
      </c>
      <c r="E41" s="353">
        <f ca="1" t="shared" si="0"/>
        <v>1.268318303032856</v>
      </c>
      <c r="F41" s="209"/>
    </row>
    <row r="42" spans="1:6" ht="12.75">
      <c r="A42" s="14">
        <v>36</v>
      </c>
      <c r="B42" s="15" t="s">
        <v>148</v>
      </c>
      <c r="C42" s="396">
        <f>SUM('- 29 -'!C42,'- 29 -'!E42,'- 30 -'!E42)</f>
        <v>831513.62</v>
      </c>
      <c r="D42" s="396">
        <v>674692</v>
      </c>
      <c r="E42" s="354">
        <f ca="1" t="shared" si="0"/>
        <v>1.2324343848748762</v>
      </c>
      <c r="F42" s="209"/>
    </row>
    <row r="43" spans="1:6" ht="12.75">
      <c r="A43" s="12">
        <v>37</v>
      </c>
      <c r="B43" s="13" t="s">
        <v>149</v>
      </c>
      <c r="C43" s="395">
        <f>SUM('- 29 -'!C43,'- 29 -'!E43,'- 30 -'!E43)</f>
        <v>774129</v>
      </c>
      <c r="D43" s="395">
        <v>690513</v>
      </c>
      <c r="E43" s="353">
        <f ca="1" t="shared" si="0"/>
        <v>1.1210925789956163</v>
      </c>
      <c r="F43" s="209"/>
    </row>
    <row r="44" spans="1:6" ht="12.75">
      <c r="A44" s="14">
        <v>38</v>
      </c>
      <c r="B44" s="15" t="s">
        <v>150</v>
      </c>
      <c r="C44" s="396">
        <f>SUM('- 29 -'!C44,'- 29 -'!E44,'- 30 -'!E44)</f>
        <v>973554</v>
      </c>
      <c r="D44" s="396">
        <v>1131136</v>
      </c>
      <c r="E44" s="354">
        <f ca="1" t="shared" si="0"/>
        <v>0.8606869554147335</v>
      </c>
      <c r="F44" s="209"/>
    </row>
    <row r="45" spans="1:6" ht="12.75">
      <c r="A45" s="12">
        <v>39</v>
      </c>
      <c r="B45" s="13" t="s">
        <v>151</v>
      </c>
      <c r="C45" s="395">
        <f>SUM('- 29 -'!C45,'- 29 -'!E45,'- 30 -'!E45)</f>
        <v>1069982</v>
      </c>
      <c r="D45" s="395">
        <v>1119413</v>
      </c>
      <c r="E45" s="353">
        <f ca="1" t="shared" si="0"/>
        <v>0.9558420350665929</v>
      </c>
      <c r="F45" s="209"/>
    </row>
    <row r="46" spans="1:6" ht="12.75">
      <c r="A46" s="14">
        <v>40</v>
      </c>
      <c r="B46" s="15" t="s">
        <v>152</v>
      </c>
      <c r="C46" s="396">
        <f>SUM('- 29 -'!C46,'- 29 -'!E46,'- 30 -'!E46)</f>
        <v>1193272</v>
      </c>
      <c r="D46" s="396">
        <v>780951</v>
      </c>
      <c r="E46" s="354">
        <f ca="1" t="shared" si="0"/>
        <v>1.5279729458058189</v>
      </c>
      <c r="F46" s="209"/>
    </row>
    <row r="47" spans="1:6" ht="12.75">
      <c r="A47" s="12">
        <v>41</v>
      </c>
      <c r="B47" s="13" t="s">
        <v>153</v>
      </c>
      <c r="C47" s="395">
        <f>SUM('- 29 -'!C47,'- 29 -'!E47,'- 30 -'!E47)</f>
        <v>1065885</v>
      </c>
      <c r="D47" s="395">
        <v>1175630</v>
      </c>
      <c r="E47" s="353">
        <f ca="1" t="shared" si="0"/>
        <v>0.9066500514617695</v>
      </c>
      <c r="F47" s="209"/>
    </row>
    <row r="48" spans="1:6" ht="12.75">
      <c r="A48" s="14">
        <v>42</v>
      </c>
      <c r="B48" s="15" t="s">
        <v>154</v>
      </c>
      <c r="C48" s="396">
        <f>SUM('- 29 -'!C48,'- 29 -'!E48,'- 30 -'!E48)</f>
        <v>684065</v>
      </c>
      <c r="D48" s="396">
        <v>726238</v>
      </c>
      <c r="E48" s="354">
        <f ca="1" t="shared" si="0"/>
        <v>0.9419295052035284</v>
      </c>
      <c r="F48" s="209"/>
    </row>
    <row r="49" spans="1:6" ht="12.75">
      <c r="A49" s="12">
        <v>43</v>
      </c>
      <c r="B49" s="13" t="s">
        <v>155</v>
      </c>
      <c r="C49" s="395">
        <f>SUM('- 29 -'!C49,'- 29 -'!E49,'- 30 -'!E49)</f>
        <v>601232</v>
      </c>
      <c r="D49" s="395">
        <v>593889</v>
      </c>
      <c r="E49" s="353">
        <f ca="1" t="shared" si="0"/>
        <v>1.0123642633556102</v>
      </c>
      <c r="F49" s="209"/>
    </row>
    <row r="50" spans="1:6" ht="12.75">
      <c r="A50" s="14">
        <v>44</v>
      </c>
      <c r="B50" s="15" t="s">
        <v>156</v>
      </c>
      <c r="C50" s="396">
        <f>SUM('- 29 -'!C50,'- 29 -'!E50,'- 30 -'!E50)</f>
        <v>737237</v>
      </c>
      <c r="D50" s="396">
        <v>804351</v>
      </c>
      <c r="E50" s="354">
        <f ca="1" t="shared" si="0"/>
        <v>0.9165613022175643</v>
      </c>
      <c r="F50" s="209"/>
    </row>
    <row r="51" spans="1:6" ht="12.75">
      <c r="A51" s="12">
        <v>45</v>
      </c>
      <c r="B51" s="13" t="s">
        <v>157</v>
      </c>
      <c r="C51" s="395">
        <f>SUM('- 29 -'!C51,'- 29 -'!E51,'- 30 -'!E51)</f>
        <v>341745</v>
      </c>
      <c r="D51" s="395">
        <v>221108</v>
      </c>
      <c r="E51" s="353">
        <f ca="1" t="shared" si="0"/>
        <v>1.5456021491759684</v>
      </c>
      <c r="F51" s="209"/>
    </row>
    <row r="52" spans="1:6" ht="12.75">
      <c r="A52" s="14">
        <v>46</v>
      </c>
      <c r="B52" s="15" t="s">
        <v>158</v>
      </c>
      <c r="C52" s="396">
        <f>SUM('- 29 -'!C52,'- 29 -'!E52,'- 30 -'!E52)</f>
        <v>176473</v>
      </c>
      <c r="D52" s="435" t="s">
        <v>362</v>
      </c>
      <c r="E52" s="354">
        <f ca="1" t="shared" si="0"/>
      </c>
      <c r="F52" s="209"/>
    </row>
    <row r="53" spans="1:6" ht="12.75">
      <c r="A53" s="12">
        <v>47</v>
      </c>
      <c r="B53" s="13" t="s">
        <v>159</v>
      </c>
      <c r="C53" s="395">
        <f>SUM('- 29 -'!C53,'- 29 -'!E53,'- 30 -'!E53)</f>
        <v>363659</v>
      </c>
      <c r="D53" s="436">
        <v>283664</v>
      </c>
      <c r="E53" s="353">
        <f ca="1" t="shared" si="0"/>
        <v>1.2820061763212816</v>
      </c>
      <c r="F53" s="209"/>
    </row>
    <row r="54" spans="1:6" ht="12.75">
      <c r="A54" s="14">
        <v>48</v>
      </c>
      <c r="B54" s="15" t="s">
        <v>160</v>
      </c>
      <c r="C54" s="396">
        <f>SUM('- 29 -'!C54,'- 29 -'!E54,'- 30 -'!E54)</f>
        <v>2899297</v>
      </c>
      <c r="D54" s="435">
        <v>1270824</v>
      </c>
      <c r="E54" s="354">
        <f ca="1" t="shared" si="0"/>
        <v>2.281430788213002</v>
      </c>
      <c r="F54" s="209"/>
    </row>
    <row r="55" spans="1:6" ht="12.75">
      <c r="A55" s="12">
        <v>49</v>
      </c>
      <c r="B55" s="13" t="s">
        <v>161</v>
      </c>
      <c r="C55" s="395">
        <f>SUM('- 29 -'!C55,'- 29 -'!E55,'- 30 -'!E55)</f>
        <v>2502051</v>
      </c>
      <c r="D55" s="436" t="s">
        <v>362</v>
      </c>
      <c r="E55" s="353">
        <f ca="1" t="shared" si="0"/>
      </c>
      <c r="F55" s="209"/>
    </row>
    <row r="56" spans="1:6" ht="12.75">
      <c r="A56" s="14">
        <v>50</v>
      </c>
      <c r="B56" s="15" t="s">
        <v>358</v>
      </c>
      <c r="C56" s="396">
        <f>SUM('- 29 -'!C56,'- 29 -'!E56,'- 30 -'!E56)</f>
        <v>1335475</v>
      </c>
      <c r="D56" s="435">
        <v>1249638</v>
      </c>
      <c r="E56" s="354">
        <f ca="1" t="shared" si="0"/>
        <v>1.0686894924770214</v>
      </c>
      <c r="F56" s="209"/>
    </row>
    <row r="57" spans="1:6" ht="12.75">
      <c r="A57" s="12">
        <v>2264</v>
      </c>
      <c r="B57" s="13" t="s">
        <v>162</v>
      </c>
      <c r="C57" s="395">
        <f>SUM('- 29 -'!C57,'- 29 -'!E57,'- 30 -'!E57)</f>
        <v>59115</v>
      </c>
      <c r="D57" s="436" t="s">
        <v>362</v>
      </c>
      <c r="E57" s="353">
        <f ca="1" t="shared" si="0"/>
      </c>
      <c r="F57" s="209"/>
    </row>
    <row r="58" spans="1:6" ht="12.75">
      <c r="A58" s="14">
        <v>2309</v>
      </c>
      <c r="B58" s="15" t="s">
        <v>163</v>
      </c>
      <c r="C58" s="396">
        <f>SUM('- 29 -'!C58,'- 29 -'!E58,'- 30 -'!E58)</f>
        <v>36158</v>
      </c>
      <c r="D58" s="435">
        <v>17646</v>
      </c>
      <c r="E58" s="354">
        <f ca="1" t="shared" si="0"/>
        <v>2.049076277910008</v>
      </c>
      <c r="F58" s="209"/>
    </row>
    <row r="59" spans="1:6" ht="12.75">
      <c r="A59" s="12">
        <v>2312</v>
      </c>
      <c r="B59" s="13" t="s">
        <v>164</v>
      </c>
      <c r="C59" s="395">
        <f>SUM('- 29 -'!C59,'- 29 -'!E59,'- 30 -'!E59)</f>
        <v>5990</v>
      </c>
      <c r="D59" s="436" t="s">
        <v>362</v>
      </c>
      <c r="E59" s="353">
        <f ca="1" t="shared" si="0"/>
      </c>
      <c r="F59" s="209"/>
    </row>
    <row r="60" spans="1:6" ht="12.75">
      <c r="A60" s="14">
        <v>2355</v>
      </c>
      <c r="B60" s="15" t="s">
        <v>165</v>
      </c>
      <c r="C60" s="396">
        <f>SUM('- 29 -'!C60,'- 29 -'!E60,'- 30 -'!E60)</f>
        <v>88889</v>
      </c>
      <c r="D60" s="435" t="s">
        <v>362</v>
      </c>
      <c r="E60" s="354">
        <f ca="1" t="shared" si="0"/>
      </c>
      <c r="F60" s="209"/>
    </row>
    <row r="61" spans="1:6" ht="12.75">
      <c r="A61" s="12">
        <v>2439</v>
      </c>
      <c r="B61" s="13" t="s">
        <v>166</v>
      </c>
      <c r="C61" s="395">
        <f>SUM('- 29 -'!C61,'- 29 -'!E61,'- 30 -'!E61)</f>
        <v>111601.75</v>
      </c>
      <c r="D61" s="436">
        <v>130950</v>
      </c>
      <c r="E61" s="353">
        <f ca="1" t="shared" si="0"/>
        <v>0.8522470408552882</v>
      </c>
      <c r="F61" s="209"/>
    </row>
    <row r="62" spans="1:6" ht="12.75">
      <c r="A62" s="14">
        <v>2460</v>
      </c>
      <c r="B62" s="15" t="s">
        <v>167</v>
      </c>
      <c r="C62" s="396">
        <f>SUM('- 29 -'!C62,'- 29 -'!E62,'- 30 -'!E62)</f>
        <v>21980</v>
      </c>
      <c r="D62" s="435" t="s">
        <v>362</v>
      </c>
      <c r="E62" s="354">
        <f ca="1" t="shared" si="0"/>
      </c>
      <c r="F62" s="209"/>
    </row>
    <row r="63" spans="1:6" ht="12.75">
      <c r="A63" s="12">
        <v>3000</v>
      </c>
      <c r="B63" s="13" t="s">
        <v>400</v>
      </c>
      <c r="C63" s="395">
        <f>SUM('- 29 -'!C63,'- 29 -'!E63,'- 30 -'!E63)</f>
        <v>0</v>
      </c>
      <c r="D63" s="436">
        <v>0</v>
      </c>
      <c r="E63" s="353">
        <f ca="1" t="shared" si="0"/>
      </c>
      <c r="F63" s="209"/>
    </row>
    <row r="64" spans="1:6" ht="4.5" customHeight="1">
      <c r="A64" s="16"/>
      <c r="B64" s="16"/>
      <c r="C64" s="397"/>
      <c r="D64" s="437"/>
      <c r="E64" s="355"/>
      <c r="F64" s="209"/>
    </row>
    <row r="65" spans="1:6" ht="12.75">
      <c r="A65" s="18"/>
      <c r="B65" s="19" t="s">
        <v>168</v>
      </c>
      <c r="C65" s="398">
        <f>SUM(C11:C63)</f>
        <v>47170306.725</v>
      </c>
      <c r="D65" s="438">
        <f>SUM(D11:D63)</f>
        <v>32900784</v>
      </c>
      <c r="E65" s="356">
        <f>C65/D65</f>
        <v>1.4337137596781888</v>
      </c>
      <c r="F65" s="209"/>
    </row>
    <row r="66" spans="1:5" ht="4.5" customHeight="1">
      <c r="A66" s="16"/>
      <c r="B66" s="16"/>
      <c r="C66" s="397"/>
      <c r="D66" s="437"/>
      <c r="E66" s="355"/>
    </row>
    <row r="67" spans="1:6" ht="12.75">
      <c r="A67" s="14">
        <v>2155</v>
      </c>
      <c r="B67" s="15" t="s">
        <v>169</v>
      </c>
      <c r="C67" s="396">
        <f>SUM('- 29 -'!C67,'- 29 -'!E67,'- 30 -'!E67)</f>
        <v>56220.579999999994</v>
      </c>
      <c r="D67" s="435" t="s">
        <v>362</v>
      </c>
      <c r="E67" s="354">
        <f ca="1">IF(AND(CELL("type",D67)="v",D67&gt;0),C67/D67,"")</f>
      </c>
      <c r="F67" s="209"/>
    </row>
    <row r="68" spans="1:6" ht="12.75">
      <c r="A68" s="12">
        <v>2408</v>
      </c>
      <c r="B68" s="13" t="s">
        <v>171</v>
      </c>
      <c r="C68" s="395">
        <f>SUM('- 29 -'!C68,'- 29 -'!E68,'- 30 -'!E68)</f>
        <v>20948</v>
      </c>
      <c r="D68" s="436" t="s">
        <v>362</v>
      </c>
      <c r="E68" s="353">
        <f ca="1">IF(AND(CELL("type",D68)="v",D68&gt;0),C68/D68,"")</f>
      </c>
      <c r="F68" s="209"/>
    </row>
    <row r="69" ht="6.75" customHeight="1"/>
    <row r="70" spans="1:5" ht="12" customHeight="1">
      <c r="A70" s="5"/>
      <c r="B70" s="5"/>
      <c r="C70" s="16"/>
      <c r="D70" s="16"/>
      <c r="E70" s="16"/>
    </row>
    <row r="71" spans="1:5" ht="12" customHeight="1">
      <c r="A71" s="5"/>
      <c r="B71" s="5"/>
      <c r="C71" s="16"/>
      <c r="D71" s="16"/>
      <c r="E71" s="16"/>
    </row>
    <row r="72" spans="1:5" ht="12" customHeight="1">
      <c r="A72" s="5"/>
      <c r="B72" s="5"/>
      <c r="C72" s="16"/>
      <c r="D72" s="16"/>
      <c r="E72" s="16"/>
    </row>
    <row r="73" spans="1:5" ht="12" customHeight="1">
      <c r="A73" s="5"/>
      <c r="B73" s="5"/>
      <c r="C73" s="16"/>
      <c r="D73" s="16"/>
      <c r="E73" s="16"/>
    </row>
    <row r="74" spans="1:5" ht="12" customHeight="1">
      <c r="A74" s="5"/>
      <c r="B74" s="5"/>
      <c r="C74" s="16"/>
      <c r="D74" s="16"/>
      <c r="E74" s="16"/>
    </row>
    <row r="75" spans="3:5" ht="12" customHeight="1">
      <c r="C75" s="16"/>
      <c r="D75" s="16"/>
      <c r="E75" s="16"/>
    </row>
  </sheetData>
  <printOptions horizontalCentered="1"/>
  <pageMargins left="0.4724409448818898" right="0.4724409448818898" top="0.5905511811023623" bottom="0" header="0.31496062992125984" footer="0"/>
  <pageSetup fitToHeight="1" fitToWidth="1" horizontalDpi="300" verticalDpi="300" orientation="portrait" scale="83" r:id="rId1"/>
  <headerFooter alignWithMargins="0">
    <oddHeader>&amp;C&amp;"Times New Roman,Bold"&amp;12&amp;A</oddHeader>
  </headerFooter>
</worksheet>
</file>

<file path=xl/worksheets/sheet32.xml><?xml version="1.0" encoding="utf-8"?>
<worksheet xmlns="http://schemas.openxmlformats.org/spreadsheetml/2006/main" xmlns:r="http://schemas.openxmlformats.org/officeDocument/2006/relationships">
  <sheetPr codeName="Sheet34">
    <pageSetUpPr fitToPage="1"/>
  </sheetPr>
  <dimension ref="A1:K75"/>
  <sheetViews>
    <sheetView showGridLines="0" showZeros="0" workbookViewId="0" topLeftCell="A1">
      <selection activeCell="A1" sqref="A1"/>
    </sheetView>
  </sheetViews>
  <sheetFormatPr defaultColWidth="15.83203125" defaultRowHeight="12"/>
  <cols>
    <col min="1" max="1" width="6.83203125" style="80" customWidth="1"/>
    <col min="2" max="2" width="32.83203125" style="80" customWidth="1"/>
    <col min="3" max="3" width="16.83203125" style="80" customWidth="1"/>
    <col min="4" max="6" width="14.83203125" style="80" customWidth="1"/>
    <col min="7" max="7" width="16.83203125" style="80" customWidth="1"/>
    <col min="8" max="8" width="14.83203125" style="80" customWidth="1"/>
    <col min="9" max="16384" width="15.83203125" style="80" customWidth="1"/>
  </cols>
  <sheetData>
    <row r="1" spans="1:8" ht="6.75" customHeight="1">
      <c r="A1" s="16"/>
      <c r="B1" s="78"/>
      <c r="C1" s="140"/>
      <c r="D1" s="140"/>
      <c r="E1" s="140"/>
      <c r="F1" s="140"/>
      <c r="G1" s="140"/>
      <c r="H1" s="140"/>
    </row>
    <row r="2" spans="1:8" ht="12.75">
      <c r="A2" s="56" t="s">
        <v>309</v>
      </c>
      <c r="B2" s="194"/>
      <c r="C2" s="195"/>
      <c r="D2" s="195"/>
      <c r="E2" s="195"/>
      <c r="F2" s="195"/>
      <c r="G2" s="195"/>
      <c r="H2" s="195"/>
    </row>
    <row r="3" spans="1:8" ht="12.75">
      <c r="A3" s="60" t="str">
        <f>YEAR</f>
        <v>OPERATING FUND ACTUAL 2000/01</v>
      </c>
      <c r="B3" s="197"/>
      <c r="C3" s="198"/>
      <c r="D3" s="198"/>
      <c r="E3" s="198"/>
      <c r="F3" s="198"/>
      <c r="G3" s="198"/>
      <c r="H3" s="198"/>
    </row>
    <row r="4" spans="1:8" ht="12.75">
      <c r="A4" s="9"/>
      <c r="C4" s="140"/>
      <c r="D4" s="140"/>
      <c r="E4" s="140"/>
      <c r="F4" s="140"/>
      <c r="G4" s="179"/>
      <c r="H4" s="140"/>
    </row>
    <row r="5" spans="1:8" ht="12.75">
      <c r="A5" s="9"/>
      <c r="C5" s="55"/>
      <c r="D5" s="55"/>
      <c r="E5" s="140"/>
      <c r="F5" s="140"/>
      <c r="G5" s="140"/>
      <c r="H5" s="140"/>
    </row>
    <row r="6" spans="1:9" ht="12.75">
      <c r="A6" s="9"/>
      <c r="C6" s="200"/>
      <c r="D6" s="418"/>
      <c r="E6" s="128"/>
      <c r="F6" s="201"/>
      <c r="G6" s="64" t="s">
        <v>33</v>
      </c>
      <c r="H6" s="65"/>
      <c r="I6" s="419"/>
    </row>
    <row r="7" spans="3:9" ht="12.75">
      <c r="C7" s="67" t="s">
        <v>67</v>
      </c>
      <c r="D7" s="68"/>
      <c r="E7" s="68"/>
      <c r="F7" s="69"/>
      <c r="G7" s="68" t="s">
        <v>72</v>
      </c>
      <c r="H7" s="69"/>
      <c r="I7" s="419" t="s">
        <v>100</v>
      </c>
    </row>
    <row r="8" spans="1:10" ht="12.75">
      <c r="A8" s="92"/>
      <c r="B8" s="44"/>
      <c r="C8" s="202" t="s">
        <v>3</v>
      </c>
      <c r="D8" s="225" t="s">
        <v>96</v>
      </c>
      <c r="E8" s="203" t="s">
        <v>96</v>
      </c>
      <c r="F8" s="203" t="s">
        <v>443</v>
      </c>
      <c r="G8" s="202" t="s">
        <v>3</v>
      </c>
      <c r="H8" s="202" t="s">
        <v>96</v>
      </c>
      <c r="I8" s="102" t="s">
        <v>509</v>
      </c>
      <c r="J8" s="102"/>
    </row>
    <row r="9" spans="1:10" ht="16.5">
      <c r="A9" s="50" t="s">
        <v>101</v>
      </c>
      <c r="B9" s="51" t="s">
        <v>102</v>
      </c>
      <c r="C9" s="73" t="s">
        <v>103</v>
      </c>
      <c r="D9" s="74" t="s">
        <v>105</v>
      </c>
      <c r="E9" s="74" t="s">
        <v>444</v>
      </c>
      <c r="F9" s="74" t="s">
        <v>445</v>
      </c>
      <c r="G9" s="74" t="s">
        <v>103</v>
      </c>
      <c r="H9" s="74" t="s">
        <v>444</v>
      </c>
      <c r="I9" s="419" t="s">
        <v>442</v>
      </c>
      <c r="J9" s="102" t="s">
        <v>508</v>
      </c>
    </row>
    <row r="10" spans="1:9" ht="4.5" customHeight="1">
      <c r="A10" s="75"/>
      <c r="B10" s="75"/>
      <c r="I10" s="420"/>
    </row>
    <row r="11" spans="1:9" ht="12.75">
      <c r="A11" s="12">
        <v>1</v>
      </c>
      <c r="B11" s="13" t="s">
        <v>117</v>
      </c>
      <c r="C11" s="395">
        <f>'- 31 -'!E11</f>
        <v>21801384</v>
      </c>
      <c r="D11" s="395">
        <f>C11/'- 7 -'!G11</f>
        <v>711.610062441451</v>
      </c>
      <c r="E11" s="353">
        <f>C11/I11</f>
        <v>4.4304227980774</v>
      </c>
      <c r="F11" s="13">
        <f>I11/'- 7 -'!G11</f>
        <v>160.61899617125866</v>
      </c>
      <c r="G11" s="395">
        <f>'- 31 -'!G11</f>
        <v>6285254</v>
      </c>
      <c r="H11" s="353">
        <f>G11/I11</f>
        <v>1.2772736177348727</v>
      </c>
      <c r="I11" s="421">
        <v>4920836</v>
      </c>
    </row>
    <row r="12" spans="1:9" ht="12.75">
      <c r="A12" s="14">
        <v>2</v>
      </c>
      <c r="B12" s="15" t="s">
        <v>118</v>
      </c>
      <c r="C12" s="396">
        <f>'- 31 -'!E12</f>
        <v>4962648</v>
      </c>
      <c r="D12" s="396">
        <f>C12/'- 7 -'!G12</f>
        <v>533.9935825838816</v>
      </c>
      <c r="E12" s="354">
        <f aca="true" t="shared" si="0" ref="E12:E65">C12/I12</f>
        <v>3.354065174723843</v>
      </c>
      <c r="F12" s="15">
        <f>I12/'- 7 -'!G12</f>
        <v>159.2078730634231</v>
      </c>
      <c r="G12" s="396">
        <f>'- 31 -'!G12</f>
        <v>657535</v>
      </c>
      <c r="H12" s="354">
        <f aca="true" t="shared" si="1" ref="H12:H65">G12/I12</f>
        <v>0.44440291647967817</v>
      </c>
      <c r="I12" s="421">
        <v>1479592</v>
      </c>
    </row>
    <row r="13" spans="1:9" ht="12.75">
      <c r="A13" s="12">
        <v>3</v>
      </c>
      <c r="B13" s="13" t="s">
        <v>119</v>
      </c>
      <c r="C13" s="395">
        <f>'- 31 -'!E13</f>
        <v>3780667</v>
      </c>
      <c r="D13" s="395">
        <f>C13/'- 7 -'!G13</f>
        <v>639.0579783637593</v>
      </c>
      <c r="E13" s="353">
        <f t="shared" si="0"/>
        <v>4.955320852846382</v>
      </c>
      <c r="F13" s="13">
        <f>I13/'- 7 -'!G13</f>
        <v>128.96399594320488</v>
      </c>
      <c r="G13" s="395">
        <f>'- 31 -'!G13</f>
        <v>201881</v>
      </c>
      <c r="H13" s="353">
        <f t="shared" si="1"/>
        <v>0.2646054595904586</v>
      </c>
      <c r="I13" s="421">
        <v>762951</v>
      </c>
    </row>
    <row r="14" spans="1:9" ht="12.75">
      <c r="A14" s="14">
        <v>4</v>
      </c>
      <c r="B14" s="15" t="s">
        <v>120</v>
      </c>
      <c r="C14" s="396">
        <f>'- 31 -'!E14</f>
        <v>4234226</v>
      </c>
      <c r="D14" s="396">
        <f>C14/'- 7 -'!G14</f>
        <v>719.2257779589619</v>
      </c>
      <c r="E14" s="354">
        <f t="shared" si="0"/>
        <v>4.36576204464305</v>
      </c>
      <c r="F14" s="15">
        <f>I14/'- 7 -'!G14</f>
        <v>164.74232232640304</v>
      </c>
      <c r="G14" s="396">
        <f>'- 31 -'!G14</f>
        <v>203187</v>
      </c>
      <c r="H14" s="354">
        <f t="shared" si="1"/>
        <v>0.2094989952272003</v>
      </c>
      <c r="I14" s="421">
        <v>969871</v>
      </c>
    </row>
    <row r="15" spans="1:9" ht="12.75">
      <c r="A15" s="12">
        <v>5</v>
      </c>
      <c r="B15" s="13" t="s">
        <v>121</v>
      </c>
      <c r="C15" s="395">
        <f>'- 31 -'!E15</f>
        <v>3568768</v>
      </c>
      <c r="D15" s="395">
        <f>C15/'- 7 -'!G15</f>
        <v>504.01344499837586</v>
      </c>
      <c r="E15" s="353">
        <f t="shared" si="0"/>
        <v>3.8606944076331833</v>
      </c>
      <c r="F15" s="13">
        <f>I15/'- 7 -'!G15</f>
        <v>130.54994562684482</v>
      </c>
      <c r="G15" s="395">
        <f>'- 31 -'!G15</f>
        <v>465001</v>
      </c>
      <c r="H15" s="353">
        <f t="shared" si="1"/>
        <v>0.5030382362327386</v>
      </c>
      <c r="I15" s="421">
        <v>924385</v>
      </c>
    </row>
    <row r="16" spans="1:9" ht="12.75">
      <c r="A16" s="14">
        <v>6</v>
      </c>
      <c r="B16" s="15" t="s">
        <v>122</v>
      </c>
      <c r="C16" s="396">
        <f>'- 31 -'!E16</f>
        <v>5692149</v>
      </c>
      <c r="D16" s="396">
        <f>C16/'- 7 -'!G16</f>
        <v>647.534156191343</v>
      </c>
      <c r="E16" s="354">
        <f t="shared" si="0"/>
        <v>4.6233242715733915</v>
      </c>
      <c r="F16" s="15">
        <f>I16/'- 7 -'!G16</f>
        <v>140.05813093680678</v>
      </c>
      <c r="G16" s="396">
        <f>'- 31 -'!G16</f>
        <v>176193</v>
      </c>
      <c r="H16" s="354">
        <f t="shared" si="1"/>
        <v>0.14310893361739663</v>
      </c>
      <c r="I16" s="421">
        <v>1231181</v>
      </c>
    </row>
    <row r="17" spans="1:9" ht="12.75">
      <c r="A17" s="12">
        <v>9</v>
      </c>
      <c r="B17" s="13" t="s">
        <v>123</v>
      </c>
      <c r="C17" s="395">
        <f>'- 31 -'!E17</f>
        <v>7297683</v>
      </c>
      <c r="D17" s="395">
        <f>C17/'- 7 -'!G17</f>
        <v>569.940020149481</v>
      </c>
      <c r="E17" s="353">
        <f t="shared" si="0"/>
        <v>4.6245967243657375</v>
      </c>
      <c r="F17" s="13">
        <f>I17/'- 7 -'!G17</f>
        <v>123.241020594644</v>
      </c>
      <c r="G17" s="395">
        <f>'- 31 -'!G17</f>
        <v>275710</v>
      </c>
      <c r="H17" s="353">
        <f t="shared" si="1"/>
        <v>0.17471950520115462</v>
      </c>
      <c r="I17" s="421">
        <v>1578015</v>
      </c>
    </row>
    <row r="18" spans="1:9" ht="12.75">
      <c r="A18" s="14">
        <v>10</v>
      </c>
      <c r="B18" s="15" t="s">
        <v>124</v>
      </c>
      <c r="C18" s="396">
        <f>'- 31 -'!E18</f>
        <v>5997000</v>
      </c>
      <c r="D18" s="396">
        <f>C18/'- 7 -'!G18</f>
        <v>700.3386663552493</v>
      </c>
      <c r="E18" s="354">
        <f t="shared" si="0"/>
        <v>5.572130612897201</v>
      </c>
      <c r="F18" s="15">
        <f>I18/'- 7 -'!G18</f>
        <v>125.6859745416326</v>
      </c>
      <c r="G18" s="396">
        <f>'- 31 -'!G18</f>
        <v>457760</v>
      </c>
      <c r="H18" s="354">
        <f t="shared" si="1"/>
        <v>0.42532908276802117</v>
      </c>
      <c r="I18" s="421">
        <v>1076249</v>
      </c>
    </row>
    <row r="19" spans="1:9" ht="12.75">
      <c r="A19" s="12">
        <v>11</v>
      </c>
      <c r="B19" s="13" t="s">
        <v>125</v>
      </c>
      <c r="C19" s="395">
        <f>'- 31 -'!E19</f>
        <v>2910053</v>
      </c>
      <c r="D19" s="395">
        <f>C19/'- 7 -'!G19</f>
        <v>617.5440867516924</v>
      </c>
      <c r="E19" s="353">
        <f t="shared" si="0"/>
        <v>4.587167199987389</v>
      </c>
      <c r="F19" s="13">
        <f>I19/'- 7 -'!G19</f>
        <v>134.62428113659996</v>
      </c>
      <c r="G19" s="395">
        <f>'- 31 -'!G19</f>
        <v>110971</v>
      </c>
      <c r="H19" s="353">
        <f t="shared" si="1"/>
        <v>0.17492551900250636</v>
      </c>
      <c r="I19" s="421">
        <v>634390</v>
      </c>
    </row>
    <row r="20" spans="1:9" ht="12.75">
      <c r="A20" s="14">
        <v>12</v>
      </c>
      <c r="B20" s="15" t="s">
        <v>126</v>
      </c>
      <c r="C20" s="396">
        <f>'- 31 -'!E20</f>
        <v>4377673</v>
      </c>
      <c r="D20" s="396">
        <f>C20/'- 7 -'!G20</f>
        <v>543.4862442270448</v>
      </c>
      <c r="E20" s="354">
        <f t="shared" si="0"/>
        <v>3.7843510839976036</v>
      </c>
      <c r="F20" s="15">
        <f>I20/'- 7 -'!G20</f>
        <v>143.61411828971546</v>
      </c>
      <c r="G20" s="396">
        <f>'- 31 -'!G20</f>
        <v>156170</v>
      </c>
      <c r="H20" s="354">
        <f t="shared" si="1"/>
        <v>0.13500371288305585</v>
      </c>
      <c r="I20" s="421">
        <v>1156783</v>
      </c>
    </row>
    <row r="21" spans="1:9" ht="12.75">
      <c r="A21" s="12">
        <v>13</v>
      </c>
      <c r="B21" s="13" t="s">
        <v>127</v>
      </c>
      <c r="C21" s="395">
        <f>'- 31 -'!E21</f>
        <v>1591803</v>
      </c>
      <c r="D21" s="395">
        <f>C21/'- 7 -'!G21</f>
        <v>481.60565170035096</v>
      </c>
      <c r="E21" s="353">
        <f t="shared" si="0"/>
        <v>4.160358274178541</v>
      </c>
      <c r="F21" s="13">
        <f>I21/'- 7 -'!G21</f>
        <v>115.76061962967447</v>
      </c>
      <c r="G21" s="395">
        <f>'- 31 -'!G21</f>
        <v>53983</v>
      </c>
      <c r="H21" s="353">
        <f t="shared" si="1"/>
        <v>0.14109071330747597</v>
      </c>
      <c r="I21" s="421">
        <v>382612</v>
      </c>
    </row>
    <row r="22" spans="1:9" ht="12.75">
      <c r="A22" s="14">
        <v>14</v>
      </c>
      <c r="B22" s="15" t="s">
        <v>128</v>
      </c>
      <c r="C22" s="396">
        <f>'- 31 -'!E22</f>
        <v>2254129</v>
      </c>
      <c r="D22" s="396">
        <f>C22/'- 7 -'!G22</f>
        <v>645.4198997852541</v>
      </c>
      <c r="E22" s="354">
        <f t="shared" si="0"/>
        <v>4.1789872375768455</v>
      </c>
      <c r="F22" s="15">
        <f>I22/'- 7 -'!G22</f>
        <v>154.44409448818897</v>
      </c>
      <c r="G22" s="396">
        <f>'- 31 -'!G22</f>
        <v>147878.89</v>
      </c>
      <c r="H22" s="354">
        <f t="shared" si="1"/>
        <v>0.2741564453573998</v>
      </c>
      <c r="I22" s="421">
        <v>539396</v>
      </c>
    </row>
    <row r="23" spans="1:9" ht="12.75">
      <c r="A23" s="12">
        <v>15</v>
      </c>
      <c r="B23" s="13" t="s">
        <v>129</v>
      </c>
      <c r="C23" s="395">
        <f>'- 31 -'!E23</f>
        <v>2957634</v>
      </c>
      <c r="D23" s="395">
        <f>C23/'- 7 -'!G23</f>
        <v>502.44355729210906</v>
      </c>
      <c r="E23" s="353">
        <f t="shared" si="0"/>
        <v>4.014706121894937</v>
      </c>
      <c r="F23" s="13">
        <f>I23/'- 7 -'!G23</f>
        <v>125.15076870806082</v>
      </c>
      <c r="G23" s="395">
        <f>'- 31 -'!G23</f>
        <v>155292</v>
      </c>
      <c r="H23" s="353">
        <f t="shared" si="1"/>
        <v>0.21079408171575947</v>
      </c>
      <c r="I23" s="421">
        <v>736700</v>
      </c>
    </row>
    <row r="24" spans="1:9" ht="12.75">
      <c r="A24" s="14">
        <v>16</v>
      </c>
      <c r="B24" s="15" t="s">
        <v>130</v>
      </c>
      <c r="C24" s="396">
        <f>'- 31 -'!E24</f>
        <v>605766</v>
      </c>
      <c r="D24" s="396">
        <f>C24/'- 7 -'!G24</f>
        <v>762.4493392070484</v>
      </c>
      <c r="E24" s="354">
        <f t="shared" si="0"/>
        <v>4.220248296618317</v>
      </c>
      <c r="F24" s="15">
        <f>I24/'- 7 -'!G24</f>
        <v>180.66456891126495</v>
      </c>
      <c r="G24" s="396">
        <f>'- 31 -'!G24</f>
        <v>35874</v>
      </c>
      <c r="H24" s="354">
        <f t="shared" si="1"/>
        <v>0.2499268486393847</v>
      </c>
      <c r="I24" s="421">
        <v>143538</v>
      </c>
    </row>
    <row r="25" spans="1:9" ht="12.75">
      <c r="A25" s="12">
        <v>17</v>
      </c>
      <c r="B25" s="13" t="s">
        <v>131</v>
      </c>
      <c r="C25" s="395">
        <f>'- 31 -'!E25</f>
        <v>309965</v>
      </c>
      <c r="D25" s="395">
        <f>C25/'- 7 -'!G25</f>
        <v>575.6081708449397</v>
      </c>
      <c r="E25" s="353">
        <f t="shared" si="0"/>
        <v>3.6491370582279674</v>
      </c>
      <c r="F25" s="13">
        <f>I25/'- 7 -'!G25</f>
        <v>157.73816155988857</v>
      </c>
      <c r="G25" s="395">
        <f>'- 31 -'!G25</f>
        <v>122005</v>
      </c>
      <c r="H25" s="353">
        <f t="shared" si="1"/>
        <v>1.4363330272421182</v>
      </c>
      <c r="I25" s="421">
        <v>84942</v>
      </c>
    </row>
    <row r="26" spans="1:9" ht="12.75">
      <c r="A26" s="14">
        <v>18</v>
      </c>
      <c r="B26" s="15" t="s">
        <v>132</v>
      </c>
      <c r="C26" s="396">
        <f>'- 31 -'!E26</f>
        <v>766259</v>
      </c>
      <c r="D26" s="396">
        <f>C26/'- 7 -'!G26</f>
        <v>519.391988070223</v>
      </c>
      <c r="E26" s="354">
        <f t="shared" si="0"/>
        <v>3.9491576088357014</v>
      </c>
      <c r="F26" s="15">
        <f>I26/'- 7 -'!G26</f>
        <v>131.51969091032333</v>
      </c>
      <c r="G26" s="396">
        <f>'- 31 -'!G26</f>
        <v>135072</v>
      </c>
      <c r="H26" s="354">
        <f t="shared" si="1"/>
        <v>0.6961361844241384</v>
      </c>
      <c r="I26" s="421">
        <v>194031</v>
      </c>
    </row>
    <row r="27" spans="1:9" ht="12.75">
      <c r="A27" s="12">
        <v>19</v>
      </c>
      <c r="B27" s="13" t="s">
        <v>133</v>
      </c>
      <c r="C27" s="395">
        <f>'- 31 -'!E27</f>
        <v>2059841</v>
      </c>
      <c r="D27" s="395">
        <f>C27/'- 7 -'!G27</f>
        <v>347.6876983323206</v>
      </c>
      <c r="E27" s="353">
        <f t="shared" si="0"/>
        <v>7.147088724423765</v>
      </c>
      <c r="F27" s="13">
        <f>I27/'- 7 -'!G27</f>
        <v>48.64745797042739</v>
      </c>
      <c r="G27" s="395">
        <f>'- 31 -'!G27</f>
        <v>204855</v>
      </c>
      <c r="H27" s="353">
        <f t="shared" si="1"/>
        <v>0.7107912021567832</v>
      </c>
      <c r="I27" s="421">
        <v>288207</v>
      </c>
    </row>
    <row r="28" spans="1:9" ht="12.75">
      <c r="A28" s="14">
        <v>20</v>
      </c>
      <c r="B28" s="15" t="s">
        <v>134</v>
      </c>
      <c r="C28" s="396">
        <f>'- 31 -'!E28</f>
        <v>584245</v>
      </c>
      <c r="D28" s="396">
        <f>C28/'- 7 -'!G28</f>
        <v>581.9173306772908</v>
      </c>
      <c r="E28" s="354">
        <f t="shared" si="0"/>
        <v>3.2737231389908383</v>
      </c>
      <c r="F28" s="15">
        <f>I28/'- 7 -'!G28</f>
        <v>177.753984063745</v>
      </c>
      <c r="G28" s="396">
        <f>'- 31 -'!G28</f>
        <v>46691</v>
      </c>
      <c r="H28" s="354">
        <f t="shared" si="1"/>
        <v>0.26162552881517387</v>
      </c>
      <c r="I28" s="421">
        <v>178465</v>
      </c>
    </row>
    <row r="29" spans="1:9" ht="12.75">
      <c r="A29" s="12">
        <v>21</v>
      </c>
      <c r="B29" s="13" t="s">
        <v>135</v>
      </c>
      <c r="C29" s="395">
        <f>'- 31 -'!E29</f>
        <v>1885930</v>
      </c>
      <c r="D29" s="395">
        <f>C29/'- 7 -'!G29</f>
        <v>536.1258777041818</v>
      </c>
      <c r="E29" s="353">
        <f t="shared" si="0"/>
        <v>4.266452808249083</v>
      </c>
      <c r="F29" s="13">
        <f>I29/'- 7 -'!G29</f>
        <v>125.66080109162237</v>
      </c>
      <c r="G29" s="395">
        <f>'- 31 -'!G29</f>
        <v>431942</v>
      </c>
      <c r="H29" s="353">
        <f t="shared" si="1"/>
        <v>0.9771625452168031</v>
      </c>
      <c r="I29" s="421">
        <v>442037</v>
      </c>
    </row>
    <row r="30" spans="1:9" ht="12.75">
      <c r="A30" s="14">
        <v>22</v>
      </c>
      <c r="B30" s="15" t="s">
        <v>136</v>
      </c>
      <c r="C30" s="396">
        <f>'- 31 -'!E30</f>
        <v>1179164</v>
      </c>
      <c r="D30" s="396">
        <f>C30/'- 7 -'!G30</f>
        <v>676.397636666093</v>
      </c>
      <c r="E30" s="354">
        <f t="shared" si="0"/>
        <v>4.654086461610113</v>
      </c>
      <c r="F30" s="15">
        <f>I30/'- 7 -'!G30</f>
        <v>145.33413640796192</v>
      </c>
      <c r="G30" s="396">
        <f>'- 31 -'!G30</f>
        <v>111300</v>
      </c>
      <c r="H30" s="354">
        <f t="shared" si="1"/>
        <v>0.4392941297200437</v>
      </c>
      <c r="I30" s="421">
        <v>253361</v>
      </c>
    </row>
    <row r="31" spans="1:9" ht="12.75">
      <c r="A31" s="12">
        <v>23</v>
      </c>
      <c r="B31" s="13" t="s">
        <v>137</v>
      </c>
      <c r="C31" s="395">
        <f>'- 31 -'!E31</f>
        <v>765538</v>
      </c>
      <c r="D31" s="395">
        <f>C31/'- 7 -'!G31</f>
        <v>530.8862690707351</v>
      </c>
      <c r="E31" s="353">
        <f t="shared" si="0"/>
        <v>3.443281997769062</v>
      </c>
      <c r="F31" s="13">
        <f>I31/'- 7 -'!G31</f>
        <v>154.18030513176143</v>
      </c>
      <c r="G31" s="395">
        <f>'- 31 -'!G31</f>
        <v>268510</v>
      </c>
      <c r="H31" s="353">
        <f t="shared" si="1"/>
        <v>1.207720125220395</v>
      </c>
      <c r="I31" s="421">
        <v>222328</v>
      </c>
    </row>
    <row r="32" spans="1:9" ht="12.75">
      <c r="A32" s="14">
        <v>24</v>
      </c>
      <c r="B32" s="15" t="s">
        <v>138</v>
      </c>
      <c r="C32" s="396">
        <f>'- 31 -'!E32</f>
        <v>2357476</v>
      </c>
      <c r="D32" s="396">
        <f>C32/'- 7 -'!G32</f>
        <v>642.6442045578453</v>
      </c>
      <c r="E32" s="354">
        <f t="shared" si="0"/>
        <v>3.75682011221971</v>
      </c>
      <c r="F32" s="15">
        <f>I32/'- 7 -'!G32</f>
        <v>171.0606804056264</v>
      </c>
      <c r="G32" s="396">
        <f>'- 31 -'!G32</f>
        <v>137726</v>
      </c>
      <c r="H32" s="354">
        <f t="shared" si="1"/>
        <v>0.21947701981932022</v>
      </c>
      <c r="I32" s="421">
        <v>627519</v>
      </c>
    </row>
    <row r="33" spans="1:9" ht="12.75">
      <c r="A33" s="12">
        <v>25</v>
      </c>
      <c r="B33" s="13" t="s">
        <v>139</v>
      </c>
      <c r="C33" s="395">
        <f>'- 31 -'!E33</f>
        <v>911961</v>
      </c>
      <c r="D33" s="395">
        <f>C33/'- 7 -'!G33</f>
        <v>566.0837988826815</v>
      </c>
      <c r="E33" s="353">
        <f t="shared" si="0"/>
        <v>4.093990734256316</v>
      </c>
      <c r="F33" s="13">
        <f>I33/'- 7 -'!G33</f>
        <v>138.27188081936686</v>
      </c>
      <c r="G33" s="395">
        <f>'- 31 -'!G33</f>
        <v>107737</v>
      </c>
      <c r="H33" s="353">
        <f t="shared" si="1"/>
        <v>0.4836547612634452</v>
      </c>
      <c r="I33" s="421">
        <v>222756</v>
      </c>
    </row>
    <row r="34" spans="1:9" ht="12.75">
      <c r="A34" s="14">
        <v>26</v>
      </c>
      <c r="B34" s="15" t="s">
        <v>140</v>
      </c>
      <c r="C34" s="396">
        <f>'- 31 -'!E34</f>
        <v>1306423</v>
      </c>
      <c r="D34" s="396">
        <f>C34/'- 7 -'!G34</f>
        <v>473.8223560133469</v>
      </c>
      <c r="E34" s="354">
        <f t="shared" si="0"/>
        <v>3.9723394551204088</v>
      </c>
      <c r="F34" s="15">
        <f>I34/'- 7 -'!G34</f>
        <v>119.28042942115191</v>
      </c>
      <c r="G34" s="396">
        <f>'- 31 -'!G34</f>
        <v>49136</v>
      </c>
      <c r="H34" s="354">
        <f t="shared" si="1"/>
        <v>0.14940403794697155</v>
      </c>
      <c r="I34" s="421">
        <v>328880</v>
      </c>
    </row>
    <row r="35" spans="1:9" ht="12.75">
      <c r="A35" s="12">
        <v>28</v>
      </c>
      <c r="B35" s="13" t="s">
        <v>141</v>
      </c>
      <c r="C35" s="395">
        <f>'- 31 -'!E35</f>
        <v>409429</v>
      </c>
      <c r="D35" s="395">
        <f>C35/'- 7 -'!G35</f>
        <v>464.15259040925065</v>
      </c>
      <c r="E35" s="353">
        <f t="shared" si="0"/>
        <v>2.8458854358539485</v>
      </c>
      <c r="F35" s="13">
        <f>I35/'- 7 -'!G35</f>
        <v>163.096020859313</v>
      </c>
      <c r="G35" s="395">
        <f>'- 31 -'!G35</f>
        <v>51164</v>
      </c>
      <c r="H35" s="353">
        <f t="shared" si="1"/>
        <v>0.35563402309077136</v>
      </c>
      <c r="I35" s="421">
        <v>143867</v>
      </c>
    </row>
    <row r="36" spans="1:9" ht="12.75">
      <c r="A36" s="14">
        <v>30</v>
      </c>
      <c r="B36" s="15" t="s">
        <v>142</v>
      </c>
      <c r="C36" s="396">
        <f>'- 31 -'!E36</f>
        <v>723522</v>
      </c>
      <c r="D36" s="396">
        <f>C36/'- 7 -'!G36</f>
        <v>532.4712982042979</v>
      </c>
      <c r="E36" s="354">
        <f t="shared" si="0"/>
        <v>3.4622418949635123</v>
      </c>
      <c r="F36" s="15">
        <f>I36/'- 7 -'!G36</f>
        <v>153.7937886370327</v>
      </c>
      <c r="G36" s="396">
        <f>'- 31 -'!G36</f>
        <v>119344</v>
      </c>
      <c r="H36" s="354">
        <f t="shared" si="1"/>
        <v>0.5710922359133868</v>
      </c>
      <c r="I36" s="421">
        <v>208975</v>
      </c>
    </row>
    <row r="37" spans="1:9" ht="12.75">
      <c r="A37" s="12">
        <v>31</v>
      </c>
      <c r="B37" s="13" t="s">
        <v>143</v>
      </c>
      <c r="C37" s="395">
        <f>'- 31 -'!E37</f>
        <v>906800</v>
      </c>
      <c r="D37" s="395">
        <f>C37/'- 7 -'!G37</f>
        <v>534.6698113207547</v>
      </c>
      <c r="E37" s="353">
        <f t="shared" si="0"/>
        <v>3.755145311037676</v>
      </c>
      <c r="F37" s="13">
        <f>I37/'- 7 -'!G37</f>
        <v>142.38325471698113</v>
      </c>
      <c r="G37" s="395">
        <f>'- 31 -'!G37</f>
        <v>280037</v>
      </c>
      <c r="H37" s="353">
        <f t="shared" si="1"/>
        <v>1.1596599332455422</v>
      </c>
      <c r="I37" s="421">
        <v>241482</v>
      </c>
    </row>
    <row r="38" spans="1:9" ht="12.75">
      <c r="A38" s="14">
        <v>32</v>
      </c>
      <c r="B38" s="15" t="s">
        <v>144</v>
      </c>
      <c r="C38" s="396">
        <f>'- 31 -'!E38</f>
        <v>606302</v>
      </c>
      <c r="D38" s="396">
        <f>C38/'- 7 -'!G38</f>
        <v>716.2457176609569</v>
      </c>
      <c r="E38" s="354">
        <f t="shared" si="0"/>
        <v>2.92830199614584</v>
      </c>
      <c r="F38" s="15">
        <f>I38/'- 7 -'!G38</f>
        <v>244.59421145894862</v>
      </c>
      <c r="G38" s="396">
        <f>'- 31 -'!G38</f>
        <v>44460</v>
      </c>
      <c r="H38" s="354">
        <f t="shared" si="1"/>
        <v>0.2147317784678989</v>
      </c>
      <c r="I38" s="421">
        <v>207049</v>
      </c>
    </row>
    <row r="39" spans="1:9" ht="12.75">
      <c r="A39" s="12">
        <v>33</v>
      </c>
      <c r="B39" s="13" t="s">
        <v>145</v>
      </c>
      <c r="C39" s="395">
        <f>'- 31 -'!E39</f>
        <v>1228634</v>
      </c>
      <c r="D39" s="395">
        <f>C39/'- 7 -'!G39</f>
        <v>645.2909663865546</v>
      </c>
      <c r="E39" s="353">
        <f t="shared" si="0"/>
        <v>2.4511059197178295</v>
      </c>
      <c r="F39" s="13">
        <f>I39/'- 7 -'!G39</f>
        <v>263.265231092437</v>
      </c>
      <c r="G39" s="395">
        <f>'- 31 -'!G39</f>
        <v>73668</v>
      </c>
      <c r="H39" s="353">
        <f t="shared" si="1"/>
        <v>0.14696652615325073</v>
      </c>
      <c r="I39" s="421">
        <v>501257</v>
      </c>
    </row>
    <row r="40" spans="1:9" ht="12.75">
      <c r="A40" s="14">
        <v>34</v>
      </c>
      <c r="B40" s="15" t="s">
        <v>146</v>
      </c>
      <c r="C40" s="396">
        <f>'- 31 -'!E40</f>
        <v>661557.07</v>
      </c>
      <c r="D40" s="396">
        <f>C40/'- 7 -'!G40</f>
        <v>900.6903607896528</v>
      </c>
      <c r="E40" s="354">
        <f t="shared" si="0"/>
        <v>3.384148664617084</v>
      </c>
      <c r="F40" s="15">
        <f>I40/'- 7 -'!G40</f>
        <v>266.1497617426821</v>
      </c>
      <c r="G40" s="396">
        <f>'- 31 -'!G40</f>
        <v>37097</v>
      </c>
      <c r="H40" s="354">
        <f t="shared" si="1"/>
        <v>0.18976709448710144</v>
      </c>
      <c r="I40" s="421">
        <v>195487</v>
      </c>
    </row>
    <row r="41" spans="1:9" ht="12.75">
      <c r="A41" s="12">
        <v>35</v>
      </c>
      <c r="B41" s="13" t="s">
        <v>147</v>
      </c>
      <c r="C41" s="395">
        <f>'- 31 -'!E41</f>
        <v>1300031</v>
      </c>
      <c r="D41" s="395">
        <f>C41/'- 7 -'!G41</f>
        <v>653.3147394341424</v>
      </c>
      <c r="E41" s="353">
        <f t="shared" si="0"/>
        <v>3.8696466203907653</v>
      </c>
      <c r="F41" s="13">
        <f>I41/'- 7 -'!G41</f>
        <v>168.8305945022363</v>
      </c>
      <c r="G41" s="395">
        <f>'- 31 -'!G41</f>
        <v>113229</v>
      </c>
      <c r="H41" s="353">
        <f t="shared" si="1"/>
        <v>0.3370352069913917</v>
      </c>
      <c r="I41" s="421">
        <v>335956</v>
      </c>
    </row>
    <row r="42" spans="1:9" ht="12.75">
      <c r="A42" s="14">
        <v>36</v>
      </c>
      <c r="B42" s="15" t="s">
        <v>148</v>
      </c>
      <c r="C42" s="396">
        <f>'- 31 -'!E42</f>
        <v>828737</v>
      </c>
      <c r="D42" s="396">
        <f>C42/'- 7 -'!G42</f>
        <v>750.3277501131734</v>
      </c>
      <c r="E42" s="354">
        <f t="shared" si="0"/>
        <v>3.3104854655923814</v>
      </c>
      <c r="F42" s="15">
        <f>I42/'- 7 -'!G42</f>
        <v>226.6518786781349</v>
      </c>
      <c r="G42" s="396">
        <f>'- 31 -'!G42</f>
        <v>36123</v>
      </c>
      <c r="H42" s="354">
        <f t="shared" si="1"/>
        <v>0.1442974869875408</v>
      </c>
      <c r="I42" s="421">
        <v>250337</v>
      </c>
    </row>
    <row r="43" spans="1:9" ht="12.75">
      <c r="A43" s="12">
        <v>37</v>
      </c>
      <c r="B43" s="13" t="s">
        <v>149</v>
      </c>
      <c r="C43" s="395">
        <f>'- 31 -'!E43</f>
        <v>671722</v>
      </c>
      <c r="D43" s="395">
        <f>C43/'- 7 -'!G43</f>
        <v>669.7128614157527</v>
      </c>
      <c r="E43" s="353">
        <f t="shared" si="0"/>
        <v>3.6390733858472473</v>
      </c>
      <c r="F43" s="13">
        <f>I43/'- 7 -'!G43</f>
        <v>184.03389830508473</v>
      </c>
      <c r="G43" s="395">
        <f>'- 31 -'!G43</f>
        <v>53208</v>
      </c>
      <c r="H43" s="353">
        <f t="shared" si="1"/>
        <v>0.2882558807276825</v>
      </c>
      <c r="I43" s="421">
        <v>184586</v>
      </c>
    </row>
    <row r="44" spans="1:9" ht="12.75">
      <c r="A44" s="14">
        <v>38</v>
      </c>
      <c r="B44" s="15" t="s">
        <v>150</v>
      </c>
      <c r="C44" s="396">
        <f>'- 31 -'!E44</f>
        <v>885411</v>
      </c>
      <c r="D44" s="396">
        <f>C44/'- 7 -'!G44</f>
        <v>711.4592205705103</v>
      </c>
      <c r="E44" s="354">
        <f t="shared" si="0"/>
        <v>3.748675871003798</v>
      </c>
      <c r="F44" s="15">
        <f>I44/'- 7 -'!G44</f>
        <v>189.78947368421052</v>
      </c>
      <c r="G44" s="396">
        <f>'- 31 -'!G44</f>
        <v>39251</v>
      </c>
      <c r="H44" s="354">
        <f t="shared" si="1"/>
        <v>0.16618189362089478</v>
      </c>
      <c r="I44" s="421">
        <v>236193</v>
      </c>
    </row>
    <row r="45" spans="1:9" ht="12.75">
      <c r="A45" s="12">
        <v>39</v>
      </c>
      <c r="B45" s="13" t="s">
        <v>151</v>
      </c>
      <c r="C45" s="395">
        <f>'- 31 -'!E45</f>
        <v>1451192</v>
      </c>
      <c r="D45" s="395">
        <f>C45/'- 7 -'!G45</f>
        <v>641.0708132703097</v>
      </c>
      <c r="E45" s="353">
        <f t="shared" si="0"/>
        <v>4.367048344141677</v>
      </c>
      <c r="F45" s="13">
        <f>I45/'- 7 -'!G45</f>
        <v>146.7972787913593</v>
      </c>
      <c r="G45" s="395">
        <f>'- 31 -'!G45</f>
        <v>113868</v>
      </c>
      <c r="H45" s="353">
        <f t="shared" si="1"/>
        <v>0.3426611095228781</v>
      </c>
      <c r="I45" s="421">
        <v>332305</v>
      </c>
    </row>
    <row r="46" spans="1:9" ht="12.75">
      <c r="A46" s="14">
        <v>40</v>
      </c>
      <c r="B46" s="15" t="s">
        <v>152</v>
      </c>
      <c r="C46" s="396">
        <f>'- 31 -'!E46</f>
        <v>3677681</v>
      </c>
      <c r="D46" s="396">
        <f>C46/'- 7 -'!G46</f>
        <v>481.78175149014214</v>
      </c>
      <c r="E46" s="354">
        <f t="shared" si="0"/>
        <v>3.451986660171338</v>
      </c>
      <c r="F46" s="15">
        <f>I46/'- 7 -'!G46</f>
        <v>139.56651601493417</v>
      </c>
      <c r="G46" s="396">
        <f>'- 31 -'!G46</f>
        <v>486146</v>
      </c>
      <c r="H46" s="354">
        <f t="shared" si="1"/>
        <v>0.45631187340491336</v>
      </c>
      <c r="I46" s="421">
        <v>1065381</v>
      </c>
    </row>
    <row r="47" spans="1:9" ht="12.75">
      <c r="A47" s="12">
        <v>41</v>
      </c>
      <c r="B47" s="13" t="s">
        <v>153</v>
      </c>
      <c r="C47" s="395">
        <f>'- 31 -'!E47</f>
        <v>1046132</v>
      </c>
      <c r="D47" s="395">
        <f>C47/'- 7 -'!G47</f>
        <v>634.3269463982537</v>
      </c>
      <c r="E47" s="353">
        <f t="shared" si="0"/>
        <v>3.7309091427837773</v>
      </c>
      <c r="F47" s="13">
        <f>I47/'- 7 -'!G47</f>
        <v>170.01940334707737</v>
      </c>
      <c r="G47" s="395">
        <f>'- 31 -'!G47</f>
        <v>94701</v>
      </c>
      <c r="H47" s="353">
        <f t="shared" si="1"/>
        <v>0.33774019600850225</v>
      </c>
      <c r="I47" s="421">
        <v>280396</v>
      </c>
    </row>
    <row r="48" spans="1:9" ht="12.75">
      <c r="A48" s="14">
        <v>42</v>
      </c>
      <c r="B48" s="15" t="s">
        <v>154</v>
      </c>
      <c r="C48" s="396">
        <f>'- 31 -'!E48</f>
        <v>711599</v>
      </c>
      <c r="D48" s="396">
        <f>C48/'- 7 -'!G48</f>
        <v>649.8027577390193</v>
      </c>
      <c r="E48" s="354">
        <f t="shared" si="0"/>
        <v>4.214285714285714</v>
      </c>
      <c r="F48" s="15">
        <f>I48/'- 7 -'!G48</f>
        <v>154.19048488722493</v>
      </c>
      <c r="G48" s="396">
        <f>'- 31 -'!G48</f>
        <v>66025</v>
      </c>
      <c r="H48" s="354">
        <f t="shared" si="1"/>
        <v>0.3910182761438876</v>
      </c>
      <c r="I48" s="421">
        <v>168854</v>
      </c>
    </row>
    <row r="49" spans="1:9" ht="12.75">
      <c r="A49" s="12">
        <v>43</v>
      </c>
      <c r="B49" s="13" t="s">
        <v>155</v>
      </c>
      <c r="C49" s="395">
        <f>'- 31 -'!E49</f>
        <v>561591</v>
      </c>
      <c r="D49" s="395">
        <f>C49/'- 7 -'!G49</f>
        <v>680.3040581465779</v>
      </c>
      <c r="E49" s="353">
        <f t="shared" si="0"/>
        <v>3.5583822280797355</v>
      </c>
      <c r="F49" s="13">
        <f>I49/'- 7 -'!G49</f>
        <v>191.18352513628105</v>
      </c>
      <c r="G49" s="395">
        <f>'- 31 -'!G49</f>
        <v>76856</v>
      </c>
      <c r="H49" s="353">
        <f t="shared" si="1"/>
        <v>0.4869790016600981</v>
      </c>
      <c r="I49" s="421">
        <v>157822</v>
      </c>
    </row>
    <row r="50" spans="1:9" ht="12.75">
      <c r="A50" s="14">
        <v>44</v>
      </c>
      <c r="B50" s="15" t="s">
        <v>156</v>
      </c>
      <c r="C50" s="396">
        <f>'- 31 -'!E50</f>
        <v>648988</v>
      </c>
      <c r="D50" s="396">
        <f>C50/'- 7 -'!G50</f>
        <v>465.42455536431436</v>
      </c>
      <c r="E50" s="354">
        <f t="shared" si="0"/>
        <v>3.307214855733461</v>
      </c>
      <c r="F50" s="15">
        <f>I50/'- 7 -'!G50</f>
        <v>140.73006310958118</v>
      </c>
      <c r="G50" s="396">
        <f>'- 31 -'!G50</f>
        <v>76352</v>
      </c>
      <c r="H50" s="354">
        <f t="shared" si="1"/>
        <v>0.3890864987718744</v>
      </c>
      <c r="I50" s="421">
        <v>196234</v>
      </c>
    </row>
    <row r="51" spans="1:9" ht="12.75">
      <c r="A51" s="12">
        <v>45</v>
      </c>
      <c r="B51" s="13" t="s">
        <v>157</v>
      </c>
      <c r="C51" s="395">
        <f>'- 31 -'!E51</f>
        <v>1386403</v>
      </c>
      <c r="D51" s="395">
        <f>C51/'- 7 -'!G51</f>
        <v>755.5741457300124</v>
      </c>
      <c r="E51" s="353">
        <f t="shared" si="0"/>
        <v>4.09702032843469</v>
      </c>
      <c r="F51" s="13">
        <f>I51/'- 7 -'!G51</f>
        <v>184.42040438171017</v>
      </c>
      <c r="G51" s="395">
        <f>'- 31 -'!G51</f>
        <v>61542</v>
      </c>
      <c r="H51" s="353">
        <f t="shared" si="1"/>
        <v>0.1818654641201207</v>
      </c>
      <c r="I51" s="421">
        <v>338393</v>
      </c>
    </row>
    <row r="52" spans="1:9" ht="12.75">
      <c r="A52" s="14">
        <v>46</v>
      </c>
      <c r="B52" s="15" t="s">
        <v>158</v>
      </c>
      <c r="C52" s="396">
        <f>'- 31 -'!E52</f>
        <v>1299625</v>
      </c>
      <c r="D52" s="396">
        <f>C52/'- 7 -'!G52</f>
        <v>872.4071960797476</v>
      </c>
      <c r="E52" s="354">
        <f t="shared" si="0"/>
        <v>5.602508061317745</v>
      </c>
      <c r="F52" s="15">
        <f>I52/'- 7 -'!G52</f>
        <v>155.71725850842452</v>
      </c>
      <c r="G52" s="396">
        <f>'- 31 -'!G52</f>
        <v>158906</v>
      </c>
      <c r="H52" s="354">
        <f t="shared" si="1"/>
        <v>0.6850223302812408</v>
      </c>
      <c r="I52" s="421">
        <v>231972</v>
      </c>
    </row>
    <row r="53" spans="1:9" ht="12.75">
      <c r="A53" s="12">
        <v>47</v>
      </c>
      <c r="B53" s="13" t="s">
        <v>159</v>
      </c>
      <c r="C53" s="395">
        <f>'- 31 -'!E53</f>
        <v>785989</v>
      </c>
      <c r="D53" s="395">
        <f>C53/'- 7 -'!G53</f>
        <v>518.1206328279499</v>
      </c>
      <c r="E53" s="353">
        <f t="shared" si="0"/>
        <v>4.3001209083995775</v>
      </c>
      <c r="F53" s="13">
        <f>I53/'- 7 -'!G53</f>
        <v>120.48978246539222</v>
      </c>
      <c r="G53" s="395">
        <f>'- 31 -'!G53</f>
        <v>69634</v>
      </c>
      <c r="H53" s="353">
        <f t="shared" si="1"/>
        <v>0.38096540706739684</v>
      </c>
      <c r="I53" s="421">
        <v>182783</v>
      </c>
    </row>
    <row r="54" spans="1:11" ht="12.75">
      <c r="A54" s="14">
        <v>48</v>
      </c>
      <c r="B54" s="15" t="s">
        <v>160</v>
      </c>
      <c r="C54" s="396">
        <f>'- 31 -'!E54</f>
        <v>7964197</v>
      </c>
      <c r="D54" s="396">
        <f>C54/'- 7 -'!G54</f>
        <v>1547.7383057698662</v>
      </c>
      <c r="E54" s="354">
        <f>C54/K54</f>
        <v>9.268734274149436</v>
      </c>
      <c r="F54" s="15">
        <f>K54/'- 7 -'!G54</f>
        <v>166.98486114619973</v>
      </c>
      <c r="G54" s="396">
        <f>'- 31 -'!G54</f>
        <v>677338</v>
      </c>
      <c r="H54" s="354">
        <f>G54/K54</f>
        <v>0.7882861179581357</v>
      </c>
      <c r="I54" s="421">
        <v>1112284</v>
      </c>
      <c r="J54" s="80">
        <v>253030</v>
      </c>
      <c r="K54" s="80">
        <f>I54-J54</f>
        <v>859254</v>
      </c>
    </row>
    <row r="55" spans="1:9" ht="12.75">
      <c r="A55" s="12">
        <v>49</v>
      </c>
      <c r="B55" s="13" t="s">
        <v>161</v>
      </c>
      <c r="C55" s="395">
        <f>'- 31 -'!E55</f>
        <v>2978001</v>
      </c>
      <c r="D55" s="395">
        <f>C55/'- 7 -'!G55</f>
        <v>692.6872441384444</v>
      </c>
      <c r="E55" s="353">
        <f t="shared" si="0"/>
        <v>4.729853657296964</v>
      </c>
      <c r="F55" s="13">
        <f>I55/'- 7 -'!G55</f>
        <v>146.4500372162263</v>
      </c>
      <c r="G55" s="395">
        <f>'- 31 -'!G55</f>
        <v>362144</v>
      </c>
      <c r="H55" s="353">
        <f t="shared" si="1"/>
        <v>0.5751805062752335</v>
      </c>
      <c r="I55" s="421">
        <v>629618</v>
      </c>
    </row>
    <row r="56" spans="1:9" ht="12.75">
      <c r="A56" s="14">
        <v>50</v>
      </c>
      <c r="B56" s="15" t="s">
        <v>358</v>
      </c>
      <c r="C56" s="396">
        <f>'- 31 -'!E56</f>
        <v>1408986</v>
      </c>
      <c r="D56" s="396">
        <f>C56/'- 7 -'!G56</f>
        <v>762.5621042377009</v>
      </c>
      <c r="E56" s="354">
        <f t="shared" si="0"/>
        <v>3.83523826892664</v>
      </c>
      <c r="F56" s="15">
        <f>I56/'- 7 -'!G56</f>
        <v>198.83043784164096</v>
      </c>
      <c r="G56" s="396">
        <f>'- 31 -'!G56</f>
        <v>110562</v>
      </c>
      <c r="H56" s="354">
        <f t="shared" si="1"/>
        <v>0.30094806725479684</v>
      </c>
      <c r="I56" s="421">
        <v>367379</v>
      </c>
    </row>
    <row r="57" spans="1:9" ht="12.75">
      <c r="A57" s="12">
        <v>2264</v>
      </c>
      <c r="B57" s="13" t="s">
        <v>162</v>
      </c>
      <c r="C57" s="395">
        <f>'- 31 -'!E57</f>
        <v>246097</v>
      </c>
      <c r="D57" s="395">
        <f>C57/'- 7 -'!G57</f>
        <v>1285.1018276762402</v>
      </c>
      <c r="E57" s="353">
        <f t="shared" si="0"/>
        <v>3.198224775172844</v>
      </c>
      <c r="F57" s="13">
        <f>I57/'- 7 -'!G57</f>
        <v>401.81723237597913</v>
      </c>
      <c r="G57" s="395">
        <f>'- 31 -'!G57</f>
        <v>3466</v>
      </c>
      <c r="H57" s="353">
        <f t="shared" si="1"/>
        <v>0.04504340593647658</v>
      </c>
      <c r="I57" s="421">
        <v>76948</v>
      </c>
    </row>
    <row r="58" spans="1:9" ht="12.75">
      <c r="A58" s="14">
        <v>2309</v>
      </c>
      <c r="B58" s="15" t="s">
        <v>163</v>
      </c>
      <c r="C58" s="396">
        <f>'- 31 -'!E58</f>
        <v>301426</v>
      </c>
      <c r="D58" s="396">
        <f>C58/'- 7 -'!G58</f>
        <v>1196.1349206349207</v>
      </c>
      <c r="E58" s="354">
        <f t="shared" si="0"/>
        <v>4.999601924033836</v>
      </c>
      <c r="F58" s="15">
        <f>I58/'- 7 -'!G58</f>
        <v>239.24603174603175</v>
      </c>
      <c r="G58" s="396">
        <f>'- 31 -'!G58</f>
        <v>10481</v>
      </c>
      <c r="H58" s="354">
        <f t="shared" si="1"/>
        <v>0.1738430917233372</v>
      </c>
      <c r="I58" s="421">
        <v>60290</v>
      </c>
    </row>
    <row r="59" spans="1:9" ht="12.75">
      <c r="A59" s="12">
        <v>2312</v>
      </c>
      <c r="B59" s="13" t="s">
        <v>164</v>
      </c>
      <c r="C59" s="395">
        <f>'- 31 -'!E59</f>
        <v>243066</v>
      </c>
      <c r="D59" s="395">
        <f>C59/'- 7 -'!G59</f>
        <v>1317.4308943089432</v>
      </c>
      <c r="E59" s="353">
        <f t="shared" si="0"/>
        <v>4.098644273573452</v>
      </c>
      <c r="F59" s="13">
        <f>I59/'- 7 -'!G59</f>
        <v>321.4308943089431</v>
      </c>
      <c r="G59" s="395">
        <f>'- 31 -'!G59</f>
        <v>12853</v>
      </c>
      <c r="H59" s="353">
        <f t="shared" si="1"/>
        <v>0.21673074328881695</v>
      </c>
      <c r="I59" s="421">
        <v>59304</v>
      </c>
    </row>
    <row r="60" spans="1:9" ht="12.75">
      <c r="A60" s="14">
        <v>2355</v>
      </c>
      <c r="B60" s="15" t="s">
        <v>165</v>
      </c>
      <c r="C60" s="396">
        <f>'- 31 -'!E60</f>
        <v>2626563</v>
      </c>
      <c r="D60" s="396">
        <f>C60/'- 7 -'!G60</f>
        <v>745.0185789249751</v>
      </c>
      <c r="E60" s="354">
        <f t="shared" si="0"/>
        <v>5.68532435767008</v>
      </c>
      <c r="F60" s="15">
        <f>I60/'- 7 -'!G60</f>
        <v>131.04240533257695</v>
      </c>
      <c r="G60" s="396">
        <f>'- 31 -'!G60</f>
        <v>110820</v>
      </c>
      <c r="H60" s="354">
        <f t="shared" si="1"/>
        <v>0.23987532197666617</v>
      </c>
      <c r="I60" s="421">
        <v>461990</v>
      </c>
    </row>
    <row r="61" spans="1:9" ht="12.75">
      <c r="A61" s="12">
        <v>2439</v>
      </c>
      <c r="B61" s="13" t="s">
        <v>166</v>
      </c>
      <c r="C61" s="395">
        <f>'- 31 -'!E61</f>
        <v>130270.58</v>
      </c>
      <c r="D61" s="395">
        <f>C61/'- 7 -'!G61</f>
        <v>851.4416993464052</v>
      </c>
      <c r="E61" s="353">
        <f t="shared" si="0"/>
        <v>4.695619795984573</v>
      </c>
      <c r="F61" s="13">
        <f>I61/'- 7 -'!G61</f>
        <v>181.32679738562092</v>
      </c>
      <c r="G61" s="395">
        <f>'- 31 -'!G61</f>
        <v>13799.64</v>
      </c>
      <c r="H61" s="353">
        <f t="shared" si="1"/>
        <v>0.49740979706592653</v>
      </c>
      <c r="I61" s="421">
        <v>27743</v>
      </c>
    </row>
    <row r="62" spans="1:9" ht="12.75">
      <c r="A62" s="14">
        <v>2460</v>
      </c>
      <c r="B62" s="15" t="s">
        <v>167</v>
      </c>
      <c r="C62" s="396">
        <f>'- 31 -'!E62</f>
        <v>375164</v>
      </c>
      <c r="D62" s="396">
        <f>C62/'- 7 -'!G62</f>
        <v>1210.9877340219496</v>
      </c>
      <c r="E62" s="354">
        <f t="shared" si="0"/>
        <v>4.5510280827318494</v>
      </c>
      <c r="F62" s="15">
        <f>I62/'- 7 -'!G62</f>
        <v>266.09102646868945</v>
      </c>
      <c r="G62" s="396">
        <f>'- 31 -'!G62</f>
        <v>28279</v>
      </c>
      <c r="H62" s="354">
        <f t="shared" si="1"/>
        <v>0.3430460362710014</v>
      </c>
      <c r="I62" s="421">
        <v>82435</v>
      </c>
    </row>
    <row r="63" spans="1:9" ht="12.75">
      <c r="A63" s="12">
        <v>3000</v>
      </c>
      <c r="B63" s="13" t="s">
        <v>400</v>
      </c>
      <c r="C63" s="395">
        <f>'- 31 -'!E63</f>
        <v>526240</v>
      </c>
      <c r="D63" s="395">
        <f>C63/'- 7 -'!G63</f>
        <v>787.0774753215676</v>
      </c>
      <c r="E63" s="353">
        <f t="shared" si="0"/>
        <v>4.185476815398075</v>
      </c>
      <c r="F63" s="13">
        <f>I63/'- 7 -'!G63</f>
        <v>188.04965599760698</v>
      </c>
      <c r="G63" s="395">
        <f>'- 31 -'!G63</f>
        <v>36512</v>
      </c>
      <c r="H63" s="353">
        <f t="shared" si="1"/>
        <v>0.2904000636284101</v>
      </c>
      <c r="I63" s="421">
        <v>125730</v>
      </c>
    </row>
    <row r="64" spans="1:9" ht="4.5" customHeight="1">
      <c r="A64" s="16"/>
      <c r="B64" s="16"/>
      <c r="C64" s="397"/>
      <c r="D64" s="397"/>
      <c r="E64" s="355"/>
      <c r="F64" s="16"/>
      <c r="G64" s="397"/>
      <c r="H64" s="355"/>
      <c r="I64" s="421"/>
    </row>
    <row r="65" spans="1:9" ht="12.75">
      <c r="A65" s="18"/>
      <c r="B65" s="19" t="s">
        <v>168</v>
      </c>
      <c r="C65" s="398">
        <f>SUM(C11:C63)</f>
        <v>120749740.64999999</v>
      </c>
      <c r="D65" s="398">
        <f>C65/'- 7 -'!G65</f>
        <v>642.4780511467895</v>
      </c>
      <c r="E65" s="356">
        <f t="shared" si="0"/>
        <v>4.336951920788949</v>
      </c>
      <c r="F65" s="19">
        <f>I65/'- 7 -'!G65</f>
        <v>148.14045967793766</v>
      </c>
      <c r="G65" s="398">
        <f>SUM(G11:G63)</f>
        <v>14415529.530000001</v>
      </c>
      <c r="H65" s="356">
        <f t="shared" si="1"/>
        <v>0.5177606026131314</v>
      </c>
      <c r="I65" s="421">
        <f>SUM(I11:I63)</f>
        <v>27842075</v>
      </c>
    </row>
    <row r="66" spans="1:9" ht="4.5" customHeight="1">
      <c r="A66" s="16"/>
      <c r="B66" s="16"/>
      <c r="C66" s="397"/>
      <c r="D66" s="397"/>
      <c r="E66" s="355"/>
      <c r="F66" s="16"/>
      <c r="G66" s="397"/>
      <c r="H66" s="355"/>
      <c r="I66" s="421"/>
    </row>
    <row r="67" spans="1:9" ht="12.75">
      <c r="A67" s="14">
        <v>2155</v>
      </c>
      <c r="B67" s="15" t="s">
        <v>169</v>
      </c>
      <c r="C67" s="396">
        <f>'- 31 -'!E67</f>
        <v>117307.64</v>
      </c>
      <c r="D67" s="396">
        <f>C67/'- 7 -'!G67</f>
        <v>803.4769863013698</v>
      </c>
      <c r="E67" s="365" t="s">
        <v>362</v>
      </c>
      <c r="F67" s="422" t="s">
        <v>362</v>
      </c>
      <c r="G67" s="396">
        <f>'- 31 -'!G67</f>
        <v>23700</v>
      </c>
      <c r="H67" s="365" t="s">
        <v>362</v>
      </c>
      <c r="I67" s="421" t="s">
        <v>170</v>
      </c>
    </row>
    <row r="68" spans="1:9" ht="12.75">
      <c r="A68" s="12">
        <v>2408</v>
      </c>
      <c r="B68" s="13" t="s">
        <v>171</v>
      </c>
      <c r="C68" s="395">
        <f>'- 31 -'!E68</f>
        <v>324848</v>
      </c>
      <c r="D68" s="395">
        <f>C68/'- 7 -'!G68</f>
        <v>1166.4201077199282</v>
      </c>
      <c r="E68" s="366" t="s">
        <v>362</v>
      </c>
      <c r="F68" s="383" t="s">
        <v>362</v>
      </c>
      <c r="G68" s="395">
        <f>'- 31 -'!G68</f>
        <v>6350</v>
      </c>
      <c r="H68" s="366" t="s">
        <v>362</v>
      </c>
      <c r="I68" s="421" t="s">
        <v>170</v>
      </c>
    </row>
    <row r="69" ht="6.75" customHeight="1"/>
    <row r="70" spans="1:8" ht="12" customHeight="1">
      <c r="A70" s="380" t="s">
        <v>372</v>
      </c>
      <c r="B70" s="266" t="s">
        <v>447</v>
      </c>
      <c r="C70" s="16"/>
      <c r="D70" s="16"/>
      <c r="E70" s="16"/>
      <c r="F70" s="16"/>
      <c r="G70" s="16"/>
      <c r="H70" s="16"/>
    </row>
    <row r="71" spans="1:8" ht="12" customHeight="1">
      <c r="A71" s="380" t="s">
        <v>373</v>
      </c>
      <c r="B71" s="266" t="s">
        <v>446</v>
      </c>
      <c r="C71" s="16"/>
      <c r="D71" s="16"/>
      <c r="E71" s="16"/>
      <c r="F71" s="16"/>
      <c r="G71" s="16"/>
      <c r="H71" s="16"/>
    </row>
    <row r="72" spans="1:8" ht="12" customHeight="1">
      <c r="A72" s="5"/>
      <c r="B72" s="5"/>
      <c r="C72" s="16"/>
      <c r="D72" s="16"/>
      <c r="E72" s="16"/>
      <c r="F72" s="16"/>
      <c r="G72" s="16"/>
      <c r="H72" s="16"/>
    </row>
    <row r="73" spans="1:8" ht="12" customHeight="1">
      <c r="A73" s="5"/>
      <c r="B73" s="5"/>
      <c r="C73" s="16"/>
      <c r="D73" s="16"/>
      <c r="E73" s="16"/>
      <c r="F73" s="16"/>
      <c r="G73" s="16"/>
      <c r="H73" s="16"/>
    </row>
    <row r="74" spans="1:8" ht="12" customHeight="1">
      <c r="A74" s="5"/>
      <c r="B74" s="5"/>
      <c r="C74" s="16"/>
      <c r="D74" s="16"/>
      <c r="E74" s="16"/>
      <c r="F74" s="16"/>
      <c r="G74" s="16"/>
      <c r="H74" s="16"/>
    </row>
    <row r="75" spans="3:8" ht="12" customHeight="1">
      <c r="C75" s="16"/>
      <c r="D75" s="16"/>
      <c r="E75" s="16"/>
      <c r="F75" s="16"/>
      <c r="G75" s="16"/>
      <c r="H75" s="16"/>
    </row>
  </sheetData>
  <printOptions horizontalCentered="1"/>
  <pageMargins left="0.4724409448818898" right="0.4724409448818898" top="0.5905511811023623" bottom="0" header="0.31496062992125984" footer="0"/>
  <pageSetup fitToHeight="1" fitToWidth="1" horizontalDpi="300" verticalDpi="300" orientation="portrait" scale="83" r:id="rId1"/>
  <headerFooter alignWithMargins="0">
    <oddHeader>&amp;C&amp;"Times New Roman,Bold"&amp;12&amp;A</oddHeader>
  </headerFooter>
</worksheet>
</file>

<file path=xl/worksheets/sheet33.xml><?xml version="1.0" encoding="utf-8"?>
<worksheet xmlns="http://schemas.openxmlformats.org/spreadsheetml/2006/main" xmlns:r="http://schemas.openxmlformats.org/officeDocument/2006/relationships">
  <sheetPr codeName="Sheet52">
    <pageSetUpPr fitToPage="1"/>
  </sheetPr>
  <dimension ref="A1:K74"/>
  <sheetViews>
    <sheetView showGridLines="0" showZeros="0" workbookViewId="0" topLeftCell="A1">
      <selection activeCell="A1" sqref="A1"/>
    </sheetView>
  </sheetViews>
  <sheetFormatPr defaultColWidth="15.83203125" defaultRowHeight="12"/>
  <cols>
    <col min="1" max="1" width="6.83203125" style="80" customWidth="1"/>
    <col min="2" max="2" width="33.83203125" style="80" customWidth="1"/>
    <col min="3" max="3" width="15.83203125" style="80" customWidth="1"/>
    <col min="4" max="4" width="7.83203125" style="80" customWidth="1"/>
    <col min="5" max="5" width="9.83203125" style="80" customWidth="1"/>
    <col min="6" max="6" width="15.83203125" style="80" customWidth="1"/>
    <col min="7" max="7" width="7.83203125" style="80" customWidth="1"/>
    <col min="8" max="8" width="9.83203125" style="80" customWidth="1"/>
    <col min="9" max="9" width="15.83203125" style="80" customWidth="1"/>
    <col min="10" max="10" width="7.83203125" style="80" customWidth="1"/>
    <col min="11" max="11" width="9.83203125" style="80" customWidth="1"/>
    <col min="12" max="16384" width="15.83203125" style="80" customWidth="1"/>
  </cols>
  <sheetData>
    <row r="1" spans="1:11" ht="6.75" customHeight="1">
      <c r="A1" s="16"/>
      <c r="B1" s="78"/>
      <c r="C1" s="140"/>
      <c r="D1" s="140"/>
      <c r="E1" s="140"/>
      <c r="F1" s="140"/>
      <c r="G1" s="140"/>
      <c r="H1" s="140"/>
      <c r="I1" s="140"/>
      <c r="J1" s="140"/>
      <c r="K1" s="140"/>
    </row>
    <row r="2" spans="1:11" ht="12.75">
      <c r="A2" s="7"/>
      <c r="B2" s="81"/>
      <c r="C2" s="195" t="s">
        <v>333</v>
      </c>
      <c r="D2" s="195"/>
      <c r="E2" s="195"/>
      <c r="F2" s="195"/>
      <c r="G2" s="195"/>
      <c r="H2" s="195"/>
      <c r="I2" s="210"/>
      <c r="J2" s="226"/>
      <c r="K2" s="215"/>
    </row>
    <row r="3" spans="1:11" ht="12.75">
      <c r="A3" s="8"/>
      <c r="B3" s="84"/>
      <c r="C3" s="198" t="str">
        <f>YEAR</f>
        <v>OPERATING FUND ACTUAL 2000/01</v>
      </c>
      <c r="D3" s="198"/>
      <c r="E3" s="198"/>
      <c r="F3" s="198"/>
      <c r="G3" s="198"/>
      <c r="H3" s="198"/>
      <c r="I3" s="211"/>
      <c r="J3" s="211"/>
      <c r="K3" s="216"/>
    </row>
    <row r="4" spans="1:11" ht="12.75">
      <c r="A4" s="9"/>
      <c r="C4" s="140"/>
      <c r="D4" s="140"/>
      <c r="E4" s="140"/>
      <c r="F4" s="140"/>
      <c r="G4" s="140"/>
      <c r="H4" s="140"/>
      <c r="I4" s="140"/>
      <c r="J4" s="140"/>
      <c r="K4" s="140"/>
    </row>
    <row r="5" ht="12.75">
      <c r="A5" s="9"/>
    </row>
    <row r="6" spans="1:11" ht="18.75">
      <c r="A6" s="9"/>
      <c r="C6" s="423" t="s">
        <v>448</v>
      </c>
      <c r="D6" s="331"/>
      <c r="E6" s="332"/>
      <c r="F6" s="332"/>
      <c r="G6" s="332"/>
      <c r="H6" s="332"/>
      <c r="I6" s="332"/>
      <c r="J6" s="332"/>
      <c r="K6" s="333"/>
    </row>
    <row r="7" spans="3:11" ht="12.75">
      <c r="C7" s="67" t="s">
        <v>258</v>
      </c>
      <c r="D7" s="68"/>
      <c r="E7" s="69"/>
      <c r="F7" s="67" t="s">
        <v>239</v>
      </c>
      <c r="G7" s="68"/>
      <c r="H7" s="69"/>
      <c r="I7" s="67" t="s">
        <v>245</v>
      </c>
      <c r="J7" s="68"/>
      <c r="K7" s="69"/>
    </row>
    <row r="8" spans="1:11" ht="12.75">
      <c r="A8" s="92"/>
      <c r="B8" s="44"/>
      <c r="C8" s="71"/>
      <c r="D8" s="224"/>
      <c r="E8" s="225" t="s">
        <v>75</v>
      </c>
      <c r="F8" s="71"/>
      <c r="G8" s="72"/>
      <c r="H8" s="225" t="s">
        <v>75</v>
      </c>
      <c r="I8" s="71"/>
      <c r="J8" s="72"/>
      <c r="K8" s="225" t="s">
        <v>75</v>
      </c>
    </row>
    <row r="9" spans="1:11" ht="12.75">
      <c r="A9" s="50" t="s">
        <v>101</v>
      </c>
      <c r="B9" s="51" t="s">
        <v>102</v>
      </c>
      <c r="C9" s="73" t="s">
        <v>103</v>
      </c>
      <c r="D9" s="74" t="s">
        <v>104</v>
      </c>
      <c r="E9" s="74" t="s">
        <v>105</v>
      </c>
      <c r="F9" s="74" t="s">
        <v>103</v>
      </c>
      <c r="G9" s="74" t="s">
        <v>104</v>
      </c>
      <c r="H9" s="74" t="s">
        <v>105</v>
      </c>
      <c r="I9" s="74" t="s">
        <v>103</v>
      </c>
      <c r="J9" s="74" t="s">
        <v>104</v>
      </c>
      <c r="K9" s="74" t="s">
        <v>105</v>
      </c>
    </row>
    <row r="10" spans="1:2" ht="4.5" customHeight="1">
      <c r="A10" s="75"/>
      <c r="B10" s="75"/>
    </row>
    <row r="11" spans="1:11" ht="12.75">
      <c r="A11" s="12">
        <v>1</v>
      </c>
      <c r="B11" s="13" t="s">
        <v>117</v>
      </c>
      <c r="C11" s="395">
        <v>1249004</v>
      </c>
      <c r="D11" s="347">
        <f>C11/'- 3 -'!E11</f>
        <v>0.005442198639117448</v>
      </c>
      <c r="E11" s="395">
        <f>C11/'- 7 -'!G11</f>
        <v>40.768228954162815</v>
      </c>
      <c r="F11" s="395">
        <v>747328</v>
      </c>
      <c r="G11" s="347">
        <f>F11/'- 3 -'!E11</f>
        <v>0.003256280543996948</v>
      </c>
      <c r="H11" s="395">
        <f>F11/'- 7 -'!G11</f>
        <v>24.393227730140648</v>
      </c>
      <c r="I11" s="395">
        <v>2070659</v>
      </c>
      <c r="J11" s="347">
        <f>I11/'- 3 -'!E11</f>
        <v>0.009022339073274621</v>
      </c>
      <c r="K11" s="395">
        <f>I11/'- 7 -'!G11</f>
        <v>67.58753390541409</v>
      </c>
    </row>
    <row r="12" spans="1:11" ht="12.75">
      <c r="A12" s="14">
        <v>2</v>
      </c>
      <c r="B12" s="15" t="s">
        <v>118</v>
      </c>
      <c r="C12" s="396">
        <v>246559</v>
      </c>
      <c r="D12" s="348">
        <f>C12/'- 3 -'!E12</f>
        <v>0.00417318376656074</v>
      </c>
      <c r="E12" s="396">
        <f>C12/'- 7 -'!G12</f>
        <v>26.530377276062953</v>
      </c>
      <c r="F12" s="396">
        <v>38129</v>
      </c>
      <c r="G12" s="348">
        <f>F12/'- 3 -'!E12</f>
        <v>0.0006453600308047747</v>
      </c>
      <c r="H12" s="396">
        <f>F12/'- 7 -'!G12</f>
        <v>4.102777652241469</v>
      </c>
      <c r="I12" s="396">
        <v>1383301</v>
      </c>
      <c r="J12" s="348">
        <f>I12/'- 3 -'!E12</f>
        <v>0.023413338298205452</v>
      </c>
      <c r="K12" s="396">
        <f>I12/'- 7 -'!G12</f>
        <v>148.84671586255283</v>
      </c>
    </row>
    <row r="13" spans="1:11" ht="12.75">
      <c r="A13" s="12">
        <v>3</v>
      </c>
      <c r="B13" s="13" t="s">
        <v>119</v>
      </c>
      <c r="C13" s="395">
        <v>208911</v>
      </c>
      <c r="D13" s="347">
        <f>C13/'- 3 -'!E13</f>
        <v>0.0051389870283693306</v>
      </c>
      <c r="E13" s="395">
        <f>C13/'- 7 -'!G13</f>
        <v>35.31288032454361</v>
      </c>
      <c r="F13" s="395">
        <v>976376</v>
      </c>
      <c r="G13" s="347">
        <f>F13/'- 3 -'!E13</f>
        <v>0.024017804705406293</v>
      </c>
      <c r="H13" s="395">
        <f>F13/'- 7 -'!G13</f>
        <v>165.0398918187965</v>
      </c>
      <c r="I13" s="395">
        <v>490791</v>
      </c>
      <c r="J13" s="347">
        <f>I13/'- 3 -'!E13</f>
        <v>0.012072933367033868</v>
      </c>
      <c r="K13" s="395">
        <f>I13/'- 7 -'!G13</f>
        <v>82.95993914807302</v>
      </c>
    </row>
    <row r="14" spans="1:11" ht="12.75">
      <c r="A14" s="14">
        <v>4</v>
      </c>
      <c r="B14" s="15" t="s">
        <v>120</v>
      </c>
      <c r="C14" s="396">
        <v>177626</v>
      </c>
      <c r="D14" s="348">
        <f>C14/'- 3 -'!E14</f>
        <v>0.004548180703393534</v>
      </c>
      <c r="E14" s="396">
        <f>C14/'- 7 -'!G14</f>
        <v>30.171558635684196</v>
      </c>
      <c r="F14" s="396">
        <v>236934</v>
      </c>
      <c r="G14" s="348">
        <f>F14/'- 3 -'!E14</f>
        <v>0.0060667844053114055</v>
      </c>
      <c r="H14" s="396">
        <f>F14/'- 7 -'!G14</f>
        <v>40.24561761108846</v>
      </c>
      <c r="I14" s="396">
        <v>523822</v>
      </c>
      <c r="J14" s="348">
        <f>I14/'- 3 -'!E14</f>
        <v>0.013412659815640772</v>
      </c>
      <c r="K14" s="396">
        <f>I14/'- 7 -'!G14</f>
        <v>88.97642342709608</v>
      </c>
    </row>
    <row r="15" spans="1:11" ht="12.75">
      <c r="A15" s="12">
        <v>5</v>
      </c>
      <c r="B15" s="13" t="s">
        <v>121</v>
      </c>
      <c r="C15" s="395">
        <v>174512</v>
      </c>
      <c r="D15" s="347">
        <f>C15/'- 3 -'!E15</f>
        <v>0.0037166513378652064</v>
      </c>
      <c r="E15" s="395">
        <f>C15/'- 7 -'!G15</f>
        <v>24.646150804299012</v>
      </c>
      <c r="F15" s="395">
        <v>423486</v>
      </c>
      <c r="G15" s="347">
        <f>F15/'- 3 -'!E15</f>
        <v>0.009019149447987445</v>
      </c>
      <c r="H15" s="395">
        <f>F15/'- 7 -'!G15</f>
        <v>59.80849351052862</v>
      </c>
      <c r="I15" s="395">
        <v>609797</v>
      </c>
      <c r="J15" s="347">
        <f>I15/'- 3 -'!E15</f>
        <v>0.012987088772555408</v>
      </c>
      <c r="K15" s="395">
        <f>I15/'- 7 -'!G15</f>
        <v>86.1210049853828</v>
      </c>
    </row>
    <row r="16" spans="1:11" ht="12.75">
      <c r="A16" s="14">
        <v>6</v>
      </c>
      <c r="B16" s="15" t="s">
        <v>122</v>
      </c>
      <c r="C16" s="396">
        <v>155851</v>
      </c>
      <c r="D16" s="348">
        <f>C16/'- 3 -'!E16</f>
        <v>0.0027730413077126956</v>
      </c>
      <c r="E16" s="396">
        <f>C16/'- 7 -'!G16</f>
        <v>17.72948068938058</v>
      </c>
      <c r="F16" s="396">
        <v>267144</v>
      </c>
      <c r="G16" s="348">
        <f>F16/'- 3 -'!E16</f>
        <v>0.004753266562983878</v>
      </c>
      <c r="H16" s="396">
        <f>F16/'- 7 -'!G16</f>
        <v>30.390080200216143</v>
      </c>
      <c r="I16" s="396">
        <v>907577</v>
      </c>
      <c r="J16" s="348">
        <f>I16/'- 3 -'!E16</f>
        <v>0.016148427093377427</v>
      </c>
      <c r="K16" s="396">
        <f>I16/'- 7 -'!G16</f>
        <v>103.24520789488652</v>
      </c>
    </row>
    <row r="17" spans="1:11" ht="12.75">
      <c r="A17" s="12">
        <v>9</v>
      </c>
      <c r="B17" s="13" t="s">
        <v>123</v>
      </c>
      <c r="C17" s="395">
        <v>150139</v>
      </c>
      <c r="D17" s="347">
        <f>C17/'- 3 -'!E17</f>
        <v>0.00193279542288915</v>
      </c>
      <c r="E17" s="395">
        <f>C17/'- 7 -'!G17</f>
        <v>11.725670282639426</v>
      </c>
      <c r="F17" s="395">
        <v>123982</v>
      </c>
      <c r="G17" s="347">
        <f>F17/'- 3 -'!E17</f>
        <v>0.0015960665924286334</v>
      </c>
      <c r="H17" s="395">
        <f>F17/'- 7 -'!G17</f>
        <v>9.682840920628227</v>
      </c>
      <c r="I17" s="395">
        <v>803392</v>
      </c>
      <c r="J17" s="347">
        <f>I17/'- 3 -'!E17</f>
        <v>0.010342365277414663</v>
      </c>
      <c r="K17" s="395">
        <f>I17/'- 7 -'!G17</f>
        <v>62.743921963715316</v>
      </c>
    </row>
    <row r="18" spans="1:11" ht="12.75">
      <c r="A18" s="14">
        <v>10</v>
      </c>
      <c r="B18" s="15" t="s">
        <v>124</v>
      </c>
      <c r="C18" s="396">
        <v>95827</v>
      </c>
      <c r="D18" s="348">
        <f>C18/'- 3 -'!E18</f>
        <v>0.0016868975133405152</v>
      </c>
      <c r="E18" s="396">
        <f>C18/'- 7 -'!G18</f>
        <v>11.190820973957726</v>
      </c>
      <c r="F18" s="396">
        <v>443865</v>
      </c>
      <c r="G18" s="348">
        <f>F18/'- 3 -'!E18</f>
        <v>0.007813609575160318</v>
      </c>
      <c r="H18" s="396">
        <f>F18/'- 7 -'!G18</f>
        <v>51.83522130094593</v>
      </c>
      <c r="I18" s="396">
        <v>332328</v>
      </c>
      <c r="J18" s="348">
        <f>I18/'- 3 -'!E18</f>
        <v>0.005850159942536307</v>
      </c>
      <c r="K18" s="396">
        <f>I18/'- 7 -'!G18</f>
        <v>38.809762933551326</v>
      </c>
    </row>
    <row r="19" spans="1:11" ht="12.75">
      <c r="A19" s="12">
        <v>11</v>
      </c>
      <c r="B19" s="13" t="s">
        <v>125</v>
      </c>
      <c r="C19" s="395">
        <v>39305</v>
      </c>
      <c r="D19" s="347">
        <f>C19/'- 3 -'!E19</f>
        <v>0.0012696829526884894</v>
      </c>
      <c r="E19" s="395">
        <f>C19/'- 7 -'!G19</f>
        <v>8.340937546421069</v>
      </c>
      <c r="F19" s="395">
        <v>96346</v>
      </c>
      <c r="G19" s="347">
        <f>F19/'- 3 -'!E19</f>
        <v>0.003112298022127597</v>
      </c>
      <c r="H19" s="395">
        <f>F19/'- 7 -'!G19</f>
        <v>20.44564225537423</v>
      </c>
      <c r="I19" s="395">
        <v>461363</v>
      </c>
      <c r="J19" s="347">
        <f>I19/'- 3 -'!E19</f>
        <v>0.014903567894700917</v>
      </c>
      <c r="K19" s="395">
        <f>I19/'- 7 -'!G19</f>
        <v>97.90611803153449</v>
      </c>
    </row>
    <row r="20" spans="1:11" ht="12.75">
      <c r="A20" s="14">
        <v>12</v>
      </c>
      <c r="B20" s="15" t="s">
        <v>126</v>
      </c>
      <c r="C20" s="396">
        <v>200429</v>
      </c>
      <c r="D20" s="348">
        <f>C20/'- 3 -'!E20</f>
        <v>0.0040282953637351</v>
      </c>
      <c r="E20" s="396">
        <f>C20/'- 7 -'!G20</f>
        <v>24.88317524954065</v>
      </c>
      <c r="F20" s="396">
        <v>73553</v>
      </c>
      <c r="G20" s="348">
        <f>F20/'- 3 -'!E20</f>
        <v>0.0014782951014514255</v>
      </c>
      <c r="H20" s="396">
        <f>F20/'- 7 -'!G20</f>
        <v>9.131573720017878</v>
      </c>
      <c r="I20" s="396">
        <v>151873</v>
      </c>
      <c r="J20" s="348">
        <f>I20/'- 3 -'!E20</f>
        <v>0.0030523991127857785</v>
      </c>
      <c r="K20" s="396">
        <f>I20/'- 7 -'!G20</f>
        <v>18.854968466007847</v>
      </c>
    </row>
    <row r="21" spans="1:11" ht="12.75">
      <c r="A21" s="12">
        <v>13</v>
      </c>
      <c r="B21" s="13" t="s">
        <v>127</v>
      </c>
      <c r="C21" s="395">
        <v>34690</v>
      </c>
      <c r="D21" s="347">
        <f>C21/'- 3 -'!E21</f>
        <v>0.0018379351294199849</v>
      </c>
      <c r="E21" s="395">
        <f>C21/'- 7 -'!G21</f>
        <v>10.495582718141112</v>
      </c>
      <c r="F21" s="395">
        <v>75818</v>
      </c>
      <c r="G21" s="347">
        <f>F21/'- 3 -'!E21</f>
        <v>0.004016966435352102</v>
      </c>
      <c r="H21" s="395">
        <f>F21/'- 7 -'!G21</f>
        <v>22.939005203921095</v>
      </c>
      <c r="I21" s="395">
        <v>191135</v>
      </c>
      <c r="J21" s="347">
        <f>I21/'- 3 -'!E21</f>
        <v>0.010126656989382785</v>
      </c>
      <c r="K21" s="395">
        <f>I21/'- 7 -'!G21</f>
        <v>57.82857315744887</v>
      </c>
    </row>
    <row r="22" spans="1:11" ht="12.75">
      <c r="A22" s="14">
        <v>14</v>
      </c>
      <c r="B22" s="15" t="s">
        <v>128</v>
      </c>
      <c r="C22" s="396">
        <v>68954</v>
      </c>
      <c r="D22" s="348">
        <f>C22/'- 3 -'!E22</f>
        <v>0.0032190368594472493</v>
      </c>
      <c r="E22" s="396">
        <f>C22/'- 7 -'!G22</f>
        <v>19.743450250536863</v>
      </c>
      <c r="F22" s="396">
        <v>60978</v>
      </c>
      <c r="G22" s="348">
        <f>F22/'- 3 -'!E22</f>
        <v>0.0028466866260894856</v>
      </c>
      <c r="H22" s="396">
        <f>F22/'- 7 -'!G22</f>
        <v>17.459699355762346</v>
      </c>
      <c r="I22" s="396">
        <v>137930.01</v>
      </c>
      <c r="J22" s="348">
        <f>I22/'- 3 -'!E22</f>
        <v>0.006439101230007363</v>
      </c>
      <c r="K22" s="396">
        <f>I22/'- 7 -'!G22</f>
        <v>39.49320257695061</v>
      </c>
    </row>
    <row r="23" spans="1:11" ht="12.75">
      <c r="A23" s="12">
        <v>15</v>
      </c>
      <c r="B23" s="13" t="s">
        <v>129</v>
      </c>
      <c r="C23" s="395">
        <v>186068</v>
      </c>
      <c r="D23" s="347">
        <f>C23/'- 3 -'!E23</f>
        <v>0.006148546203630923</v>
      </c>
      <c r="E23" s="395">
        <f>C23/'- 7 -'!G23</f>
        <v>31.609275460800134</v>
      </c>
      <c r="F23" s="395">
        <v>94866</v>
      </c>
      <c r="G23" s="347">
        <f>F23/'- 3 -'!E23</f>
        <v>0.0031348108441733727</v>
      </c>
      <c r="H23" s="395">
        <f>F23/'- 7 -'!G23</f>
        <v>16.11585831988448</v>
      </c>
      <c r="I23" s="395">
        <v>507175</v>
      </c>
      <c r="J23" s="347">
        <f>I23/'- 3 -'!E23</f>
        <v>0.016759404738195247</v>
      </c>
      <c r="K23" s="395">
        <f>I23/'- 7 -'!G23</f>
        <v>86.1590078994309</v>
      </c>
    </row>
    <row r="24" spans="1:11" ht="12.75">
      <c r="A24" s="14">
        <v>16</v>
      </c>
      <c r="B24" s="15" t="s">
        <v>130</v>
      </c>
      <c r="C24" s="396">
        <v>0</v>
      </c>
      <c r="D24" s="348">
        <f>C24/'- 3 -'!E24</f>
        <v>0</v>
      </c>
      <c r="E24" s="396">
        <f>C24/'- 7 -'!G24</f>
        <v>0</v>
      </c>
      <c r="F24" s="396">
        <v>12899</v>
      </c>
      <c r="G24" s="348">
        <f>F24/'- 3 -'!E24</f>
        <v>0.0022794605565319118</v>
      </c>
      <c r="H24" s="396">
        <f>F24/'- 7 -'!G24</f>
        <v>16.235368156073</v>
      </c>
      <c r="I24" s="396">
        <v>39104</v>
      </c>
      <c r="J24" s="348">
        <f>I24/'- 3 -'!E24</f>
        <v>0.00691030510912659</v>
      </c>
      <c r="K24" s="396">
        <f>I24/'- 7 -'!G24</f>
        <v>49.21837633731907</v>
      </c>
    </row>
    <row r="25" spans="1:11" ht="12.75">
      <c r="A25" s="12">
        <v>17</v>
      </c>
      <c r="B25" s="13" t="s">
        <v>131</v>
      </c>
      <c r="C25" s="395">
        <v>0</v>
      </c>
      <c r="D25" s="347">
        <f>C25/'- 3 -'!E25</f>
        <v>0</v>
      </c>
      <c r="E25" s="395">
        <f>C25/'- 7 -'!G25</f>
        <v>0</v>
      </c>
      <c r="F25" s="395">
        <v>19665</v>
      </c>
      <c r="G25" s="347">
        <f>F25/'- 3 -'!E25</f>
        <v>0.004976764092043486</v>
      </c>
      <c r="H25" s="395">
        <f>F25/'- 7 -'!G25</f>
        <v>36.51810584958217</v>
      </c>
      <c r="I25" s="395">
        <v>10095</v>
      </c>
      <c r="J25" s="347">
        <f>I25/'- 3 -'!E25</f>
        <v>0.0025548148237568777</v>
      </c>
      <c r="K25" s="395">
        <f>I25/'- 7 -'!G25</f>
        <v>18.74651810584958</v>
      </c>
    </row>
    <row r="26" spans="1:11" ht="12.75">
      <c r="A26" s="14">
        <v>18</v>
      </c>
      <c r="B26" s="15" t="s">
        <v>132</v>
      </c>
      <c r="C26" s="396">
        <v>23914</v>
      </c>
      <c r="D26" s="348">
        <f>C26/'- 3 -'!E26</f>
        <v>0.002627978220550825</v>
      </c>
      <c r="E26" s="396">
        <f>C26/'- 7 -'!G26</f>
        <v>16.209584491289906</v>
      </c>
      <c r="F26" s="396">
        <v>6676</v>
      </c>
      <c r="G26" s="348">
        <f>F26/'- 3 -'!E26</f>
        <v>0.0007336448356777329</v>
      </c>
      <c r="H26" s="396">
        <f>F26/'- 7 -'!G26</f>
        <v>4.525181319053752</v>
      </c>
      <c r="I26" s="396">
        <v>117586</v>
      </c>
      <c r="J26" s="348">
        <f>I26/'- 3 -'!E26</f>
        <v>0.012921863638106938</v>
      </c>
      <c r="K26" s="396">
        <f>I26/'- 7 -'!G26</f>
        <v>79.70311123161392</v>
      </c>
    </row>
    <row r="27" spans="1:11" ht="12.75">
      <c r="A27" s="12">
        <v>19</v>
      </c>
      <c r="B27" s="13" t="s">
        <v>133</v>
      </c>
      <c r="C27" s="395">
        <v>0</v>
      </c>
      <c r="D27" s="347">
        <f>C27/'- 3 -'!E27</f>
        <v>0</v>
      </c>
      <c r="E27" s="395">
        <f>C27/'- 7 -'!G27</f>
        <v>0</v>
      </c>
      <c r="F27" s="395">
        <v>181824</v>
      </c>
      <c r="G27" s="347">
        <f>F27/'- 3 -'!E27</f>
        <v>0.007843336530789379</v>
      </c>
      <c r="H27" s="395">
        <f>F27/'- 7 -'!G27</f>
        <v>30.690702855985418</v>
      </c>
      <c r="I27" s="395">
        <v>666853</v>
      </c>
      <c r="J27" s="347">
        <f>I27/'- 3 -'!E27</f>
        <v>0.028766018213032877</v>
      </c>
      <c r="K27" s="395">
        <f>I27/'- 7 -'!G27</f>
        <v>112.56042806022552</v>
      </c>
    </row>
    <row r="28" spans="1:11" ht="12.75">
      <c r="A28" s="14">
        <v>20</v>
      </c>
      <c r="B28" s="15" t="s">
        <v>134</v>
      </c>
      <c r="C28" s="396">
        <v>24709</v>
      </c>
      <c r="D28" s="348">
        <f>C28/'- 3 -'!E28</f>
        <v>0.0034053497715525603</v>
      </c>
      <c r="E28" s="396">
        <f>C28/'- 7 -'!G28</f>
        <v>24.610557768924302</v>
      </c>
      <c r="F28" s="396">
        <v>40054</v>
      </c>
      <c r="G28" s="348">
        <f>F28/'- 3 -'!E28</f>
        <v>0.005520169968423095</v>
      </c>
      <c r="H28" s="396">
        <f>F28/'- 7 -'!G28</f>
        <v>39.89442231075697</v>
      </c>
      <c r="I28" s="396">
        <v>128462</v>
      </c>
      <c r="J28" s="348">
        <f>I28/'- 3 -'!E28</f>
        <v>0.01770440092084605</v>
      </c>
      <c r="K28" s="396">
        <f>I28/'- 7 -'!G28</f>
        <v>127.95019920318725</v>
      </c>
    </row>
    <row r="29" spans="1:11" ht="12.75">
      <c r="A29" s="12">
        <v>21</v>
      </c>
      <c r="B29" s="13" t="s">
        <v>135</v>
      </c>
      <c r="C29" s="395">
        <v>40346</v>
      </c>
      <c r="D29" s="347">
        <f>C29/'- 3 -'!E29</f>
        <v>0.0018770857315849288</v>
      </c>
      <c r="E29" s="395">
        <f>C29/'- 7 -'!G29</f>
        <v>11.46942604542741</v>
      </c>
      <c r="F29" s="395">
        <v>70532</v>
      </c>
      <c r="G29" s="347">
        <f>F29/'- 3 -'!E29</f>
        <v>0.003281480464485902</v>
      </c>
      <c r="H29" s="395">
        <f>F29/'- 7 -'!G29</f>
        <v>20.050601245131762</v>
      </c>
      <c r="I29" s="395">
        <v>261521</v>
      </c>
      <c r="J29" s="347">
        <f>I29/'- 3 -'!E29</f>
        <v>0.012167187270356965</v>
      </c>
      <c r="K29" s="395">
        <f>I29/'- 7 -'!G29</f>
        <v>74.34431588822243</v>
      </c>
    </row>
    <row r="30" spans="1:11" ht="12.75">
      <c r="A30" s="14">
        <v>22</v>
      </c>
      <c r="B30" s="15" t="s">
        <v>136</v>
      </c>
      <c r="C30" s="396">
        <v>28000</v>
      </c>
      <c r="D30" s="348">
        <f>C30/'- 3 -'!E30</f>
        <v>0.002410273065861314</v>
      </c>
      <c r="E30" s="396">
        <f>C30/'- 7 -'!G30</f>
        <v>16.061492571559686</v>
      </c>
      <c r="F30" s="396">
        <v>22080</v>
      </c>
      <c r="G30" s="348">
        <f>F30/'- 3 -'!E30</f>
        <v>0.0019006724747934933</v>
      </c>
      <c r="H30" s="396">
        <f>F30/'- 7 -'!G30</f>
        <v>12.66563414214421</v>
      </c>
      <c r="I30" s="396">
        <v>71938</v>
      </c>
      <c r="J30" s="348">
        <f>I30/'- 3 -'!E30</f>
        <v>0.006192507993283258</v>
      </c>
      <c r="K30" s="396">
        <f>I30/'- 7 -'!G30</f>
        <v>41.26541616474503</v>
      </c>
    </row>
    <row r="31" spans="1:11" ht="12.75">
      <c r="A31" s="12">
        <v>23</v>
      </c>
      <c r="B31" s="13" t="s">
        <v>137</v>
      </c>
      <c r="C31" s="395">
        <v>0</v>
      </c>
      <c r="D31" s="347">
        <f>C31/'- 3 -'!E31</f>
        <v>0</v>
      </c>
      <c r="E31" s="395">
        <f>C31/'- 7 -'!G31</f>
        <v>0</v>
      </c>
      <c r="F31" s="395">
        <v>73629</v>
      </c>
      <c r="G31" s="347">
        <f>F31/'- 3 -'!E31</f>
        <v>0.007545568401767878</v>
      </c>
      <c r="H31" s="395">
        <f>F31/'- 7 -'!G31</f>
        <v>51.060332871012484</v>
      </c>
      <c r="I31" s="395">
        <v>147323</v>
      </c>
      <c r="J31" s="347">
        <f>I31/'- 3 -'!E31</f>
        <v>0.015097798063991757</v>
      </c>
      <c r="K31" s="395">
        <f>I31/'- 7 -'!G31</f>
        <v>102.16574202496533</v>
      </c>
    </row>
    <row r="32" spans="1:11" ht="12.75">
      <c r="A32" s="14">
        <v>24</v>
      </c>
      <c r="B32" s="15" t="s">
        <v>138</v>
      </c>
      <c r="C32" s="396">
        <v>113014</v>
      </c>
      <c r="D32" s="348">
        <f>C32/'- 3 -'!E32</f>
        <v>0.0051114053347958285</v>
      </c>
      <c r="E32" s="396">
        <f>C32/'- 7 -'!G32</f>
        <v>30.80743648457093</v>
      </c>
      <c r="F32" s="396">
        <v>42819</v>
      </c>
      <c r="G32" s="348">
        <f>F32/'- 3 -'!E32</f>
        <v>0.0019366208171609056</v>
      </c>
      <c r="H32" s="396">
        <f>F32/'- 7 -'!G32</f>
        <v>11.672391233235198</v>
      </c>
      <c r="I32" s="396">
        <v>187404</v>
      </c>
      <c r="J32" s="348">
        <f>I32/'- 3 -'!E32</f>
        <v>0.008475921614685591</v>
      </c>
      <c r="K32" s="396">
        <f>I32/'- 7 -'!G32</f>
        <v>51.08603205757278</v>
      </c>
    </row>
    <row r="33" spans="1:11" ht="12.75">
      <c r="A33" s="12">
        <v>25</v>
      </c>
      <c r="B33" s="13" t="s">
        <v>139</v>
      </c>
      <c r="C33" s="395">
        <v>51345</v>
      </c>
      <c r="D33" s="347">
        <f>C33/'- 3 -'!E33</f>
        <v>0.005182961205568183</v>
      </c>
      <c r="E33" s="395">
        <f>C33/'- 7 -'!G33</f>
        <v>31.87150837988827</v>
      </c>
      <c r="F33" s="395">
        <v>32979</v>
      </c>
      <c r="G33" s="347">
        <f>F33/'- 3 -'!E33</f>
        <v>0.0033290267328548663</v>
      </c>
      <c r="H33" s="395">
        <f>F33/'- 7 -'!G33</f>
        <v>20.471135940409685</v>
      </c>
      <c r="I33" s="395">
        <v>141166</v>
      </c>
      <c r="J33" s="347">
        <f>I33/'- 3 -'!E33</f>
        <v>0.014249837404717853</v>
      </c>
      <c r="K33" s="395">
        <f>I33/'- 7 -'!G33</f>
        <v>87.62631905648665</v>
      </c>
    </row>
    <row r="34" spans="1:11" ht="12.75">
      <c r="A34" s="14">
        <v>26</v>
      </c>
      <c r="B34" s="15" t="s">
        <v>140</v>
      </c>
      <c r="C34" s="396">
        <v>94217</v>
      </c>
      <c r="D34" s="348">
        <f>C34/'- 3 -'!E34</f>
        <v>0.006172420952072855</v>
      </c>
      <c r="E34" s="396">
        <f>C34/'- 7 -'!G34</f>
        <v>34.171260699260124</v>
      </c>
      <c r="F34" s="396">
        <v>33609</v>
      </c>
      <c r="G34" s="348">
        <f>F34/'- 3 -'!E34</f>
        <v>0.002201820221172576</v>
      </c>
      <c r="H34" s="396">
        <f>F34/'- 7 -'!G34</f>
        <v>12.189540113158277</v>
      </c>
      <c r="I34" s="396">
        <v>239393</v>
      </c>
      <c r="J34" s="348">
        <f>I34/'- 3 -'!E34</f>
        <v>0.015683309476841514</v>
      </c>
      <c r="K34" s="396">
        <f>I34/'- 7 -'!G34</f>
        <v>86.82467720876252</v>
      </c>
    </row>
    <row r="35" spans="1:11" ht="12.75">
      <c r="A35" s="12">
        <v>28</v>
      </c>
      <c r="B35" s="13" t="s">
        <v>141</v>
      </c>
      <c r="C35" s="395">
        <v>36481</v>
      </c>
      <c r="D35" s="347">
        <f>C35/'- 3 -'!E35</f>
        <v>0.006039104780230949</v>
      </c>
      <c r="E35" s="395">
        <f>C35/'- 7 -'!G35</f>
        <v>41.35698900351434</v>
      </c>
      <c r="F35" s="395">
        <v>7402</v>
      </c>
      <c r="G35" s="347">
        <f>F35/'- 3 -'!E35</f>
        <v>0.0012253352041684572</v>
      </c>
      <c r="H35" s="395">
        <f>F35/'- 7 -'!G35</f>
        <v>8.391338850470468</v>
      </c>
      <c r="I35" s="395">
        <v>71823</v>
      </c>
      <c r="J35" s="347">
        <f>I35/'- 3 -'!E35</f>
        <v>0.011889658250336546</v>
      </c>
      <c r="K35" s="395">
        <f>I35/'- 7 -'!G35</f>
        <v>81.4227411858066</v>
      </c>
    </row>
    <row r="36" spans="1:11" ht="12.75">
      <c r="A36" s="14">
        <v>30</v>
      </c>
      <c r="B36" s="15" t="s">
        <v>142</v>
      </c>
      <c r="C36" s="396">
        <v>77254</v>
      </c>
      <c r="D36" s="348">
        <f>C36/'- 3 -'!E36</f>
        <v>0.008747269096790739</v>
      </c>
      <c r="E36" s="396">
        <f>C36/'- 7 -'!G36</f>
        <v>56.85457756844274</v>
      </c>
      <c r="F36" s="396">
        <v>11962</v>
      </c>
      <c r="G36" s="348">
        <f>F36/'- 3 -'!E36</f>
        <v>0.0013544260871386701</v>
      </c>
      <c r="H36" s="396">
        <f>F36/'- 7 -'!G36</f>
        <v>8.803355902266706</v>
      </c>
      <c r="I36" s="396">
        <v>87766</v>
      </c>
      <c r="J36" s="348">
        <f>I36/'- 3 -'!E36</f>
        <v>0.009937515462615995</v>
      </c>
      <c r="K36" s="396">
        <f>I36/'- 7 -'!G36</f>
        <v>64.59081542537534</v>
      </c>
    </row>
    <row r="37" spans="1:11" ht="12.75">
      <c r="A37" s="12">
        <v>31</v>
      </c>
      <c r="B37" s="13" t="s">
        <v>143</v>
      </c>
      <c r="C37" s="395">
        <v>43559</v>
      </c>
      <c r="D37" s="347">
        <f>C37/'- 3 -'!E37</f>
        <v>0.004175163437534297</v>
      </c>
      <c r="E37" s="395">
        <f>C37/'- 7 -'!G37</f>
        <v>25.683372641509433</v>
      </c>
      <c r="F37" s="395">
        <v>23881</v>
      </c>
      <c r="G37" s="347">
        <f>F37/'- 3 -'!E37</f>
        <v>0.0022890120997212183</v>
      </c>
      <c r="H37" s="395">
        <f>F37/'- 7 -'!G37</f>
        <v>14.080778301886792</v>
      </c>
      <c r="I37" s="395">
        <v>124155</v>
      </c>
      <c r="J37" s="347">
        <f>I37/'- 3 -'!E37</f>
        <v>0.011900351628528446</v>
      </c>
      <c r="K37" s="395">
        <f>I37/'- 7 -'!G37</f>
        <v>73.20459905660377</v>
      </c>
    </row>
    <row r="38" spans="1:11" ht="12.75">
      <c r="A38" s="14">
        <v>32</v>
      </c>
      <c r="B38" s="15" t="s">
        <v>144</v>
      </c>
      <c r="C38" s="396">
        <v>28113</v>
      </c>
      <c r="D38" s="348">
        <f>C38/'- 3 -'!E38</f>
        <v>0.004553913478433309</v>
      </c>
      <c r="E38" s="396">
        <f>C38/'- 7 -'!G38</f>
        <v>33.21086828115771</v>
      </c>
      <c r="F38" s="396">
        <v>54051</v>
      </c>
      <c r="G38" s="348">
        <f>F38/'- 3 -'!E38</f>
        <v>0.00875550732482477</v>
      </c>
      <c r="H38" s="396">
        <f>F38/'- 7 -'!G38</f>
        <v>63.85233313644418</v>
      </c>
      <c r="I38" s="396">
        <v>90060</v>
      </c>
      <c r="J38" s="348">
        <f>I38/'- 3 -'!E38</f>
        <v>0.014588462557098275</v>
      </c>
      <c r="K38" s="396">
        <f>I38/'- 7 -'!G38</f>
        <v>106.39102185469581</v>
      </c>
    </row>
    <row r="39" spans="1:11" ht="12.75">
      <c r="A39" s="12">
        <v>33</v>
      </c>
      <c r="B39" s="13" t="s">
        <v>145</v>
      </c>
      <c r="C39" s="395">
        <v>127330</v>
      </c>
      <c r="D39" s="347">
        <f>C39/'- 3 -'!E39</f>
        <v>0.010259604328806904</v>
      </c>
      <c r="E39" s="395">
        <f>C39/'- 7 -'!G39</f>
        <v>66.875</v>
      </c>
      <c r="F39" s="395">
        <v>35449</v>
      </c>
      <c r="G39" s="347">
        <f>F39/'- 3 -'!E39</f>
        <v>0.002856300273712997</v>
      </c>
      <c r="H39" s="395">
        <f>F39/'- 7 -'!G39</f>
        <v>18.618172268907564</v>
      </c>
      <c r="I39" s="395">
        <v>137139</v>
      </c>
      <c r="J39" s="347">
        <f>I39/'- 3 -'!E39</f>
        <v>0.01104996370099937</v>
      </c>
      <c r="K39" s="395">
        <f>I39/'- 7 -'!G39</f>
        <v>72.02678571428571</v>
      </c>
    </row>
    <row r="40" spans="1:11" ht="12.75">
      <c r="A40" s="14">
        <v>34</v>
      </c>
      <c r="B40" s="15" t="s">
        <v>146</v>
      </c>
      <c r="C40" s="396">
        <v>28892.04</v>
      </c>
      <c r="D40" s="348">
        <f>C40/'- 3 -'!E40</f>
        <v>0.0052371190222896</v>
      </c>
      <c r="E40" s="396">
        <f>C40/'- 7 -'!G40</f>
        <v>39.33565690946222</v>
      </c>
      <c r="F40" s="396">
        <v>0</v>
      </c>
      <c r="G40" s="348">
        <f>F40/'- 3 -'!E40</f>
        <v>0</v>
      </c>
      <c r="H40" s="396">
        <f>F40/'- 7 -'!G40</f>
        <v>0</v>
      </c>
      <c r="I40" s="396">
        <v>24597.89</v>
      </c>
      <c r="J40" s="348">
        <f>I40/'- 3 -'!E40</f>
        <v>0.00445873941844145</v>
      </c>
      <c r="K40" s="396">
        <f>I40/'- 7 -'!G40</f>
        <v>33.489298842750166</v>
      </c>
    </row>
    <row r="41" spans="1:11" ht="12.75">
      <c r="A41" s="12">
        <v>35</v>
      </c>
      <c r="B41" s="13" t="s">
        <v>147</v>
      </c>
      <c r="C41" s="395">
        <v>142305</v>
      </c>
      <c r="D41" s="347">
        <f>C41/'- 3 -'!E41</f>
        <v>0.010437834652002516</v>
      </c>
      <c r="E41" s="395">
        <f>C41/'- 7 -'!G41</f>
        <v>71.5136439017036</v>
      </c>
      <c r="F41" s="395">
        <v>69690</v>
      </c>
      <c r="G41" s="347">
        <f>F41/'- 3 -'!E41</f>
        <v>0.0051116453877098865</v>
      </c>
      <c r="H41" s="395">
        <f>F41/'- 7 -'!G41</f>
        <v>35.021860394994725</v>
      </c>
      <c r="I41" s="395">
        <v>277241</v>
      </c>
      <c r="J41" s="347">
        <f>I41/'- 3 -'!E41</f>
        <v>0.020335165431684267</v>
      </c>
      <c r="K41" s="395">
        <f>I41/'- 7 -'!G41</f>
        <v>139.32408663751949</v>
      </c>
    </row>
    <row r="42" spans="1:11" ht="12.75">
      <c r="A42" s="14">
        <v>36</v>
      </c>
      <c r="B42" s="15" t="s">
        <v>148</v>
      </c>
      <c r="C42" s="396">
        <v>32000</v>
      </c>
      <c r="D42" s="348">
        <f>C42/'- 3 -'!E42</f>
        <v>0.00449131214753884</v>
      </c>
      <c r="E42" s="396">
        <f>C42/'- 7 -'!G42</f>
        <v>28.97238569488456</v>
      </c>
      <c r="F42" s="396">
        <v>50224</v>
      </c>
      <c r="G42" s="348">
        <f>F42/'- 3 -'!E42</f>
        <v>0.00704911441556221</v>
      </c>
      <c r="H42" s="396">
        <f>F42/'- 7 -'!G42</f>
        <v>45.47215934812132</v>
      </c>
      <c r="I42" s="396">
        <v>118107</v>
      </c>
      <c r="J42" s="348">
        <f>I42/'- 3 -'!E42</f>
        <v>0.016576731369042808</v>
      </c>
      <c r="K42" s="396">
        <f>I42/'- 7 -'!G42</f>
        <v>106.93254866455409</v>
      </c>
    </row>
    <row r="43" spans="1:11" ht="12.75">
      <c r="A43" s="12">
        <v>37</v>
      </c>
      <c r="B43" s="13" t="s">
        <v>149</v>
      </c>
      <c r="C43" s="395">
        <v>71294</v>
      </c>
      <c r="D43" s="347">
        <f>C43/'- 3 -'!E43</f>
        <v>0.010307899788956111</v>
      </c>
      <c r="E43" s="395">
        <f>C43/'- 7 -'!G43</f>
        <v>71.08075772681954</v>
      </c>
      <c r="F43" s="395">
        <v>19099</v>
      </c>
      <c r="G43" s="347">
        <f>F43/'- 3 -'!E43</f>
        <v>0.0027613905527712397</v>
      </c>
      <c r="H43" s="395">
        <f>F43/'- 7 -'!G43</f>
        <v>19.04187437686939</v>
      </c>
      <c r="I43" s="395">
        <v>52420</v>
      </c>
      <c r="J43" s="347">
        <f>I43/'- 3 -'!E43</f>
        <v>0.007579040409250138</v>
      </c>
      <c r="K43" s="395">
        <f>I43/'- 7 -'!G43</f>
        <v>52.26321036889332</v>
      </c>
    </row>
    <row r="44" spans="1:11" ht="12.75">
      <c r="A44" s="14">
        <v>38</v>
      </c>
      <c r="B44" s="15" t="s">
        <v>150</v>
      </c>
      <c r="C44" s="396">
        <v>47116</v>
      </c>
      <c r="D44" s="348">
        <f>C44/'- 3 -'!E44</f>
        <v>0.005306700266607739</v>
      </c>
      <c r="E44" s="396">
        <f>C44/'- 7 -'!G44</f>
        <v>37.85938127762154</v>
      </c>
      <c r="F44" s="396">
        <v>7781</v>
      </c>
      <c r="G44" s="348">
        <f>F44/'- 3 -'!E44</f>
        <v>0.000876378189457399</v>
      </c>
      <c r="H44" s="396">
        <f>F44/'- 7 -'!G44</f>
        <v>6.252310164724789</v>
      </c>
      <c r="I44" s="396">
        <v>16291</v>
      </c>
      <c r="J44" s="348">
        <f>I44/'- 3 -'!E44</f>
        <v>0.0018348640386133515</v>
      </c>
      <c r="K44" s="396">
        <f>I44/'- 7 -'!G44</f>
        <v>13.090397750100442</v>
      </c>
    </row>
    <row r="45" spans="1:11" ht="12.75">
      <c r="A45" s="12">
        <v>39</v>
      </c>
      <c r="B45" s="13" t="s">
        <v>151</v>
      </c>
      <c r="C45" s="395">
        <v>77267</v>
      </c>
      <c r="D45" s="347">
        <f>C45/'- 3 -'!E45</f>
        <v>0.005181546246307829</v>
      </c>
      <c r="E45" s="395">
        <f>C45/'- 7 -'!G45</f>
        <v>34.13305650041967</v>
      </c>
      <c r="F45" s="395">
        <v>24341</v>
      </c>
      <c r="G45" s="347">
        <f>F45/'- 3 -'!E45</f>
        <v>0.0016323141468075487</v>
      </c>
      <c r="H45" s="395">
        <f>F45/'- 7 -'!G45</f>
        <v>10.752749922692937</v>
      </c>
      <c r="I45" s="395">
        <v>346864</v>
      </c>
      <c r="J45" s="347">
        <f>I45/'- 3 -'!E45</f>
        <v>0.02326079512831246</v>
      </c>
      <c r="K45" s="395">
        <f>I45/'- 7 -'!G45</f>
        <v>153.22878473295933</v>
      </c>
    </row>
    <row r="46" spans="1:11" ht="12.75">
      <c r="A46" s="14">
        <v>40</v>
      </c>
      <c r="B46" s="15" t="s">
        <v>152</v>
      </c>
      <c r="C46" s="396">
        <v>134368</v>
      </c>
      <c r="D46" s="348">
        <f>C46/'- 3 -'!E46</f>
        <v>0.003103434877324643</v>
      </c>
      <c r="E46" s="396">
        <f>C46/'- 7 -'!G46</f>
        <v>17.602410427719917</v>
      </c>
      <c r="F46" s="396">
        <v>97829</v>
      </c>
      <c r="G46" s="348">
        <f>F46/'- 3 -'!E46</f>
        <v>0.002259510676751849</v>
      </c>
      <c r="H46" s="396">
        <f>F46/'- 7 -'!G46</f>
        <v>12.815746381083382</v>
      </c>
      <c r="I46" s="396">
        <v>407578</v>
      </c>
      <c r="J46" s="348">
        <f>I46/'- 3 -'!E46</f>
        <v>0.009413638518324477</v>
      </c>
      <c r="K46" s="396">
        <f>I46/'- 7 -'!G46</f>
        <v>53.393332023318266</v>
      </c>
    </row>
    <row r="47" spans="1:11" ht="12.75">
      <c r="A47" s="12">
        <v>41</v>
      </c>
      <c r="B47" s="13" t="s">
        <v>153</v>
      </c>
      <c r="C47" s="395">
        <v>65826</v>
      </c>
      <c r="D47" s="347">
        <f>C47/'- 3 -'!E47</f>
        <v>0.005588871160174947</v>
      </c>
      <c r="E47" s="395">
        <f>C47/'- 7 -'!G47</f>
        <v>39.913897647344164</v>
      </c>
      <c r="F47" s="395">
        <v>30697</v>
      </c>
      <c r="G47" s="347">
        <f>F47/'- 3 -'!E47</f>
        <v>0.002606288974020757</v>
      </c>
      <c r="H47" s="395">
        <f>F47/'- 7 -'!G47</f>
        <v>18.613267038564153</v>
      </c>
      <c r="I47" s="395">
        <v>72296</v>
      </c>
      <c r="J47" s="347">
        <f>I47/'- 3 -'!E47</f>
        <v>0.006138198119223528</v>
      </c>
      <c r="K47" s="395">
        <f>I47/'- 7 -'!G47</f>
        <v>43.83701188455009</v>
      </c>
    </row>
    <row r="48" spans="1:11" ht="12.75">
      <c r="A48" s="14">
        <v>42</v>
      </c>
      <c r="B48" s="15" t="s">
        <v>154</v>
      </c>
      <c r="C48" s="396">
        <v>87664</v>
      </c>
      <c r="D48" s="348">
        <f>C48/'- 3 -'!E48</f>
        <v>0.011222697131711404</v>
      </c>
      <c r="E48" s="396">
        <f>C48/'- 7 -'!G48</f>
        <v>80.0511368824765</v>
      </c>
      <c r="F48" s="396">
        <v>36727</v>
      </c>
      <c r="G48" s="348">
        <f>F48/'- 3 -'!E48</f>
        <v>0.00470177036818266</v>
      </c>
      <c r="H48" s="396">
        <f>F48/'- 7 -'!G48</f>
        <v>33.537576477034065</v>
      </c>
      <c r="I48" s="396">
        <v>125654</v>
      </c>
      <c r="J48" s="348">
        <f>I48/'- 3 -'!E48</f>
        <v>0.016086156066208075</v>
      </c>
      <c r="K48" s="396">
        <f>I48/'- 7 -'!G48</f>
        <v>114.74203269107845</v>
      </c>
    </row>
    <row r="49" spans="1:11" ht="12.75">
      <c r="A49" s="12">
        <v>43</v>
      </c>
      <c r="B49" s="13" t="s">
        <v>155</v>
      </c>
      <c r="C49" s="395">
        <v>55789</v>
      </c>
      <c r="D49" s="347">
        <f>C49/'- 3 -'!E49</f>
        <v>0.009206863733498848</v>
      </c>
      <c r="E49" s="395">
        <f>C49/'- 7 -'!G49</f>
        <v>67.58207147183525</v>
      </c>
      <c r="F49" s="395">
        <v>14398</v>
      </c>
      <c r="G49" s="347">
        <f>F49/'- 3 -'!E49</f>
        <v>0.0023761032467855027</v>
      </c>
      <c r="H49" s="395">
        <f>F49/'- 7 -'!G49</f>
        <v>17.441550575408844</v>
      </c>
      <c r="I49" s="395">
        <v>53774</v>
      </c>
      <c r="J49" s="347">
        <f>I49/'- 3 -'!E49</f>
        <v>0.008874328100614226</v>
      </c>
      <c r="K49" s="395">
        <f>I49/'- 7 -'!G49</f>
        <v>65.14112658994549</v>
      </c>
    </row>
    <row r="50" spans="1:11" ht="12.75">
      <c r="A50" s="14">
        <v>44</v>
      </c>
      <c r="B50" s="15" t="s">
        <v>156</v>
      </c>
      <c r="C50" s="396">
        <v>32783</v>
      </c>
      <c r="D50" s="348">
        <f>C50/'- 3 -'!E50</f>
        <v>0.0036222420222945277</v>
      </c>
      <c r="E50" s="396">
        <f>C50/'- 7 -'!G50</f>
        <v>23.510470453241535</v>
      </c>
      <c r="F50" s="396">
        <v>32237</v>
      </c>
      <c r="G50" s="348">
        <f>F50/'- 3 -'!E50</f>
        <v>0.003561913676988338</v>
      </c>
      <c r="H50" s="396">
        <f>F50/'- 7 -'!G50</f>
        <v>23.118904188181293</v>
      </c>
      <c r="I50" s="396">
        <v>83852</v>
      </c>
      <c r="J50" s="348">
        <f>I50/'- 3 -'!E50</f>
        <v>0.009264931154971807</v>
      </c>
      <c r="K50" s="396">
        <f>I50/'- 7 -'!G50</f>
        <v>60.134825014343086</v>
      </c>
    </row>
    <row r="51" spans="1:11" ht="12.75">
      <c r="A51" s="12">
        <v>45</v>
      </c>
      <c r="B51" s="13" t="s">
        <v>157</v>
      </c>
      <c r="C51" s="395">
        <v>43500</v>
      </c>
      <c r="D51" s="347">
        <f>C51/'- 3 -'!E51</f>
        <v>0.0037002522489178336</v>
      </c>
      <c r="E51" s="395">
        <f>C51/'- 7 -'!G51</f>
        <v>23.707014006212873</v>
      </c>
      <c r="F51" s="395">
        <v>23864</v>
      </c>
      <c r="G51" s="347">
        <f>F51/'- 3 -'!E51</f>
        <v>0.0020299498774293146</v>
      </c>
      <c r="H51" s="395">
        <f>F51/'- 7 -'!G51</f>
        <v>13.005613384925608</v>
      </c>
      <c r="I51" s="395">
        <v>97619</v>
      </c>
      <c r="J51" s="347">
        <f>I51/'- 3 -'!E51</f>
        <v>0.008303791362922069</v>
      </c>
      <c r="K51" s="395">
        <f>I51/'- 7 -'!G51</f>
        <v>53.20126437408033</v>
      </c>
    </row>
    <row r="52" spans="1:11" ht="12.75">
      <c r="A52" s="14">
        <v>46</v>
      </c>
      <c r="B52" s="15" t="s">
        <v>158</v>
      </c>
      <c r="C52" s="396">
        <v>83720</v>
      </c>
      <c r="D52" s="348">
        <f>C52/'- 3 -'!E52</f>
        <v>0.007420047098066509</v>
      </c>
      <c r="E52" s="396">
        <f>C52/'- 7 -'!G52</f>
        <v>56.19923474525072</v>
      </c>
      <c r="F52" s="396">
        <v>35640</v>
      </c>
      <c r="G52" s="348">
        <f>F52/'- 3 -'!E52</f>
        <v>0.0031587491468596557</v>
      </c>
      <c r="H52" s="396">
        <f>F52/'- 7 -'!G52</f>
        <v>23.92428005638719</v>
      </c>
      <c r="I52" s="396">
        <v>159194</v>
      </c>
      <c r="J52" s="348">
        <f>I52/'- 3 -'!E52</f>
        <v>0.014109256781290012</v>
      </c>
      <c r="K52" s="396">
        <f>I52/'- 7 -'!G52</f>
        <v>106.8631268040545</v>
      </c>
    </row>
    <row r="53" spans="1:11" ht="12.75">
      <c r="A53" s="12">
        <v>47</v>
      </c>
      <c r="B53" s="13" t="s">
        <v>159</v>
      </c>
      <c r="C53" s="395">
        <v>95173.28</v>
      </c>
      <c r="D53" s="347">
        <f>C53/'- 3 -'!E53</f>
        <v>0.010643893338788353</v>
      </c>
      <c r="E53" s="395">
        <f>C53/'- 7 -'!G53</f>
        <v>62.73782465392222</v>
      </c>
      <c r="F53" s="395">
        <v>23907</v>
      </c>
      <c r="G53" s="347">
        <f>F53/'- 3 -'!E53</f>
        <v>0.0026736869639295098</v>
      </c>
      <c r="H53" s="395">
        <f>F53/'- 7 -'!G53</f>
        <v>15.759393539881344</v>
      </c>
      <c r="I53" s="395">
        <v>190919</v>
      </c>
      <c r="J53" s="347">
        <f>I53/'- 3 -'!E53</f>
        <v>0.02135180664518585</v>
      </c>
      <c r="K53" s="395">
        <f>I53/'- 7 -'!G53</f>
        <v>125.85299934080422</v>
      </c>
    </row>
    <row r="54" spans="1:11" ht="12.75">
      <c r="A54" s="14">
        <v>48</v>
      </c>
      <c r="B54" s="15" t="s">
        <v>160</v>
      </c>
      <c r="C54" s="396">
        <v>320351</v>
      </c>
      <c r="D54" s="348">
        <f>C54/'- 3 -'!E54</f>
        <v>0.005639549102248552</v>
      </c>
      <c r="E54" s="396">
        <f>C54/'- 7 -'!G54</f>
        <v>62.256058456575396</v>
      </c>
      <c r="F54" s="396">
        <v>88691</v>
      </c>
      <c r="G54" s="348">
        <f>F54/'- 3 -'!E54</f>
        <v>0.001561341308213573</v>
      </c>
      <c r="H54" s="396">
        <f>F54/'- 7 -'!G54</f>
        <v>17.235944575082108</v>
      </c>
      <c r="I54" s="396">
        <v>589850</v>
      </c>
      <c r="J54" s="348">
        <f>I54/'- 3 -'!E54</f>
        <v>0.010383885294446744</v>
      </c>
      <c r="K54" s="396">
        <f>I54/'- 7 -'!G54</f>
        <v>114.62969080980237</v>
      </c>
    </row>
    <row r="55" spans="1:11" ht="12.75">
      <c r="A55" s="12">
        <v>49</v>
      </c>
      <c r="B55" s="13" t="s">
        <v>161</v>
      </c>
      <c r="C55" s="395">
        <v>136210</v>
      </c>
      <c r="D55" s="347">
        <f>C55/'- 3 -'!E55</f>
        <v>0.004034604411939598</v>
      </c>
      <c r="E55" s="395">
        <f>C55/'- 7 -'!G55</f>
        <v>31.682638630442874</v>
      </c>
      <c r="F55" s="395">
        <v>47661</v>
      </c>
      <c r="G55" s="347">
        <f>F55/'- 3 -'!E55</f>
        <v>0.0014117412882861254</v>
      </c>
      <c r="H55" s="395">
        <f>F55/'- 7 -'!G55</f>
        <v>11.0860160029773</v>
      </c>
      <c r="I55" s="395">
        <v>342625</v>
      </c>
      <c r="J55" s="347">
        <f>I55/'- 3 -'!E55</f>
        <v>0.01014871401982824</v>
      </c>
      <c r="K55" s="395">
        <f>I55/'- 7 -'!G55</f>
        <v>79.69505954596204</v>
      </c>
    </row>
    <row r="56" spans="1:11" ht="12.75">
      <c r="A56" s="14">
        <v>50</v>
      </c>
      <c r="B56" s="15" t="s">
        <v>358</v>
      </c>
      <c r="C56" s="396">
        <v>102171</v>
      </c>
      <c r="D56" s="348">
        <f>C56/'- 3 -'!E56</f>
        <v>0.007244832230983725</v>
      </c>
      <c r="E56" s="396">
        <f>C56/'- 7 -'!G56</f>
        <v>55.296314336742974</v>
      </c>
      <c r="F56" s="396">
        <v>66416</v>
      </c>
      <c r="G56" s="348">
        <f>F56/'- 3 -'!E56</f>
        <v>0.004709484858257383</v>
      </c>
      <c r="H56" s="396">
        <f>F56/'- 7 -'!G56</f>
        <v>35.94522920387509</v>
      </c>
      <c r="I56" s="396">
        <v>238305</v>
      </c>
      <c r="J56" s="348">
        <f>I56/'- 3 -'!E56</f>
        <v>0.016897943103273694</v>
      </c>
      <c r="K56" s="396">
        <f>I56/'- 7 -'!G56</f>
        <v>128.97385939275856</v>
      </c>
    </row>
    <row r="57" spans="1:11" ht="12.75">
      <c r="A57" s="12">
        <v>2264</v>
      </c>
      <c r="B57" s="13" t="s">
        <v>162</v>
      </c>
      <c r="C57" s="395">
        <v>23204</v>
      </c>
      <c r="D57" s="347">
        <f>C57/'- 3 -'!E57</f>
        <v>0.013319885629459885</v>
      </c>
      <c r="E57" s="395">
        <f>C57/'- 7 -'!G57</f>
        <v>121.16971279373368</v>
      </c>
      <c r="F57" s="395">
        <v>6708</v>
      </c>
      <c r="G57" s="347">
        <f>F57/'- 3 -'!E57</f>
        <v>0.0038506202724709927</v>
      </c>
      <c r="H57" s="395">
        <f>F57/'- 7 -'!G57</f>
        <v>35.02872062663185</v>
      </c>
      <c r="I57" s="395">
        <v>26873</v>
      </c>
      <c r="J57" s="347">
        <f>I57/'- 3 -'!E57</f>
        <v>0.01542601648510927</v>
      </c>
      <c r="K57" s="395">
        <f>I57/'- 7 -'!G57</f>
        <v>140.3289817232376</v>
      </c>
    </row>
    <row r="58" spans="1:11" ht="12.75">
      <c r="A58" s="14">
        <v>2309</v>
      </c>
      <c r="B58" s="15" t="s">
        <v>163</v>
      </c>
      <c r="C58" s="396">
        <v>15319</v>
      </c>
      <c r="D58" s="348">
        <f>C58/'- 3 -'!E58</f>
        <v>0.00765899450636258</v>
      </c>
      <c r="E58" s="396">
        <f>C58/'- 7 -'!G58</f>
        <v>60.78968253968254</v>
      </c>
      <c r="F58" s="396">
        <v>0</v>
      </c>
      <c r="G58" s="348">
        <f>F58/'- 3 -'!E58</f>
        <v>0</v>
      </c>
      <c r="H58" s="396">
        <f>F58/'- 7 -'!G58</f>
        <v>0</v>
      </c>
      <c r="I58" s="396">
        <v>15666</v>
      </c>
      <c r="J58" s="348">
        <f>I58/'- 3 -'!E58</f>
        <v>0.007832483056118297</v>
      </c>
      <c r="K58" s="396">
        <f>I58/'- 7 -'!G58</f>
        <v>62.166666666666664</v>
      </c>
    </row>
    <row r="59" spans="1:11" ht="12.75">
      <c r="A59" s="12">
        <v>2312</v>
      </c>
      <c r="B59" s="13" t="s">
        <v>164</v>
      </c>
      <c r="C59" s="395">
        <v>33014</v>
      </c>
      <c r="D59" s="347">
        <f>C59/'- 3 -'!E59</f>
        <v>0.018509381959099278</v>
      </c>
      <c r="E59" s="395">
        <f>C59/'- 7 -'!G59</f>
        <v>178.93766937669378</v>
      </c>
      <c r="F59" s="395">
        <v>36623</v>
      </c>
      <c r="G59" s="347">
        <f>F59/'- 3 -'!E59</f>
        <v>0.020532776867028923</v>
      </c>
      <c r="H59" s="395">
        <f>F59/'- 7 -'!G59</f>
        <v>198.49864498644988</v>
      </c>
      <c r="I59" s="395">
        <v>30697</v>
      </c>
      <c r="J59" s="347">
        <f>I59/'- 3 -'!E59</f>
        <v>0.01721035009385323</v>
      </c>
      <c r="K59" s="395">
        <f>I59/'- 7 -'!G59</f>
        <v>166.37940379403793</v>
      </c>
    </row>
    <row r="60" spans="1:11" ht="12.75">
      <c r="A60" s="14">
        <v>2355</v>
      </c>
      <c r="B60" s="15" t="s">
        <v>165</v>
      </c>
      <c r="C60" s="396">
        <v>84217</v>
      </c>
      <c r="D60" s="348">
        <f>C60/'- 3 -'!E60</f>
        <v>0.003532148689044673</v>
      </c>
      <c r="E60" s="396">
        <f>C60/'- 7 -'!G60</f>
        <v>23.887959154729824</v>
      </c>
      <c r="F60" s="396">
        <v>44088</v>
      </c>
      <c r="G60" s="348">
        <f>F60/'- 3 -'!E60</f>
        <v>0.0018490966361019929</v>
      </c>
      <c r="H60" s="396">
        <f>F60/'- 7 -'!G60</f>
        <v>12.505460218408736</v>
      </c>
      <c r="I60" s="396">
        <v>104366</v>
      </c>
      <c r="J60" s="348">
        <f>I60/'- 3 -'!E60</f>
        <v>0.004377218733519792</v>
      </c>
      <c r="K60" s="396">
        <f>I60/'- 7 -'!G60</f>
        <v>29.603176854346902</v>
      </c>
    </row>
    <row r="61" spans="1:11" ht="12.75">
      <c r="A61" s="12">
        <v>2439</v>
      </c>
      <c r="B61" s="13" t="s">
        <v>166</v>
      </c>
      <c r="C61" s="395">
        <v>0</v>
      </c>
      <c r="D61" s="347">
        <f>C61/'- 3 -'!E61</f>
        <v>0</v>
      </c>
      <c r="E61" s="395">
        <f>C61/'- 7 -'!G61</f>
        <v>0</v>
      </c>
      <c r="F61" s="395">
        <v>8268.58</v>
      </c>
      <c r="G61" s="347">
        <f>F61/'- 3 -'!E61</f>
        <v>0.006770734043398785</v>
      </c>
      <c r="H61" s="395">
        <f>F61/'- 7 -'!G61</f>
        <v>54.04300653594771</v>
      </c>
      <c r="I61" s="395">
        <v>1331.31</v>
      </c>
      <c r="J61" s="347">
        <f>I61/'- 3 -'!E61</f>
        <v>0.0010901443705348725</v>
      </c>
      <c r="K61" s="395">
        <f>I61/'- 7 -'!G61</f>
        <v>8.701372549019608</v>
      </c>
    </row>
    <row r="62" spans="1:11" ht="12.75">
      <c r="A62" s="14">
        <v>2460</v>
      </c>
      <c r="B62" s="15" t="s">
        <v>167</v>
      </c>
      <c r="C62" s="396">
        <v>0</v>
      </c>
      <c r="D62" s="348">
        <f>C62/'- 3 -'!E62</f>
        <v>0</v>
      </c>
      <c r="E62" s="396">
        <f>C62/'- 7 -'!G62</f>
        <v>0</v>
      </c>
      <c r="F62" s="396">
        <v>11616</v>
      </c>
      <c r="G62" s="348">
        <f>F62/'- 3 -'!E62</f>
        <v>0.004144150508011632</v>
      </c>
      <c r="H62" s="396">
        <f>F62/'- 7 -'!G62</f>
        <v>37.49515816655907</v>
      </c>
      <c r="I62" s="396">
        <v>49389</v>
      </c>
      <c r="J62" s="348">
        <f>I62/'- 3 -'!E62</f>
        <v>0.01762013166668272</v>
      </c>
      <c r="K62" s="396">
        <f>I62/'- 7 -'!G62</f>
        <v>159.42220787604907</v>
      </c>
    </row>
    <row r="63" spans="1:11" ht="12.75">
      <c r="A63" s="12">
        <v>3000</v>
      </c>
      <c r="B63" s="13" t="s">
        <v>400</v>
      </c>
      <c r="C63" s="395">
        <v>52707</v>
      </c>
      <c r="D63" s="347">
        <f>C63/'- 3 -'!E63</f>
        <v>0.009850948957741678</v>
      </c>
      <c r="E63" s="395">
        <f>C63/'- 7 -'!G63</f>
        <v>78.8318875261741</v>
      </c>
      <c r="F63" s="395">
        <v>9814</v>
      </c>
      <c r="G63" s="347">
        <f>F63/'- 3 -'!E63</f>
        <v>0.0018342385844627245</v>
      </c>
      <c r="H63" s="395">
        <f>F63/'- 7 -'!G63</f>
        <v>14.67843254561771</v>
      </c>
      <c r="I63" s="395">
        <v>218337</v>
      </c>
      <c r="J63" s="347">
        <f>I63/'- 3 -'!E63</f>
        <v>0.040807229449341544</v>
      </c>
      <c r="K63" s="395">
        <f>I63/'- 7 -'!G63</f>
        <v>326.55848040682025</v>
      </c>
    </row>
    <row r="64" spans="1:11" ht="4.5" customHeight="1">
      <c r="A64" s="16"/>
      <c r="B64" s="16"/>
      <c r="C64" s="397"/>
      <c r="D64" s="193"/>
      <c r="E64" s="397"/>
      <c r="F64" s="397"/>
      <c r="G64" s="193"/>
      <c r="H64" s="397"/>
      <c r="I64" s="397"/>
      <c r="J64" s="193"/>
      <c r="K64" s="397"/>
    </row>
    <row r="65" spans="1:11" ht="12.75">
      <c r="A65" s="18"/>
      <c r="B65" s="19" t="s">
        <v>168</v>
      </c>
      <c r="C65" s="398">
        <f>SUM(C11:C63)</f>
        <v>5441047.32</v>
      </c>
      <c r="D65" s="101">
        <f>C65/'- 3 -'!E65</f>
        <v>0.004350192486009065</v>
      </c>
      <c r="E65" s="398">
        <f>C65/'- 7 -'!G65</f>
        <v>28.95040154565386</v>
      </c>
      <c r="F65" s="398">
        <f>SUM(F11:F63)</f>
        <v>5114635.58</v>
      </c>
      <c r="G65" s="101">
        <f>F65/'- 3 -'!E65</f>
        <v>0.004089221791364721</v>
      </c>
      <c r="H65" s="398">
        <f>F65/'- 7 -'!G65</f>
        <v>27.213649338504233</v>
      </c>
      <c r="I65" s="398">
        <f>SUM(I11:I63)</f>
        <v>14736777.21</v>
      </c>
      <c r="J65" s="101">
        <f>I65/'- 3 -'!E65</f>
        <v>0.011782256928971465</v>
      </c>
      <c r="K65" s="398">
        <f>I65/'- 7 -'!G65</f>
        <v>78.4105692575268</v>
      </c>
    </row>
    <row r="66" spans="1:11" ht="4.5" customHeight="1">
      <c r="A66" s="16"/>
      <c r="B66" s="16"/>
      <c r="C66" s="397"/>
      <c r="D66" s="193"/>
      <c r="E66" s="397"/>
      <c r="F66" s="397"/>
      <c r="G66" s="193"/>
      <c r="H66" s="397"/>
      <c r="I66" s="397"/>
      <c r="J66" s="193"/>
      <c r="K66" s="397"/>
    </row>
    <row r="67" spans="1:11" ht="12.75">
      <c r="A67" s="14">
        <v>2155</v>
      </c>
      <c r="B67" s="15" t="s">
        <v>169</v>
      </c>
      <c r="C67" s="396">
        <v>0</v>
      </c>
      <c r="D67" s="348">
        <f>C67/'- 3 -'!E67</f>
        <v>0</v>
      </c>
      <c r="E67" s="396">
        <f>C67/'- 7 -'!G67</f>
        <v>0</v>
      </c>
      <c r="F67" s="396">
        <v>5383</v>
      </c>
      <c r="G67" s="348">
        <f>F67/'- 3 -'!E67</f>
        <v>0.004489906614029469</v>
      </c>
      <c r="H67" s="396">
        <f>F67/'- 7 -'!G67</f>
        <v>36.86986301369863</v>
      </c>
      <c r="I67" s="396">
        <v>16790</v>
      </c>
      <c r="J67" s="348">
        <f>I67/'- 3 -'!E67</f>
        <v>0.014004371549239232</v>
      </c>
      <c r="K67" s="396">
        <f>I67/'- 7 -'!G67</f>
        <v>115</v>
      </c>
    </row>
    <row r="68" spans="1:11" ht="12.75">
      <c r="A68" s="12">
        <v>2408</v>
      </c>
      <c r="B68" s="13" t="s">
        <v>171</v>
      </c>
      <c r="C68" s="395">
        <v>0</v>
      </c>
      <c r="D68" s="347">
        <f>C68/'- 3 -'!E68</f>
        <v>0</v>
      </c>
      <c r="E68" s="395">
        <f>C68/'- 7 -'!G68</f>
        <v>0</v>
      </c>
      <c r="F68" s="395">
        <v>20034</v>
      </c>
      <c r="G68" s="347">
        <f>F68/'- 3 -'!E68</f>
        <v>0.008867473889773148</v>
      </c>
      <c r="H68" s="395">
        <f>F68/'- 7 -'!G68</f>
        <v>71.93536804308798</v>
      </c>
      <c r="I68" s="395">
        <v>23425</v>
      </c>
      <c r="J68" s="347">
        <f>I68/'- 3 -'!E68</f>
        <v>0.010368402509131276</v>
      </c>
      <c r="K68" s="395">
        <f>I68/'- 7 -'!G68</f>
        <v>84.1113105924596</v>
      </c>
    </row>
    <row r="69" ht="6.75" customHeight="1"/>
    <row r="70" spans="1:2" ht="12" customHeight="1">
      <c r="A70" s="380" t="s">
        <v>372</v>
      </c>
      <c r="B70" s="5" t="s">
        <v>334</v>
      </c>
    </row>
    <row r="71" spans="1:2" ht="12" customHeight="1">
      <c r="A71" s="53"/>
      <c r="B71" s="5"/>
    </row>
    <row r="72" spans="1:2" ht="12" customHeight="1">
      <c r="A72" s="5"/>
      <c r="B72" s="5"/>
    </row>
    <row r="73" spans="1:2" ht="12" customHeight="1">
      <c r="A73" s="5"/>
      <c r="B73" s="5"/>
    </row>
    <row r="74" spans="1:2" ht="12" customHeight="1">
      <c r="A74" s="5"/>
      <c r="B74" s="5"/>
    </row>
    <row r="75" ht="12" customHeight="1"/>
  </sheetData>
  <printOptions horizontalCentered="1"/>
  <pageMargins left="0.4724409448818898" right="0.4724409448818898" top="0.5905511811023623" bottom="0" header="0.31496062992125984" footer="0"/>
  <pageSetup fitToHeight="1" fitToWidth="1" horizontalDpi="300" verticalDpi="300" orientation="portrait" scale="83" r:id="rId1"/>
  <headerFooter alignWithMargins="0">
    <oddHeader>&amp;C&amp;"Times New Roman,Bold"&amp;12&amp;A</oddHeader>
  </headerFooter>
</worksheet>
</file>

<file path=xl/worksheets/sheet34.xml><?xml version="1.0" encoding="utf-8"?>
<worksheet xmlns="http://schemas.openxmlformats.org/spreadsheetml/2006/main" xmlns:r="http://schemas.openxmlformats.org/officeDocument/2006/relationships">
  <sheetPr codeName="Sheet53">
    <pageSetUpPr fitToPage="1"/>
  </sheetPr>
  <dimension ref="A1:F74"/>
  <sheetViews>
    <sheetView showGridLines="0" workbookViewId="0" topLeftCell="A1">
      <selection activeCell="A1" sqref="A1"/>
    </sheetView>
  </sheetViews>
  <sheetFormatPr defaultColWidth="15.83203125" defaultRowHeight="12"/>
  <cols>
    <col min="1" max="1" width="6.83203125" style="80" customWidth="1"/>
    <col min="2" max="3" width="35.83203125" style="80" customWidth="1"/>
    <col min="4" max="5" width="15.83203125" style="80" customWidth="1"/>
    <col min="6" max="6" width="30.83203125" style="80" customWidth="1"/>
    <col min="7" max="16384" width="15.83203125" style="80" customWidth="1"/>
  </cols>
  <sheetData>
    <row r="1" spans="1:5" ht="6.75" customHeight="1">
      <c r="A1" s="16"/>
      <c r="B1" s="78"/>
      <c r="C1" s="140"/>
      <c r="D1" s="140"/>
      <c r="E1" s="140"/>
    </row>
    <row r="2" spans="1:6" ht="12.75">
      <c r="A2" s="7"/>
      <c r="B2" s="81"/>
      <c r="C2" s="195" t="s">
        <v>333</v>
      </c>
      <c r="D2" s="196"/>
      <c r="E2" s="195"/>
      <c r="F2" s="7"/>
    </row>
    <row r="3" spans="1:6" ht="12.75">
      <c r="A3" s="8"/>
      <c r="B3" s="84"/>
      <c r="C3" s="198" t="str">
        <f>YEAR</f>
        <v>OPERATING FUND ACTUAL 2000/01</v>
      </c>
      <c r="D3" s="198"/>
      <c r="E3" s="198"/>
      <c r="F3" s="8"/>
    </row>
    <row r="4" spans="1:5" ht="12.75">
      <c r="A4" s="9"/>
      <c r="C4" s="140"/>
      <c r="D4" s="140"/>
      <c r="E4" s="140"/>
    </row>
    <row r="5" ht="12.75">
      <c r="A5" s="9"/>
    </row>
    <row r="6" spans="1:5" ht="18.75">
      <c r="A6" s="9"/>
      <c r="C6" s="423" t="s">
        <v>448</v>
      </c>
      <c r="D6" s="332"/>
      <c r="E6" s="333"/>
    </row>
    <row r="7" spans="3:5" ht="12.75">
      <c r="C7" s="67" t="s">
        <v>69</v>
      </c>
      <c r="D7" s="68"/>
      <c r="E7" s="69"/>
    </row>
    <row r="8" spans="1:5" ht="12.75">
      <c r="A8" s="92"/>
      <c r="B8" s="44"/>
      <c r="C8" s="71"/>
      <c r="D8" s="72"/>
      <c r="E8" s="225" t="s">
        <v>75</v>
      </c>
    </row>
    <row r="9" spans="1:5" ht="12.75">
      <c r="A9" s="50" t="s">
        <v>101</v>
      </c>
      <c r="B9" s="51" t="s">
        <v>102</v>
      </c>
      <c r="C9" s="74" t="s">
        <v>103</v>
      </c>
      <c r="D9" s="74" t="s">
        <v>104</v>
      </c>
      <c r="E9" s="74" t="s">
        <v>105</v>
      </c>
    </row>
    <row r="10" spans="1:2" ht="4.5" customHeight="1">
      <c r="A10" s="75"/>
      <c r="B10" s="75"/>
    </row>
    <row r="11" spans="1:5" ht="12.75">
      <c r="A11" s="12">
        <v>1</v>
      </c>
      <c r="B11" s="13" t="s">
        <v>117</v>
      </c>
      <c r="C11" s="395">
        <f>SUM('- 37 -'!C11,'- 37 -'!F11,'- 37 -'!I11)</f>
        <v>4066991</v>
      </c>
      <c r="D11" s="347">
        <f>C11/'- 3 -'!E11</f>
        <v>0.017720818256389017</v>
      </c>
      <c r="E11" s="395">
        <f>C11/'- 7 -'!G11</f>
        <v>132.74899058971755</v>
      </c>
    </row>
    <row r="12" spans="1:5" ht="12.75">
      <c r="A12" s="14">
        <v>2</v>
      </c>
      <c r="B12" s="15" t="s">
        <v>118</v>
      </c>
      <c r="C12" s="396">
        <f>SUM('- 37 -'!C12,'- 37 -'!F12,'- 37 -'!I12)</f>
        <v>1667989</v>
      </c>
      <c r="D12" s="348">
        <f>C12/'- 3 -'!E12</f>
        <v>0.028231882095570968</v>
      </c>
      <c r="E12" s="396">
        <f>C12/'- 7 -'!G12</f>
        <v>179.47987079085723</v>
      </c>
    </row>
    <row r="13" spans="1:5" ht="12.75">
      <c r="A13" s="12">
        <v>3</v>
      </c>
      <c r="B13" s="13" t="s">
        <v>119</v>
      </c>
      <c r="C13" s="395">
        <f>SUM('- 37 -'!C13,'- 37 -'!F13,'- 37 -'!I13)</f>
        <v>1676078</v>
      </c>
      <c r="D13" s="347">
        <f>C13/'- 3 -'!E13</f>
        <v>0.04122972510080949</v>
      </c>
      <c r="E13" s="395">
        <f>C13/'- 7 -'!G13</f>
        <v>283.3127112914131</v>
      </c>
    </row>
    <row r="14" spans="1:5" ht="12.75">
      <c r="A14" s="14">
        <v>4</v>
      </c>
      <c r="B14" s="15" t="s">
        <v>120</v>
      </c>
      <c r="C14" s="396">
        <f>SUM('- 37 -'!C14,'- 37 -'!F14,'- 37 -'!I14)</f>
        <v>938382</v>
      </c>
      <c r="D14" s="348">
        <f>C14/'- 3 -'!E14</f>
        <v>0.024027624924345712</v>
      </c>
      <c r="E14" s="396">
        <f>C14/'- 7 -'!G14</f>
        <v>159.39359967386875</v>
      </c>
    </row>
    <row r="15" spans="1:5" ht="12.75">
      <c r="A15" s="12">
        <v>5</v>
      </c>
      <c r="B15" s="13" t="s">
        <v>121</v>
      </c>
      <c r="C15" s="395">
        <f>SUM('- 37 -'!C15,'- 37 -'!F15,'- 37 -'!I15)</f>
        <v>1207795</v>
      </c>
      <c r="D15" s="347">
        <f>C15/'- 3 -'!E15</f>
        <v>0.025722889558408058</v>
      </c>
      <c r="E15" s="395">
        <f>C15/'- 7 -'!G15</f>
        <v>170.57564930021044</v>
      </c>
    </row>
    <row r="16" spans="1:5" ht="12.75">
      <c r="A16" s="14">
        <v>6</v>
      </c>
      <c r="B16" s="15" t="s">
        <v>122</v>
      </c>
      <c r="C16" s="396">
        <f>SUM('- 37 -'!C16,'- 37 -'!F16,'- 37 -'!I16)</f>
        <v>1330572</v>
      </c>
      <c r="D16" s="348">
        <f>C16/'- 3 -'!E16</f>
        <v>0.023674734964074</v>
      </c>
      <c r="E16" s="396">
        <f>C16/'- 7 -'!G16</f>
        <v>151.36476878448326</v>
      </c>
    </row>
    <row r="17" spans="1:5" ht="12.75">
      <c r="A17" s="12">
        <v>9</v>
      </c>
      <c r="B17" s="13" t="s">
        <v>123</v>
      </c>
      <c r="C17" s="395">
        <f>SUM('- 37 -'!C17,'- 37 -'!F17,'- 37 -'!I17)</f>
        <v>1077513</v>
      </c>
      <c r="D17" s="347">
        <f>C17/'- 3 -'!E17</f>
        <v>0.013871227292732446</v>
      </c>
      <c r="E17" s="395">
        <f>C17/'- 7 -'!G17</f>
        <v>84.15243316698297</v>
      </c>
    </row>
    <row r="18" spans="1:5" ht="12.75">
      <c r="A18" s="14">
        <v>10</v>
      </c>
      <c r="B18" s="15" t="s">
        <v>124</v>
      </c>
      <c r="C18" s="396">
        <f>SUM('- 37 -'!C18,'- 37 -'!F18,'- 37 -'!I18)</f>
        <v>872020</v>
      </c>
      <c r="D18" s="348">
        <f>C18/'- 3 -'!E18</f>
        <v>0.01535066703103714</v>
      </c>
      <c r="E18" s="396">
        <f>C18/'- 7 -'!G18</f>
        <v>101.83580520845499</v>
      </c>
    </row>
    <row r="19" spans="1:5" ht="12.75">
      <c r="A19" s="12">
        <v>11</v>
      </c>
      <c r="B19" s="13" t="s">
        <v>125</v>
      </c>
      <c r="C19" s="395">
        <f>SUM('- 37 -'!C19,'- 37 -'!F19,'- 37 -'!I19)</f>
        <v>597014</v>
      </c>
      <c r="D19" s="347">
        <f>C19/'- 3 -'!E19</f>
        <v>0.019285548869517003</v>
      </c>
      <c r="E19" s="395">
        <f>C19/'- 7 -'!G19</f>
        <v>126.69269783332979</v>
      </c>
    </row>
    <row r="20" spans="1:5" ht="12.75">
      <c r="A20" s="14">
        <v>12</v>
      </c>
      <c r="B20" s="15" t="s">
        <v>126</v>
      </c>
      <c r="C20" s="396">
        <f>SUM('- 37 -'!C20,'- 37 -'!F20,'- 37 -'!I20)</f>
        <v>425855</v>
      </c>
      <c r="D20" s="348">
        <f>C20/'- 3 -'!E20</f>
        <v>0.008558989577972303</v>
      </c>
      <c r="E20" s="396">
        <f>C20/'- 7 -'!G20</f>
        <v>52.86971743556637</v>
      </c>
    </row>
    <row r="21" spans="1:5" ht="12.75">
      <c r="A21" s="12">
        <v>13</v>
      </c>
      <c r="B21" s="13" t="s">
        <v>127</v>
      </c>
      <c r="C21" s="395">
        <f>SUM('- 37 -'!C21,'- 37 -'!F21,'- 37 -'!I21)</f>
        <v>301643</v>
      </c>
      <c r="D21" s="347">
        <f>C21/'- 3 -'!E21</f>
        <v>0.01598155855415487</v>
      </c>
      <c r="E21" s="395">
        <f>C21/'- 7 -'!G21</f>
        <v>91.26316107951108</v>
      </c>
    </row>
    <row r="22" spans="1:5" ht="12.75">
      <c r="A22" s="14">
        <v>14</v>
      </c>
      <c r="B22" s="15" t="s">
        <v>128</v>
      </c>
      <c r="C22" s="396">
        <f>SUM('- 37 -'!C22,'- 37 -'!F22,'- 37 -'!I22)</f>
        <v>267862.01</v>
      </c>
      <c r="D22" s="348">
        <f>C22/'- 3 -'!E22</f>
        <v>0.012504824715544097</v>
      </c>
      <c r="E22" s="396">
        <f>C22/'- 7 -'!G22</f>
        <v>76.69635218324983</v>
      </c>
    </row>
    <row r="23" spans="1:5" ht="12.75">
      <c r="A23" s="12">
        <v>15</v>
      </c>
      <c r="B23" s="13" t="s">
        <v>129</v>
      </c>
      <c r="C23" s="395">
        <f>SUM('- 37 -'!C23,'- 37 -'!F23,'- 37 -'!I23)</f>
        <v>788109</v>
      </c>
      <c r="D23" s="347">
        <f>C23/'- 3 -'!E23</f>
        <v>0.026042761785999544</v>
      </c>
      <c r="E23" s="395">
        <f>C23/'- 7 -'!G23</f>
        <v>133.8841416801155</v>
      </c>
    </row>
    <row r="24" spans="1:5" ht="12.75">
      <c r="A24" s="14">
        <v>16</v>
      </c>
      <c r="B24" s="15" t="s">
        <v>130</v>
      </c>
      <c r="C24" s="396">
        <f>SUM('- 37 -'!C24,'- 37 -'!F24,'- 37 -'!I24)</f>
        <v>52003</v>
      </c>
      <c r="D24" s="348">
        <f>C24/'- 3 -'!E24</f>
        <v>0.009189765665658501</v>
      </c>
      <c r="E24" s="396">
        <f>C24/'- 7 -'!G24</f>
        <v>65.45374449339207</v>
      </c>
    </row>
    <row r="25" spans="1:5" ht="12.75">
      <c r="A25" s="12">
        <v>17</v>
      </c>
      <c r="B25" s="13" t="s">
        <v>131</v>
      </c>
      <c r="C25" s="395">
        <f>SUM('- 37 -'!C25,'- 37 -'!F25,'- 37 -'!I25)</f>
        <v>29760</v>
      </c>
      <c r="D25" s="347">
        <f>C25/'- 3 -'!E25</f>
        <v>0.007531578915800364</v>
      </c>
      <c r="E25" s="395">
        <f>C25/'- 7 -'!G25</f>
        <v>55.26462395543175</v>
      </c>
    </row>
    <row r="26" spans="1:5" ht="12.75">
      <c r="A26" s="14">
        <v>18</v>
      </c>
      <c r="B26" s="15" t="s">
        <v>132</v>
      </c>
      <c r="C26" s="396">
        <f>SUM('- 37 -'!C26,'- 37 -'!F26,'- 37 -'!I26)</f>
        <v>148176</v>
      </c>
      <c r="D26" s="348">
        <f>C26/'- 3 -'!E26</f>
        <v>0.016283486694335495</v>
      </c>
      <c r="E26" s="396">
        <f>C26/'- 7 -'!G26</f>
        <v>100.43787704195758</v>
      </c>
    </row>
    <row r="27" spans="1:5" ht="12.75">
      <c r="A27" s="12">
        <v>19</v>
      </c>
      <c r="B27" s="13" t="s">
        <v>133</v>
      </c>
      <c r="C27" s="395">
        <f>SUM('- 37 -'!C27,'- 37 -'!F27,'- 37 -'!I27)</f>
        <v>848677</v>
      </c>
      <c r="D27" s="347">
        <f>C27/'- 3 -'!E27</f>
        <v>0.03660935474382226</v>
      </c>
      <c r="E27" s="395">
        <f>C27/'- 7 -'!G27</f>
        <v>143.25113091621094</v>
      </c>
    </row>
    <row r="28" spans="1:5" ht="12.75">
      <c r="A28" s="14">
        <v>20</v>
      </c>
      <c r="B28" s="15" t="s">
        <v>134</v>
      </c>
      <c r="C28" s="396">
        <f>SUM('- 37 -'!C28,'- 37 -'!F28,'- 37 -'!I28)</f>
        <v>193225</v>
      </c>
      <c r="D28" s="348">
        <f>C28/'- 3 -'!E28</f>
        <v>0.026629920660821704</v>
      </c>
      <c r="E28" s="396">
        <f>C28/'- 7 -'!G28</f>
        <v>192.45517928286853</v>
      </c>
    </row>
    <row r="29" spans="1:5" ht="12.75">
      <c r="A29" s="12">
        <v>21</v>
      </c>
      <c r="B29" s="13" t="s">
        <v>135</v>
      </c>
      <c r="C29" s="395">
        <f>SUM('- 37 -'!C29,'- 37 -'!F29,'- 37 -'!I29)</f>
        <v>372399</v>
      </c>
      <c r="D29" s="347">
        <f>C29/'- 3 -'!E29</f>
        <v>0.017325753466427795</v>
      </c>
      <c r="E29" s="395">
        <f>C29/'- 7 -'!G29</f>
        <v>105.8643431787816</v>
      </c>
    </row>
    <row r="30" spans="1:5" ht="12.75">
      <c r="A30" s="14">
        <v>22</v>
      </c>
      <c r="B30" s="15" t="s">
        <v>136</v>
      </c>
      <c r="C30" s="396">
        <f>SUM('- 37 -'!C30,'- 37 -'!F30,'- 37 -'!I30)</f>
        <v>122018</v>
      </c>
      <c r="D30" s="348">
        <f>C30/'- 3 -'!E30</f>
        <v>0.010503453533938065</v>
      </c>
      <c r="E30" s="396">
        <f>C30/'- 7 -'!G30</f>
        <v>69.99254287844892</v>
      </c>
    </row>
    <row r="31" spans="1:5" ht="12.75">
      <c r="A31" s="12">
        <v>23</v>
      </c>
      <c r="B31" s="13" t="s">
        <v>137</v>
      </c>
      <c r="C31" s="395">
        <f>SUM('- 37 -'!C31,'- 37 -'!F31,'- 37 -'!I31)</f>
        <v>220952</v>
      </c>
      <c r="D31" s="347">
        <f>C31/'- 3 -'!E31</f>
        <v>0.022643366465759634</v>
      </c>
      <c r="E31" s="395">
        <f>C31/'- 7 -'!G31</f>
        <v>153.2260748959778</v>
      </c>
    </row>
    <row r="32" spans="1:5" ht="12.75">
      <c r="A32" s="14">
        <v>24</v>
      </c>
      <c r="B32" s="15" t="s">
        <v>138</v>
      </c>
      <c r="C32" s="396">
        <f>SUM('- 37 -'!C32,'- 37 -'!F32,'- 37 -'!I32)</f>
        <v>343237</v>
      </c>
      <c r="D32" s="348">
        <f>C32/'- 3 -'!E32</f>
        <v>0.015523947766642326</v>
      </c>
      <c r="E32" s="396">
        <f>C32/'- 7 -'!G32</f>
        <v>93.56585977537891</v>
      </c>
    </row>
    <row r="33" spans="1:5" ht="12.75">
      <c r="A33" s="12">
        <v>25</v>
      </c>
      <c r="B33" s="13" t="s">
        <v>139</v>
      </c>
      <c r="C33" s="395">
        <f>SUM('- 37 -'!C33,'- 37 -'!F33,'- 37 -'!I33)</f>
        <v>225490</v>
      </c>
      <c r="D33" s="347">
        <f>C33/'- 3 -'!E33</f>
        <v>0.0227618253431409</v>
      </c>
      <c r="E33" s="395">
        <f>C33/'- 7 -'!G33</f>
        <v>139.96896337678461</v>
      </c>
    </row>
    <row r="34" spans="1:5" ht="12.75">
      <c r="A34" s="14">
        <v>26</v>
      </c>
      <c r="B34" s="15" t="s">
        <v>140</v>
      </c>
      <c r="C34" s="396">
        <f>SUM('- 37 -'!C34,'- 37 -'!F34,'- 37 -'!I34)</f>
        <v>367219</v>
      </c>
      <c r="D34" s="348">
        <f>C34/'- 3 -'!E34</f>
        <v>0.024057550650086947</v>
      </c>
      <c r="E34" s="396">
        <f>C34/'- 7 -'!G34</f>
        <v>133.18547802118093</v>
      </c>
    </row>
    <row r="35" spans="1:5" ht="12.75">
      <c r="A35" s="12">
        <v>28</v>
      </c>
      <c r="B35" s="13" t="s">
        <v>141</v>
      </c>
      <c r="C35" s="395">
        <f>SUM('- 37 -'!C35,'- 37 -'!F35,'- 37 -'!I35)</f>
        <v>115706</v>
      </c>
      <c r="D35" s="347">
        <f>C35/'- 3 -'!E35</f>
        <v>0.01915409823473595</v>
      </c>
      <c r="E35" s="395">
        <f>C35/'- 7 -'!G35</f>
        <v>131.1710690397914</v>
      </c>
    </row>
    <row r="36" spans="1:5" ht="12.75">
      <c r="A36" s="14">
        <v>30</v>
      </c>
      <c r="B36" s="15" t="s">
        <v>142</v>
      </c>
      <c r="C36" s="396">
        <f>SUM('- 37 -'!C36,'- 37 -'!F36,'- 37 -'!I36)</f>
        <v>176982</v>
      </c>
      <c r="D36" s="348">
        <f>C36/'- 3 -'!E36</f>
        <v>0.020039210646545402</v>
      </c>
      <c r="E36" s="396">
        <f>C36/'- 7 -'!G36</f>
        <v>130.24874889608478</v>
      </c>
    </row>
    <row r="37" spans="1:5" ht="12.75">
      <c r="A37" s="12">
        <v>31</v>
      </c>
      <c r="B37" s="13" t="s">
        <v>143</v>
      </c>
      <c r="C37" s="395">
        <f>SUM('- 37 -'!C37,'- 37 -'!F37,'- 37 -'!I37)</f>
        <v>191595</v>
      </c>
      <c r="D37" s="347">
        <f>C37/'- 3 -'!E37</f>
        <v>0.01836452716578396</v>
      </c>
      <c r="E37" s="395">
        <f>C37/'- 7 -'!G37</f>
        <v>112.96875</v>
      </c>
    </row>
    <row r="38" spans="1:5" ht="12.75">
      <c r="A38" s="14">
        <v>32</v>
      </c>
      <c r="B38" s="15" t="s">
        <v>144</v>
      </c>
      <c r="C38" s="396">
        <f>SUM('- 37 -'!C38,'- 37 -'!F38,'- 37 -'!I38)</f>
        <v>172224</v>
      </c>
      <c r="D38" s="348">
        <f>C38/'- 3 -'!E38</f>
        <v>0.027897883360356354</v>
      </c>
      <c r="E38" s="396">
        <f>C38/'- 7 -'!G38</f>
        <v>203.4542232722977</v>
      </c>
    </row>
    <row r="39" spans="1:5" ht="12.75">
      <c r="A39" s="12">
        <v>33</v>
      </c>
      <c r="B39" s="13" t="s">
        <v>145</v>
      </c>
      <c r="C39" s="395">
        <f>SUM('- 37 -'!C39,'- 37 -'!F39,'- 37 -'!I39)</f>
        <v>299918</v>
      </c>
      <c r="D39" s="347">
        <f>C39/'- 3 -'!E39</f>
        <v>0.024165868303519272</v>
      </c>
      <c r="E39" s="395">
        <f>C39/'- 7 -'!G39</f>
        <v>157.51995798319328</v>
      </c>
    </row>
    <row r="40" spans="1:5" ht="12.75">
      <c r="A40" s="14">
        <v>34</v>
      </c>
      <c r="B40" s="15" t="s">
        <v>146</v>
      </c>
      <c r="C40" s="396">
        <f>SUM('- 37 -'!C40,'- 37 -'!F40,'- 37 -'!I40)</f>
        <v>53489.93</v>
      </c>
      <c r="D40" s="348">
        <f>C40/'- 3 -'!E40</f>
        <v>0.00969585844073105</v>
      </c>
      <c r="E40" s="396">
        <f>C40/'- 7 -'!G40</f>
        <v>72.82495575221239</v>
      </c>
    </row>
    <row r="41" spans="1:5" ht="12.75">
      <c r="A41" s="12">
        <v>35</v>
      </c>
      <c r="B41" s="13" t="s">
        <v>147</v>
      </c>
      <c r="C41" s="395">
        <f>SUM('- 37 -'!C41,'- 37 -'!F41,'- 37 -'!I41)</f>
        <v>489236</v>
      </c>
      <c r="D41" s="347">
        <f>C41/'- 3 -'!E41</f>
        <v>0.03588464547139667</v>
      </c>
      <c r="E41" s="395">
        <f>C41/'- 7 -'!G41</f>
        <v>245.8595909342178</v>
      </c>
    </row>
    <row r="42" spans="1:5" ht="12.75">
      <c r="A42" s="14">
        <v>36</v>
      </c>
      <c r="B42" s="15" t="s">
        <v>148</v>
      </c>
      <c r="C42" s="396">
        <f>SUM('- 37 -'!C42,'- 37 -'!F42,'- 37 -'!I42)</f>
        <v>200331</v>
      </c>
      <c r="D42" s="348">
        <f>C42/'- 3 -'!E42</f>
        <v>0.02811715793214386</v>
      </c>
      <c r="E42" s="396">
        <f>C42/'- 7 -'!G42</f>
        <v>181.37709370756</v>
      </c>
    </row>
    <row r="43" spans="1:5" ht="12.75">
      <c r="A43" s="12">
        <v>37</v>
      </c>
      <c r="B43" s="13" t="s">
        <v>149</v>
      </c>
      <c r="C43" s="395">
        <f>SUM('- 37 -'!C43,'- 37 -'!F43,'- 37 -'!I43)</f>
        <v>142813</v>
      </c>
      <c r="D43" s="347">
        <f>C43/'- 3 -'!E43</f>
        <v>0.020648330750977488</v>
      </c>
      <c r="E43" s="395">
        <f>C43/'- 7 -'!G43</f>
        <v>142.38584247258225</v>
      </c>
    </row>
    <row r="44" spans="1:5" ht="12.75">
      <c r="A44" s="14">
        <v>38</v>
      </c>
      <c r="B44" s="15" t="s">
        <v>150</v>
      </c>
      <c r="C44" s="396">
        <f>SUM('- 37 -'!C44,'- 37 -'!F44,'- 37 -'!I44)</f>
        <v>71188</v>
      </c>
      <c r="D44" s="348">
        <f>C44/'- 3 -'!E44</f>
        <v>0.00801794249467849</v>
      </c>
      <c r="E44" s="396">
        <f>C44/'- 7 -'!G44</f>
        <v>57.20208919244676</v>
      </c>
    </row>
    <row r="45" spans="1:5" ht="12.75">
      <c r="A45" s="12">
        <v>39</v>
      </c>
      <c r="B45" s="13" t="s">
        <v>151</v>
      </c>
      <c r="C45" s="395">
        <f>SUM('- 37 -'!C45,'- 37 -'!F45,'- 37 -'!I45)</f>
        <v>448472</v>
      </c>
      <c r="D45" s="347">
        <f>C45/'- 3 -'!E45</f>
        <v>0.030074655521427837</v>
      </c>
      <c r="E45" s="395">
        <f>C45/'- 7 -'!G45</f>
        <v>198.11459115607192</v>
      </c>
    </row>
    <row r="46" spans="1:5" ht="12.75">
      <c r="A46" s="14">
        <v>40</v>
      </c>
      <c r="B46" s="15" t="s">
        <v>152</v>
      </c>
      <c r="C46" s="396">
        <f>SUM('- 37 -'!C46,'- 37 -'!F46,'- 37 -'!I46)</f>
        <v>639775</v>
      </c>
      <c r="D46" s="348">
        <f>C46/'- 3 -'!E46</f>
        <v>0.01477658407240097</v>
      </c>
      <c r="E46" s="396">
        <f>C46/'- 7 -'!G46</f>
        <v>83.81148883212157</v>
      </c>
    </row>
    <row r="47" spans="1:5" ht="12.75">
      <c r="A47" s="12">
        <v>41</v>
      </c>
      <c r="B47" s="13" t="s">
        <v>153</v>
      </c>
      <c r="C47" s="395">
        <f>SUM('- 37 -'!C47,'- 37 -'!F47,'- 37 -'!I47)</f>
        <v>168819</v>
      </c>
      <c r="D47" s="347">
        <f>C47/'- 3 -'!E47</f>
        <v>0.014333358253419231</v>
      </c>
      <c r="E47" s="395">
        <f>C47/'- 7 -'!G47</f>
        <v>102.3641765704584</v>
      </c>
    </row>
    <row r="48" spans="1:5" ht="12.75">
      <c r="A48" s="14">
        <v>42</v>
      </c>
      <c r="B48" s="15" t="s">
        <v>154</v>
      </c>
      <c r="C48" s="396">
        <f>SUM('- 37 -'!C48,'- 37 -'!F48,'- 37 -'!I48)</f>
        <v>250045</v>
      </c>
      <c r="D48" s="348">
        <f>C48/'- 3 -'!E48</f>
        <v>0.03201062356610214</v>
      </c>
      <c r="E48" s="396">
        <f>C48/'- 7 -'!G48</f>
        <v>228.330746050589</v>
      </c>
    </row>
    <row r="49" spans="1:5" ht="12.75">
      <c r="A49" s="12">
        <v>43</v>
      </c>
      <c r="B49" s="13" t="s">
        <v>155</v>
      </c>
      <c r="C49" s="395">
        <f>SUM('- 37 -'!C49,'- 37 -'!F49,'- 37 -'!I49)</f>
        <v>123961</v>
      </c>
      <c r="D49" s="347">
        <f>C49/'- 3 -'!E49</f>
        <v>0.020457295080898576</v>
      </c>
      <c r="E49" s="395">
        <f>C49/'- 7 -'!G49</f>
        <v>150.16474863718958</v>
      </c>
    </row>
    <row r="50" spans="1:5" ht="12.75">
      <c r="A50" s="14">
        <v>44</v>
      </c>
      <c r="B50" s="15" t="s">
        <v>156</v>
      </c>
      <c r="C50" s="396">
        <f>SUM('- 37 -'!C50,'- 37 -'!F50,'- 37 -'!I50)</f>
        <v>148872</v>
      </c>
      <c r="D50" s="348">
        <f>C50/'- 3 -'!E50</f>
        <v>0.016449086854254672</v>
      </c>
      <c r="E50" s="396">
        <f>C50/'- 7 -'!G50</f>
        <v>106.7641996557659</v>
      </c>
    </row>
    <row r="51" spans="1:5" ht="12.75">
      <c r="A51" s="12">
        <v>45</v>
      </c>
      <c r="B51" s="13" t="s">
        <v>157</v>
      </c>
      <c r="C51" s="395">
        <f>SUM('- 37 -'!C51,'- 37 -'!F51,'- 37 -'!I51)</f>
        <v>164983</v>
      </c>
      <c r="D51" s="347">
        <f>C51/'- 3 -'!E51</f>
        <v>0.014033993489269217</v>
      </c>
      <c r="E51" s="395">
        <f>C51/'- 7 -'!G51</f>
        <v>89.9138917652188</v>
      </c>
    </row>
    <row r="52" spans="1:5" ht="12.75">
      <c r="A52" s="14">
        <v>46</v>
      </c>
      <c r="B52" s="15" t="s">
        <v>158</v>
      </c>
      <c r="C52" s="396">
        <f>SUM('- 37 -'!C52,'- 37 -'!F52,'- 37 -'!I52)</f>
        <v>278554</v>
      </c>
      <c r="D52" s="348">
        <f>C52/'- 3 -'!E52</f>
        <v>0.024688053026216177</v>
      </c>
      <c r="E52" s="396">
        <f>C52/'- 7 -'!G52</f>
        <v>186.98664160569243</v>
      </c>
    </row>
    <row r="53" spans="1:5" ht="12.75">
      <c r="A53" s="12">
        <v>47</v>
      </c>
      <c r="B53" s="13" t="s">
        <v>159</v>
      </c>
      <c r="C53" s="395">
        <f>SUM('- 37 -'!C53,'- 37 -'!F53,'- 37 -'!I53)</f>
        <v>309999.28</v>
      </c>
      <c r="D53" s="347">
        <f>C53/'- 3 -'!E53</f>
        <v>0.03466938694790372</v>
      </c>
      <c r="E53" s="395">
        <f>C53/'- 7 -'!G53</f>
        <v>204.3502175346078</v>
      </c>
    </row>
    <row r="54" spans="1:5" ht="12.75">
      <c r="A54" s="14">
        <v>48</v>
      </c>
      <c r="B54" s="15" t="s">
        <v>160</v>
      </c>
      <c r="C54" s="396">
        <f>SUM('- 37 -'!C54,'- 37 -'!F54,'- 37 -'!I54)</f>
        <v>998892</v>
      </c>
      <c r="D54" s="348">
        <f>C54/'- 3 -'!E54</f>
        <v>0.017584775704908868</v>
      </c>
      <c r="E54" s="396">
        <f>C54/'- 7 -'!G54</f>
        <v>194.12169384145986</v>
      </c>
    </row>
    <row r="55" spans="1:5" ht="12.75">
      <c r="A55" s="12">
        <v>49</v>
      </c>
      <c r="B55" s="13" t="s">
        <v>161</v>
      </c>
      <c r="C55" s="395">
        <f>SUM('- 37 -'!C55,'- 37 -'!F55,'- 37 -'!I55)</f>
        <v>526496</v>
      </c>
      <c r="D55" s="347">
        <f>C55/'- 3 -'!E55</f>
        <v>0.015595059720053962</v>
      </c>
      <c r="E55" s="395">
        <f>C55/'- 7 -'!G55</f>
        <v>122.46371417938222</v>
      </c>
    </row>
    <row r="56" spans="1:5" ht="12.75">
      <c r="A56" s="14">
        <v>50</v>
      </c>
      <c r="B56" s="15" t="s">
        <v>358</v>
      </c>
      <c r="C56" s="396">
        <f>SUM('- 37 -'!C56,'- 37 -'!F56,'- 37 -'!I56)</f>
        <v>406892</v>
      </c>
      <c r="D56" s="348">
        <f>C56/'- 3 -'!E56</f>
        <v>0.0288522601925148</v>
      </c>
      <c r="E56" s="396">
        <f>C56/'- 7 -'!G56</f>
        <v>220.21540293337662</v>
      </c>
    </row>
    <row r="57" spans="1:5" ht="12.75">
      <c r="A57" s="12">
        <v>2264</v>
      </c>
      <c r="B57" s="13" t="s">
        <v>162</v>
      </c>
      <c r="C57" s="395">
        <f>SUM('- 37 -'!C57,'- 37 -'!F57,'- 37 -'!I57)</f>
        <v>56785</v>
      </c>
      <c r="D57" s="347">
        <f>C57/'- 3 -'!E57</f>
        <v>0.032596522387040146</v>
      </c>
      <c r="E57" s="395">
        <f>C57/'- 7 -'!G57</f>
        <v>296.52741514360315</v>
      </c>
    </row>
    <row r="58" spans="1:5" ht="12.75">
      <c r="A58" s="14">
        <v>2309</v>
      </c>
      <c r="B58" s="15" t="s">
        <v>163</v>
      </c>
      <c r="C58" s="396">
        <f>SUM('- 37 -'!C58,'- 37 -'!F58,'- 37 -'!I58)</f>
        <v>30985</v>
      </c>
      <c r="D58" s="348">
        <f>C58/'- 3 -'!E58</f>
        <v>0.015491477562480876</v>
      </c>
      <c r="E58" s="396">
        <f>C58/'- 7 -'!G58</f>
        <v>122.9563492063492</v>
      </c>
    </row>
    <row r="59" spans="1:5" ht="12.75">
      <c r="A59" s="12">
        <v>2312</v>
      </c>
      <c r="B59" s="13" t="s">
        <v>164</v>
      </c>
      <c r="C59" s="395">
        <f>SUM('- 37 -'!C59,'- 37 -'!F59,'- 37 -'!I59)</f>
        <v>100334</v>
      </c>
      <c r="D59" s="347">
        <f>C59/'- 3 -'!E59</f>
        <v>0.05625250891998143</v>
      </c>
      <c r="E59" s="395">
        <f>C59/'- 7 -'!G59</f>
        <v>543.8157181571815</v>
      </c>
    </row>
    <row r="60" spans="1:5" ht="12.75">
      <c r="A60" s="14">
        <v>2355</v>
      </c>
      <c r="B60" s="15" t="s">
        <v>165</v>
      </c>
      <c r="C60" s="396">
        <f>SUM('- 37 -'!C60,'- 37 -'!F60,'- 37 -'!I60)</f>
        <v>232671</v>
      </c>
      <c r="D60" s="348">
        <f>C60/'- 3 -'!E60</f>
        <v>0.009758464058666459</v>
      </c>
      <c r="E60" s="396">
        <f>C60/'- 7 -'!G60</f>
        <v>65.99659622748547</v>
      </c>
    </row>
    <row r="61" spans="1:5" ht="12.75">
      <c r="A61" s="12">
        <v>2439</v>
      </c>
      <c r="B61" s="13" t="s">
        <v>166</v>
      </c>
      <c r="C61" s="395">
        <f>SUM('- 37 -'!C61,'- 37 -'!F61,'- 37 -'!I61)</f>
        <v>9599.89</v>
      </c>
      <c r="D61" s="347">
        <f>C61/'- 3 -'!E61</f>
        <v>0.007860878413933658</v>
      </c>
      <c r="E61" s="395">
        <f>C61/'- 7 -'!G61</f>
        <v>62.74437908496731</v>
      </c>
    </row>
    <row r="62" spans="1:5" ht="12.75">
      <c r="A62" s="14">
        <v>2460</v>
      </c>
      <c r="B62" s="15" t="s">
        <v>167</v>
      </c>
      <c r="C62" s="396">
        <f>SUM('- 37 -'!C62,'- 37 -'!F62,'- 37 -'!I62)</f>
        <v>61005</v>
      </c>
      <c r="D62" s="348">
        <f>C62/'- 3 -'!E62</f>
        <v>0.021764282174694352</v>
      </c>
      <c r="E62" s="396">
        <f>C62/'- 7 -'!G62</f>
        <v>196.91736604260814</v>
      </c>
    </row>
    <row r="63" spans="1:5" ht="12.75">
      <c r="A63" s="12">
        <v>3000</v>
      </c>
      <c r="B63" s="13" t="s">
        <v>400</v>
      </c>
      <c r="C63" s="395">
        <f>SUM('- 37 -'!C63,'- 37 -'!F63,'- 37 -'!I63)</f>
        <v>280858</v>
      </c>
      <c r="D63" s="347">
        <f>C63/'- 3 -'!E63</f>
        <v>0.05249241699154594</v>
      </c>
      <c r="E63" s="395">
        <f>C63/'- 7 -'!G63</f>
        <v>420.0688004786121</v>
      </c>
    </row>
    <row r="64" spans="1:5" ht="4.5" customHeight="1">
      <c r="A64" s="16"/>
      <c r="B64" s="16"/>
      <c r="C64" s="397"/>
      <c r="D64" s="193"/>
      <c r="E64" s="397"/>
    </row>
    <row r="65" spans="1:5" ht="12.75">
      <c r="A65" s="18"/>
      <c r="B65" s="19" t="s">
        <v>168</v>
      </c>
      <c r="C65" s="398">
        <f>SUM(C11:C63)</f>
        <v>25292460.11</v>
      </c>
      <c r="D65" s="101">
        <f>C65/'- 3 -'!E65</f>
        <v>0.02022167120634525</v>
      </c>
      <c r="E65" s="398">
        <f>C65/'- 7 -'!G65</f>
        <v>134.57462014168487</v>
      </c>
    </row>
    <row r="66" spans="1:5" ht="4.5" customHeight="1">
      <c r="A66" s="16"/>
      <c r="B66" s="16"/>
      <c r="C66" s="397"/>
      <c r="D66" s="193"/>
      <c r="E66" s="397"/>
    </row>
    <row r="67" spans="1:5" ht="12.75">
      <c r="A67" s="14">
        <v>2155</v>
      </c>
      <c r="B67" s="15" t="s">
        <v>169</v>
      </c>
      <c r="C67" s="396">
        <f>SUM('- 37 -'!C67,'- 37 -'!F67,'- 37 -'!I67)</f>
        <v>22173</v>
      </c>
      <c r="D67" s="348">
        <f>C67/'- 3 -'!E67</f>
        <v>0.0184942781632687</v>
      </c>
      <c r="E67" s="396">
        <f>C67/'- 7 -'!G67</f>
        <v>151.86986301369862</v>
      </c>
    </row>
    <row r="68" spans="1:5" ht="12.75">
      <c r="A68" s="12">
        <v>2408</v>
      </c>
      <c r="B68" s="13" t="s">
        <v>171</v>
      </c>
      <c r="C68" s="395">
        <f>SUM('- 37 -'!C68,'- 37 -'!F68,'- 37 -'!I68)</f>
        <v>43459</v>
      </c>
      <c r="D68" s="347">
        <f>C68/'- 3 -'!E68</f>
        <v>0.019235876398904422</v>
      </c>
      <c r="E68" s="395">
        <f>C68/'- 7 -'!G68</f>
        <v>156.04667863554758</v>
      </c>
    </row>
    <row r="69" ht="6.75" customHeight="1"/>
    <row r="70" spans="1:2" ht="12" customHeight="1">
      <c r="A70" s="380" t="s">
        <v>372</v>
      </c>
      <c r="B70" s="5" t="s">
        <v>334</v>
      </c>
    </row>
    <row r="71" spans="1:2" ht="12" customHeight="1">
      <c r="A71" s="53"/>
      <c r="B71" s="5"/>
    </row>
    <row r="72" spans="1:2" ht="12" customHeight="1">
      <c r="A72" s="5"/>
      <c r="B72" s="5"/>
    </row>
    <row r="73" spans="1:2" ht="12" customHeight="1">
      <c r="A73" s="5"/>
      <c r="B73" s="5"/>
    </row>
    <row r="74" spans="1:2" ht="12" customHeight="1">
      <c r="A74" s="5"/>
      <c r="B74" s="5"/>
    </row>
    <row r="75" ht="12" customHeight="1"/>
  </sheetData>
  <printOptions horizontalCentered="1"/>
  <pageMargins left="0.4724409448818898" right="0.4724409448818898" top="0.5905511811023623" bottom="0" header="0.31496062992125984" footer="0"/>
  <pageSetup fitToHeight="1" fitToWidth="1" horizontalDpi="300" verticalDpi="300" orientation="portrait" scale="83" r:id="rId1"/>
  <headerFooter alignWithMargins="0">
    <oddHeader>&amp;C&amp;"Times New Roman,Bold"&amp;12&amp;A</oddHeader>
  </headerFooter>
</worksheet>
</file>

<file path=xl/worksheets/sheet35.xml><?xml version="1.0" encoding="utf-8"?>
<worksheet xmlns="http://schemas.openxmlformats.org/spreadsheetml/2006/main" xmlns:r="http://schemas.openxmlformats.org/officeDocument/2006/relationships">
  <sheetPr codeName="Sheet35">
    <pageSetUpPr fitToPage="1"/>
  </sheetPr>
  <dimension ref="A1:M74"/>
  <sheetViews>
    <sheetView showGridLines="0" showZeros="0" workbookViewId="0" topLeftCell="A1">
      <selection activeCell="A1" sqref="A1"/>
    </sheetView>
  </sheetViews>
  <sheetFormatPr defaultColWidth="14.83203125" defaultRowHeight="12"/>
  <cols>
    <col min="1" max="1" width="6.83203125" style="80" customWidth="1"/>
    <col min="2" max="2" width="32.83203125" style="80" customWidth="1"/>
    <col min="3" max="3" width="15.83203125" style="80" customWidth="1"/>
    <col min="4" max="6" width="14.83203125" style="80" customWidth="1"/>
    <col min="7" max="7" width="12.83203125" style="80" customWidth="1"/>
    <col min="8" max="8" width="16.83203125" style="80" customWidth="1"/>
    <col min="9" max="9" width="11.83203125" style="80" customWidth="1"/>
    <col min="10" max="11" width="14.83203125" style="80" customWidth="1"/>
    <col min="12" max="12" width="19.5" style="80" customWidth="1"/>
    <col min="13" max="16384" width="14.83203125" style="80" customWidth="1"/>
  </cols>
  <sheetData>
    <row r="1" spans="1:2" ht="6.75" customHeight="1">
      <c r="A1" s="16"/>
      <c r="B1" s="78"/>
    </row>
    <row r="2" spans="1:9" ht="12.75">
      <c r="A2" s="10"/>
      <c r="B2" s="105" t="str">
        <f>"  SUMMARY"&amp;REPLACE(REVYEAR,1,8,"")</f>
        <v>  SUMMARY OF OPERATING FUND REVENUE: 2000/01 ACTUAL</v>
      </c>
      <c r="C2" s="105"/>
      <c r="D2" s="105"/>
      <c r="E2" s="105"/>
      <c r="F2" s="105"/>
      <c r="G2" s="105"/>
      <c r="H2" s="105"/>
      <c r="I2" s="105"/>
    </row>
    <row r="3" spans="1:2" ht="12.75">
      <c r="A3" s="11"/>
      <c r="B3" s="107"/>
    </row>
    <row r="4" spans="1:9" ht="12.75">
      <c r="A4" s="9"/>
      <c r="C4" s="140"/>
      <c r="D4" s="179"/>
      <c r="E4" s="179"/>
      <c r="F4" s="140"/>
      <c r="G4" s="140"/>
      <c r="H4" s="140"/>
      <c r="I4" s="140"/>
    </row>
    <row r="5" spans="1:9" ht="12.75">
      <c r="A5" s="9"/>
      <c r="C5" s="55"/>
      <c r="D5" s="140"/>
      <c r="E5" s="140"/>
      <c r="F5" s="140"/>
      <c r="G5" s="140"/>
      <c r="H5" s="140"/>
      <c r="I5" s="140"/>
    </row>
    <row r="6" spans="1:9" ht="12.75">
      <c r="A6" s="9"/>
      <c r="C6" s="152" t="s">
        <v>182</v>
      </c>
      <c r="D6" s="125"/>
      <c r="E6" s="125"/>
      <c r="F6" s="125"/>
      <c r="G6" s="125"/>
      <c r="H6" s="125"/>
      <c r="I6" s="126"/>
    </row>
    <row r="7" spans="1:9" ht="12.75">
      <c r="A7" s="16"/>
      <c r="C7" s="66" t="s">
        <v>198</v>
      </c>
      <c r="D7" s="64"/>
      <c r="E7" s="64"/>
      <c r="F7" s="141" t="s">
        <v>57</v>
      </c>
      <c r="G7" s="141" t="s">
        <v>3</v>
      </c>
      <c r="H7" s="141" t="s">
        <v>181</v>
      </c>
      <c r="I7" s="141" t="s">
        <v>3</v>
      </c>
    </row>
    <row r="8" spans="1:9" ht="12.75">
      <c r="A8" s="92"/>
      <c r="B8" s="44"/>
      <c r="C8" s="175"/>
      <c r="D8" s="129"/>
      <c r="E8" s="129"/>
      <c r="F8" s="143" t="s">
        <v>223</v>
      </c>
      <c r="G8" s="143" t="s">
        <v>224</v>
      </c>
      <c r="H8" s="143" t="s">
        <v>225</v>
      </c>
      <c r="I8" s="143" t="s">
        <v>3</v>
      </c>
    </row>
    <row r="9" spans="1:11" ht="12.75">
      <c r="A9" s="50" t="s">
        <v>101</v>
      </c>
      <c r="B9" s="51" t="s">
        <v>102</v>
      </c>
      <c r="C9" s="145" t="s">
        <v>216</v>
      </c>
      <c r="D9" s="145" t="s">
        <v>192</v>
      </c>
      <c r="E9" s="145" t="s">
        <v>193</v>
      </c>
      <c r="F9" s="145" t="s">
        <v>219</v>
      </c>
      <c r="G9" s="145" t="s">
        <v>241</v>
      </c>
      <c r="H9" s="145" t="s">
        <v>242</v>
      </c>
      <c r="I9" s="145" t="s">
        <v>57</v>
      </c>
      <c r="K9" s="102" t="s">
        <v>313</v>
      </c>
    </row>
    <row r="10" spans="1:9" ht="4.5" customHeight="1">
      <c r="A10" s="75"/>
      <c r="B10" s="75"/>
      <c r="C10" s="146"/>
      <c r="D10" s="146"/>
      <c r="E10" s="146"/>
      <c r="F10" s="146"/>
      <c r="G10" s="146"/>
      <c r="H10" s="146"/>
      <c r="I10" s="146"/>
    </row>
    <row r="11" spans="1:13" ht="12.75">
      <c r="A11" s="12">
        <v>1</v>
      </c>
      <c r="B11" s="13" t="s">
        <v>117</v>
      </c>
      <c r="C11" s="347">
        <f>'- 41 -'!H11</f>
        <v>0.557988007707661</v>
      </c>
      <c r="D11" s="347">
        <f>'- 42 -'!D11</f>
        <v>4.5615723542022645E-05</v>
      </c>
      <c r="E11" s="347">
        <f>'- 42 -'!F11</f>
        <v>0.41660600453603613</v>
      </c>
      <c r="F11" s="347">
        <f>'- 42 -'!H11</f>
        <v>0.009271642091991564</v>
      </c>
      <c r="G11" s="347">
        <f>'- 42 -'!J11</f>
        <v>0.0056757181982584155</v>
      </c>
      <c r="H11" s="347">
        <f>'- 43 -'!D11</f>
        <v>0.003694963553400959</v>
      </c>
      <c r="I11" s="347">
        <f>'- 43 -'!F11</f>
        <v>0.006718048189109958</v>
      </c>
      <c r="K11" s="193">
        <f>SUM(C11:I11)</f>
        <v>1</v>
      </c>
      <c r="L11" s="80" t="s">
        <v>216</v>
      </c>
      <c r="M11" s="99">
        <f>C65</f>
        <v>0.6024547964559851</v>
      </c>
    </row>
    <row r="12" spans="1:13" ht="12.75">
      <c r="A12" s="14">
        <v>2</v>
      </c>
      <c r="B12" s="15" t="s">
        <v>118</v>
      </c>
      <c r="C12" s="348">
        <f>'- 41 -'!H12</f>
        <v>0.5569613641835128</v>
      </c>
      <c r="D12" s="348">
        <f>'- 42 -'!D12</f>
        <v>0.0005411571366663408</v>
      </c>
      <c r="E12" s="348">
        <f>'- 42 -'!F12</f>
        <v>0.40543304407870806</v>
      </c>
      <c r="F12" s="348">
        <f>'- 42 -'!H12</f>
        <v>0.011758951939881586</v>
      </c>
      <c r="G12" s="348">
        <f>'- 42 -'!J12</f>
        <v>0.0009200266232233854</v>
      </c>
      <c r="H12" s="348">
        <f>'- 43 -'!D12</f>
        <v>0.016865947443962512</v>
      </c>
      <c r="I12" s="348">
        <f>'- 43 -'!F12</f>
        <v>0.007519508594045308</v>
      </c>
      <c r="K12" s="193">
        <f aca="true" t="shared" si="0" ref="K12:K63">SUM(C12:I12)</f>
        <v>1.0000000000000002</v>
      </c>
      <c r="L12" s="80" t="s">
        <v>192</v>
      </c>
      <c r="M12" s="99">
        <f>D65</f>
        <v>0.01115415921735492</v>
      </c>
    </row>
    <row r="13" spans="1:13" ht="12.75">
      <c r="A13" s="12">
        <v>3</v>
      </c>
      <c r="B13" s="13" t="s">
        <v>119</v>
      </c>
      <c r="C13" s="347">
        <f>'- 41 -'!H13</f>
        <v>0.5066515959652621</v>
      </c>
      <c r="D13" s="347">
        <f>'- 42 -'!D13</f>
        <v>0.004422545690898237</v>
      </c>
      <c r="E13" s="347">
        <f>'- 42 -'!F13</f>
        <v>0.4767006395612385</v>
      </c>
      <c r="F13" s="347">
        <f>'- 42 -'!H13</f>
        <v>0.00650587802710014</v>
      </c>
      <c r="G13" s="347">
        <f>'- 42 -'!J13</f>
        <v>0.0001595410287219207</v>
      </c>
      <c r="H13" s="347">
        <f>'- 43 -'!D13</f>
        <v>0.003730365542000418</v>
      </c>
      <c r="I13" s="347">
        <f>'- 43 -'!F13</f>
        <v>0.001829434184778733</v>
      </c>
      <c r="K13" s="193">
        <f t="shared" si="0"/>
        <v>1.0000000000000002</v>
      </c>
      <c r="L13" s="80" t="s">
        <v>193</v>
      </c>
      <c r="M13" s="99">
        <f>E65</f>
        <v>0.3404127885742331</v>
      </c>
    </row>
    <row r="14" spans="1:13" ht="12.75">
      <c r="A14" s="14">
        <v>4</v>
      </c>
      <c r="B14" s="15" t="s">
        <v>120</v>
      </c>
      <c r="C14" s="348">
        <f>'- 41 -'!H14</f>
        <v>0.5602544073080604</v>
      </c>
      <c r="D14" s="348">
        <f>'- 42 -'!D14</f>
        <v>0.0003126131600947349</v>
      </c>
      <c r="E14" s="348">
        <f>'- 42 -'!F14</f>
        <v>0.405115493016778</v>
      </c>
      <c r="F14" s="348">
        <f>'- 42 -'!H14</f>
        <v>0.01006849144281402</v>
      </c>
      <c r="G14" s="348">
        <f>'- 42 -'!J14</f>
        <v>0.00011911426337206499</v>
      </c>
      <c r="H14" s="348">
        <f>'- 43 -'!D14</f>
        <v>0.01824617987336177</v>
      </c>
      <c r="I14" s="348">
        <f>'- 43 -'!F14</f>
        <v>0.005883700935518976</v>
      </c>
      <c r="K14" s="193">
        <f t="shared" si="0"/>
        <v>0.9999999999999999</v>
      </c>
      <c r="L14" s="80" t="s">
        <v>250</v>
      </c>
      <c r="M14" s="99">
        <f>F65</f>
        <v>0.009931007689646562</v>
      </c>
    </row>
    <row r="15" spans="1:13" ht="12.75">
      <c r="A15" s="12">
        <v>5</v>
      </c>
      <c r="B15" s="13" t="s">
        <v>121</v>
      </c>
      <c r="C15" s="347">
        <f>'- 41 -'!H15</f>
        <v>0.48950787190143913</v>
      </c>
      <c r="D15" s="347">
        <f>'- 42 -'!D15</f>
        <v>0.00044427867029895235</v>
      </c>
      <c r="E15" s="347">
        <f>'- 42 -'!F15</f>
        <v>0.47836557256628637</v>
      </c>
      <c r="F15" s="347">
        <f>'- 42 -'!H15</f>
        <v>0.00952039932071099</v>
      </c>
      <c r="G15" s="347">
        <f>'- 42 -'!J15</f>
        <v>-0.00013612885793151818</v>
      </c>
      <c r="H15" s="347">
        <f>'- 43 -'!D15</f>
        <v>0.019702895918163037</v>
      </c>
      <c r="I15" s="347">
        <f>'- 43 -'!F15</f>
        <v>0.0025951104810330475</v>
      </c>
      <c r="K15" s="193">
        <f t="shared" si="0"/>
        <v>0.9999999999999999</v>
      </c>
      <c r="L15" s="80" t="s">
        <v>220</v>
      </c>
      <c r="M15" s="99">
        <f>G65</f>
        <v>0.01935094128907744</v>
      </c>
    </row>
    <row r="16" spans="1:13" ht="12.75">
      <c r="A16" s="14">
        <v>6</v>
      </c>
      <c r="B16" s="15" t="s">
        <v>122</v>
      </c>
      <c r="C16" s="348">
        <f>'- 41 -'!H16</f>
        <v>0.6213588583507823</v>
      </c>
      <c r="D16" s="348">
        <f>'- 42 -'!D16</f>
        <v>0.0002657940393547699</v>
      </c>
      <c r="E16" s="348">
        <f>'- 42 -'!F16</f>
        <v>0.35675459797389203</v>
      </c>
      <c r="F16" s="348">
        <f>'- 42 -'!H16</f>
        <v>0.006277665986098341</v>
      </c>
      <c r="G16" s="348">
        <f>'- 42 -'!J16</f>
        <v>0</v>
      </c>
      <c r="H16" s="348">
        <f>'- 43 -'!D16</f>
        <v>0.005116903441934627</v>
      </c>
      <c r="I16" s="348">
        <f>'- 43 -'!F16</f>
        <v>0.010226180207937901</v>
      </c>
      <c r="K16" s="193">
        <f t="shared" si="0"/>
        <v>1</v>
      </c>
      <c r="L16" s="80" t="s">
        <v>181</v>
      </c>
      <c r="M16" s="99">
        <f>H65</f>
        <v>0.011278488979031135</v>
      </c>
    </row>
    <row r="17" spans="1:13" ht="12.75">
      <c r="A17" s="12">
        <v>9</v>
      </c>
      <c r="B17" s="13" t="s">
        <v>123</v>
      </c>
      <c r="C17" s="347">
        <f>'- 41 -'!H17</f>
        <v>0.653638338638418</v>
      </c>
      <c r="D17" s="347">
        <f>'- 42 -'!D17</f>
        <v>0.00029859647508866815</v>
      </c>
      <c r="E17" s="347">
        <f>'- 42 -'!F17</f>
        <v>0.3245941339718374</v>
      </c>
      <c r="F17" s="347">
        <f>'- 42 -'!H17</f>
        <v>0.009503180488390049</v>
      </c>
      <c r="G17" s="347">
        <f>'- 42 -'!J17</f>
        <v>8.754038287339096E-05</v>
      </c>
      <c r="H17" s="347">
        <f>'- 43 -'!D17</f>
        <v>0.008510271601060836</v>
      </c>
      <c r="I17" s="347">
        <f>'- 43 -'!F17</f>
        <v>0.003367938442331634</v>
      </c>
      <c r="K17" s="193">
        <f t="shared" si="0"/>
        <v>1.0000000000000002</v>
      </c>
      <c r="L17" s="361" t="s">
        <v>57</v>
      </c>
      <c r="M17" s="99">
        <f>I65</f>
        <v>0.0054178177946717</v>
      </c>
    </row>
    <row r="18" spans="1:11" ht="12.75">
      <c r="A18" s="14">
        <v>10</v>
      </c>
      <c r="B18" s="15" t="s">
        <v>124</v>
      </c>
      <c r="C18" s="348">
        <f>'- 41 -'!H18</f>
        <v>0.5989664449245327</v>
      </c>
      <c r="D18" s="348">
        <f>'- 42 -'!D18</f>
        <v>0.00018651692304335514</v>
      </c>
      <c r="E18" s="348">
        <f>'- 42 -'!F18</f>
        <v>0.3757187728387856</v>
      </c>
      <c r="F18" s="348">
        <f>'- 42 -'!H18</f>
        <v>0.012911599277786127</v>
      </c>
      <c r="G18" s="348">
        <f>'- 42 -'!J18</f>
        <v>0.001114516839514829</v>
      </c>
      <c r="H18" s="348">
        <f>'- 43 -'!D18</f>
        <v>0.009092528490472544</v>
      </c>
      <c r="I18" s="348">
        <f>'- 43 -'!F18</f>
        <v>0.002009620705864904</v>
      </c>
      <c r="K18" s="193">
        <f t="shared" si="0"/>
        <v>1</v>
      </c>
    </row>
    <row r="19" spans="1:13" ht="12.75">
      <c r="A19" s="12">
        <v>11</v>
      </c>
      <c r="B19" s="13" t="s">
        <v>125</v>
      </c>
      <c r="C19" s="347">
        <f>'- 41 -'!H19</f>
        <v>0.6064917564274668</v>
      </c>
      <c r="D19" s="347">
        <f>'- 42 -'!D19</f>
        <v>0.0004243350229943313</v>
      </c>
      <c r="E19" s="347">
        <f>'- 42 -'!F19</f>
        <v>0.3561225416812114</v>
      </c>
      <c r="F19" s="347">
        <f>'- 42 -'!H19</f>
        <v>0.006797072000487297</v>
      </c>
      <c r="G19" s="347">
        <f>'- 42 -'!J19</f>
        <v>0.009930565371346671</v>
      </c>
      <c r="H19" s="347">
        <f>'- 43 -'!D19</f>
        <v>0.015917655642871627</v>
      </c>
      <c r="I19" s="347">
        <f>'- 43 -'!F19</f>
        <v>0.00431607385362189</v>
      </c>
      <c r="K19" s="193">
        <f t="shared" si="0"/>
        <v>0.9999999999999999</v>
      </c>
      <c r="M19" s="99">
        <f>SUM(M11:M17)</f>
        <v>1</v>
      </c>
    </row>
    <row r="20" spans="1:11" ht="12.75">
      <c r="A20" s="14">
        <v>12</v>
      </c>
      <c r="B20" s="15" t="s">
        <v>126</v>
      </c>
      <c r="C20" s="348">
        <f>'- 41 -'!H20</f>
        <v>0.6115697733664279</v>
      </c>
      <c r="D20" s="348">
        <f>'- 42 -'!D20</f>
        <v>0.00015724203640550492</v>
      </c>
      <c r="E20" s="348">
        <f>'- 42 -'!F20</f>
        <v>0.3720033138874905</v>
      </c>
      <c r="F20" s="348">
        <f>'- 42 -'!H20</f>
        <v>0.002812109480809441</v>
      </c>
      <c r="G20" s="348">
        <f>'- 42 -'!J20</f>
        <v>0</v>
      </c>
      <c r="H20" s="348">
        <f>'- 43 -'!D20</f>
        <v>0.0069669872543486186</v>
      </c>
      <c r="I20" s="348">
        <f>'- 43 -'!F20</f>
        <v>0.006490573974517956</v>
      </c>
      <c r="K20" s="193">
        <f t="shared" si="0"/>
        <v>1</v>
      </c>
    </row>
    <row r="21" spans="1:11" ht="12.75">
      <c r="A21" s="12">
        <v>13</v>
      </c>
      <c r="B21" s="13" t="s">
        <v>127</v>
      </c>
      <c r="C21" s="347">
        <f>'- 41 -'!H21</f>
        <v>0.6141770365965594</v>
      </c>
      <c r="D21" s="347">
        <f>'- 42 -'!D21</f>
        <v>0</v>
      </c>
      <c r="E21" s="347">
        <f>'- 42 -'!F21</f>
        <v>0.3399700223654867</v>
      </c>
      <c r="F21" s="347">
        <f>'- 42 -'!H21</f>
        <v>0.013180839200256003</v>
      </c>
      <c r="G21" s="347">
        <f>'- 42 -'!J21</f>
        <v>0.014666583712184964</v>
      </c>
      <c r="H21" s="347">
        <f>'- 43 -'!D21</f>
        <v>0.01124952005792272</v>
      </c>
      <c r="I21" s="347">
        <f>'- 43 -'!F21</f>
        <v>0.006755998067590221</v>
      </c>
      <c r="K21" s="193">
        <f t="shared" si="0"/>
        <v>1</v>
      </c>
    </row>
    <row r="22" spans="1:11" ht="12.75">
      <c r="A22" s="14">
        <v>14</v>
      </c>
      <c r="B22" s="15" t="s">
        <v>128</v>
      </c>
      <c r="C22" s="348">
        <f>'- 41 -'!H22</f>
        <v>0.6980413663722567</v>
      </c>
      <c r="D22" s="348">
        <f>'- 42 -'!D22</f>
        <v>0.0008783705636621529</v>
      </c>
      <c r="E22" s="348">
        <f>'- 42 -'!F22</f>
        <v>0.2898523749776947</v>
      </c>
      <c r="F22" s="348">
        <f>'- 42 -'!H22</f>
        <v>0.005138498360073687</v>
      </c>
      <c r="G22" s="348">
        <f>'- 42 -'!J22</f>
        <v>0</v>
      </c>
      <c r="H22" s="348">
        <f>'- 43 -'!D22</f>
        <v>0.0011136156475179875</v>
      </c>
      <c r="I22" s="348">
        <f>'- 43 -'!F22</f>
        <v>0.004975774078794791</v>
      </c>
      <c r="K22" s="193">
        <f t="shared" si="0"/>
        <v>1</v>
      </c>
    </row>
    <row r="23" spans="1:11" ht="12.75">
      <c r="A23" s="12">
        <v>15</v>
      </c>
      <c r="B23" s="13" t="s">
        <v>129</v>
      </c>
      <c r="C23" s="347">
        <f>'- 41 -'!H23</f>
        <v>0.7485572014376647</v>
      </c>
      <c r="D23" s="347">
        <f>'- 42 -'!D23</f>
        <v>0.0001225249818275318</v>
      </c>
      <c r="E23" s="347">
        <f>'- 42 -'!F23</f>
        <v>0.2286072130386715</v>
      </c>
      <c r="F23" s="347">
        <f>'- 42 -'!H23</f>
        <v>0.009237893020144272</v>
      </c>
      <c r="G23" s="347">
        <f>'- 42 -'!J23</f>
        <v>0</v>
      </c>
      <c r="H23" s="347">
        <f>'- 43 -'!D23</f>
        <v>0.010652951429612631</v>
      </c>
      <c r="I23" s="347">
        <f>'- 43 -'!F23</f>
        <v>0.0028222160920794034</v>
      </c>
      <c r="K23" s="193">
        <f t="shared" si="0"/>
        <v>1</v>
      </c>
    </row>
    <row r="24" spans="1:11" ht="12.75">
      <c r="A24" s="14">
        <v>16</v>
      </c>
      <c r="B24" s="15" t="s">
        <v>130</v>
      </c>
      <c r="C24" s="348">
        <f>'- 41 -'!H24</f>
        <v>0.5984857365438809</v>
      </c>
      <c r="D24" s="348">
        <f>'- 42 -'!D24</f>
        <v>0</v>
      </c>
      <c r="E24" s="348">
        <f>'- 42 -'!F24</f>
        <v>0.3446426382453675</v>
      </c>
      <c r="F24" s="348">
        <f>'- 42 -'!H24</f>
        <v>0.018090143086710104</v>
      </c>
      <c r="G24" s="348">
        <f>'- 42 -'!J24</f>
        <v>0.027664814977315523</v>
      </c>
      <c r="H24" s="348">
        <f>'- 43 -'!D24</f>
        <v>0.005352940743038079</v>
      </c>
      <c r="I24" s="348">
        <f>'- 43 -'!F24</f>
        <v>0.005763726403687927</v>
      </c>
      <c r="K24" s="193">
        <f t="shared" si="0"/>
        <v>1</v>
      </c>
    </row>
    <row r="25" spans="1:11" ht="12.75">
      <c r="A25" s="12">
        <v>17</v>
      </c>
      <c r="B25" s="13" t="s">
        <v>131</v>
      </c>
      <c r="C25" s="347">
        <f>'- 41 -'!H25</f>
        <v>0.590827965894976</v>
      </c>
      <c r="D25" s="347">
        <f>'- 42 -'!D25</f>
        <v>0.003836136324584842</v>
      </c>
      <c r="E25" s="347">
        <f>'- 42 -'!F25</f>
        <v>0.34362693849306586</v>
      </c>
      <c r="F25" s="347">
        <f>'- 42 -'!H25</f>
        <v>0.02822756783760083</v>
      </c>
      <c r="G25" s="347">
        <f>'- 42 -'!J25</f>
        <v>0.015169441254231876</v>
      </c>
      <c r="H25" s="347">
        <f>'- 43 -'!D25</f>
        <v>0.005474108245199972</v>
      </c>
      <c r="I25" s="347">
        <f>'- 43 -'!F25</f>
        <v>0.01283784195034068</v>
      </c>
      <c r="K25" s="193">
        <f t="shared" si="0"/>
        <v>1</v>
      </c>
    </row>
    <row r="26" spans="1:11" ht="12.75">
      <c r="A26" s="14">
        <v>18</v>
      </c>
      <c r="B26" s="15" t="s">
        <v>132</v>
      </c>
      <c r="C26" s="348">
        <f>'- 41 -'!H26</f>
        <v>0.6717669198152412</v>
      </c>
      <c r="D26" s="348">
        <f>'- 42 -'!D26</f>
        <v>0.0017470249991317723</v>
      </c>
      <c r="E26" s="348">
        <f>'- 42 -'!F26</f>
        <v>0.2925657496385261</v>
      </c>
      <c r="F26" s="348">
        <f>'- 42 -'!H26</f>
        <v>0.01844363563257987</v>
      </c>
      <c r="G26" s="348">
        <f>'- 42 -'!J26</f>
        <v>0.0026164390328397126</v>
      </c>
      <c r="H26" s="348">
        <f>'- 43 -'!D26</f>
        <v>0.007870995825820378</v>
      </c>
      <c r="I26" s="348">
        <f>'- 43 -'!F26</f>
        <v>0.004989235055861011</v>
      </c>
      <c r="K26" s="193">
        <f t="shared" si="0"/>
        <v>1</v>
      </c>
    </row>
    <row r="27" spans="1:11" ht="12.75">
      <c r="A27" s="12">
        <v>19</v>
      </c>
      <c r="B27" s="13" t="s">
        <v>133</v>
      </c>
      <c r="C27" s="347">
        <f>'- 41 -'!H27</f>
        <v>0.8135694783352678</v>
      </c>
      <c r="D27" s="347">
        <f>'- 42 -'!D27</f>
        <v>0.004190534032863262</v>
      </c>
      <c r="E27" s="347">
        <f>'- 42 -'!F27</f>
        <v>0.1569063183633174</v>
      </c>
      <c r="F27" s="347">
        <f>'- 42 -'!H27</f>
        <v>0.013983325059538698</v>
      </c>
      <c r="G27" s="347">
        <f>'- 42 -'!J27</f>
        <v>0</v>
      </c>
      <c r="H27" s="347">
        <f>'- 43 -'!D27</f>
        <v>0.005582510501612321</v>
      </c>
      <c r="I27" s="347">
        <f>'- 43 -'!F27</f>
        <v>0.005767833707400454</v>
      </c>
      <c r="K27" s="193">
        <f t="shared" si="0"/>
        <v>0.9999999999999999</v>
      </c>
    </row>
    <row r="28" spans="1:11" ht="12.75">
      <c r="A28" s="14">
        <v>20</v>
      </c>
      <c r="B28" s="15" t="s">
        <v>134</v>
      </c>
      <c r="C28" s="348">
        <f>'- 41 -'!H28</f>
        <v>0.6004921206554873</v>
      </c>
      <c r="D28" s="348">
        <f>'- 42 -'!D28</f>
        <v>0.0016279546653583418</v>
      </c>
      <c r="E28" s="348">
        <f>'- 42 -'!F28</f>
        <v>0.3930113078178133</v>
      </c>
      <c r="F28" s="348">
        <f>'- 42 -'!H28</f>
        <v>0.0031424603112560423</v>
      </c>
      <c r="G28" s="348">
        <f>'- 42 -'!J28</f>
        <v>0</v>
      </c>
      <c r="H28" s="348">
        <f>'- 43 -'!D28</f>
        <v>0.0006202224298531662</v>
      </c>
      <c r="I28" s="348">
        <f>'- 43 -'!F28</f>
        <v>0.001105934120231927</v>
      </c>
      <c r="K28" s="193">
        <f t="shared" si="0"/>
        <v>1.0000000000000002</v>
      </c>
    </row>
    <row r="29" spans="1:11" ht="12.75">
      <c r="A29" s="12">
        <v>21</v>
      </c>
      <c r="B29" s="13" t="s">
        <v>135</v>
      </c>
      <c r="C29" s="347">
        <f>'- 41 -'!H29</f>
        <v>0.6603862161773861</v>
      </c>
      <c r="D29" s="347">
        <f>'- 42 -'!D29</f>
        <v>8.070553433822877E-05</v>
      </c>
      <c r="E29" s="347">
        <f>'- 42 -'!F29</f>
        <v>0.3295588263627839</v>
      </c>
      <c r="F29" s="347">
        <f>'- 42 -'!H29</f>
        <v>0.0013778774588185077</v>
      </c>
      <c r="G29" s="347">
        <f>'- 42 -'!J29</f>
        <v>0</v>
      </c>
      <c r="H29" s="347">
        <f>'- 43 -'!D29</f>
        <v>0.004429777225329358</v>
      </c>
      <c r="I29" s="347">
        <f>'- 43 -'!F29</f>
        <v>0.004166597241343815</v>
      </c>
      <c r="K29" s="193">
        <f t="shared" si="0"/>
        <v>0.9999999999999999</v>
      </c>
    </row>
    <row r="30" spans="1:11" ht="12.75">
      <c r="A30" s="14">
        <v>22</v>
      </c>
      <c r="B30" s="15" t="s">
        <v>136</v>
      </c>
      <c r="C30" s="348">
        <f>'- 41 -'!H30</f>
        <v>0.5719962860496938</v>
      </c>
      <c r="D30" s="348">
        <f>'- 42 -'!D30</f>
        <v>0.005742980092966963</v>
      </c>
      <c r="E30" s="348">
        <f>'- 42 -'!F30</f>
        <v>0.39543424791808557</v>
      </c>
      <c r="F30" s="348">
        <f>'- 42 -'!H30</f>
        <v>0.0024971727138753605</v>
      </c>
      <c r="G30" s="348">
        <f>'- 42 -'!J30</f>
        <v>0.011222132136152677</v>
      </c>
      <c r="H30" s="348">
        <f>'- 43 -'!D30</f>
        <v>0.011784429006408297</v>
      </c>
      <c r="I30" s="348">
        <f>'- 43 -'!F30</f>
        <v>0.0013227520828173816</v>
      </c>
      <c r="K30" s="193">
        <f t="shared" si="0"/>
        <v>1</v>
      </c>
    </row>
    <row r="31" spans="1:11" ht="12.75">
      <c r="A31" s="12">
        <v>23</v>
      </c>
      <c r="B31" s="13" t="s">
        <v>137</v>
      </c>
      <c r="C31" s="347">
        <f>'- 41 -'!H31</f>
        <v>0.7045221551317231</v>
      </c>
      <c r="D31" s="347">
        <f>'- 42 -'!D31</f>
        <v>0.00017442850506882925</v>
      </c>
      <c r="E31" s="347">
        <f>'- 42 -'!F31</f>
        <v>0.24376240609184405</v>
      </c>
      <c r="F31" s="347">
        <f>'- 42 -'!H31</f>
        <v>0.00794966046589272</v>
      </c>
      <c r="G31" s="347">
        <f>'- 42 -'!J31</f>
        <v>0.023448456475355046</v>
      </c>
      <c r="H31" s="347">
        <f>'- 43 -'!D31</f>
        <v>0.010066368616436845</v>
      </c>
      <c r="I31" s="347">
        <f>'- 43 -'!F31</f>
        <v>0.010076524713679405</v>
      </c>
      <c r="K31" s="193">
        <f t="shared" si="0"/>
        <v>1.0000000000000002</v>
      </c>
    </row>
    <row r="32" spans="1:11" ht="12.75">
      <c r="A32" s="14">
        <v>24</v>
      </c>
      <c r="B32" s="15" t="s">
        <v>138</v>
      </c>
      <c r="C32" s="348">
        <f>'- 41 -'!H32</f>
        <v>0.6458230263693857</v>
      </c>
      <c r="D32" s="348">
        <f>'- 42 -'!D32</f>
        <v>0.0007731032043005232</v>
      </c>
      <c r="E32" s="348">
        <f>'- 42 -'!F32</f>
        <v>0.3313525958148686</v>
      </c>
      <c r="F32" s="348">
        <f>'- 42 -'!H32</f>
        <v>0.00187604413460004</v>
      </c>
      <c r="G32" s="348">
        <f>'- 42 -'!J32</f>
        <v>0.014388004602283063</v>
      </c>
      <c r="H32" s="348">
        <f>'- 43 -'!D32</f>
        <v>0.0034145726315930438</v>
      </c>
      <c r="I32" s="348">
        <f>'- 43 -'!F32</f>
        <v>0.002372653242969075</v>
      </c>
      <c r="K32" s="193">
        <f t="shared" si="0"/>
        <v>1</v>
      </c>
    </row>
    <row r="33" spans="1:11" ht="12.75">
      <c r="A33" s="12">
        <v>25</v>
      </c>
      <c r="B33" s="13" t="s">
        <v>139</v>
      </c>
      <c r="C33" s="347">
        <f>'- 41 -'!H33</f>
        <v>0.6433194907103937</v>
      </c>
      <c r="D33" s="347">
        <f>'- 42 -'!D33</f>
        <v>0.00038082669780631985</v>
      </c>
      <c r="E33" s="347">
        <f>'- 42 -'!F33</f>
        <v>0.34448803671406153</v>
      </c>
      <c r="F33" s="347">
        <f>'- 42 -'!H33</f>
        <v>0.004993269430744988</v>
      </c>
      <c r="G33" s="347">
        <f>'- 42 -'!J33</f>
        <v>0</v>
      </c>
      <c r="H33" s="347">
        <f>'- 43 -'!D33</f>
        <v>0.0010222138383345284</v>
      </c>
      <c r="I33" s="347">
        <f>'- 43 -'!F33</f>
        <v>0.005796162608658934</v>
      </c>
      <c r="K33" s="193">
        <f t="shared" si="0"/>
        <v>1</v>
      </c>
    </row>
    <row r="34" spans="1:11" ht="12.75">
      <c r="A34" s="14">
        <v>26</v>
      </c>
      <c r="B34" s="15" t="s">
        <v>140</v>
      </c>
      <c r="C34" s="348">
        <f>'- 41 -'!H34</f>
        <v>0.7337987953248981</v>
      </c>
      <c r="D34" s="348">
        <f>'- 42 -'!D34</f>
        <v>0.000647890749551935</v>
      </c>
      <c r="E34" s="348">
        <f>'- 42 -'!F34</f>
        <v>0.25092808730146443</v>
      </c>
      <c r="F34" s="348">
        <f>'- 42 -'!H34</f>
        <v>0.005138875058221083</v>
      </c>
      <c r="G34" s="348">
        <f>'- 42 -'!J34</f>
        <v>0</v>
      </c>
      <c r="H34" s="348">
        <f>'- 43 -'!D34</f>
        <v>0.00012957814991038699</v>
      </c>
      <c r="I34" s="348">
        <f>'- 43 -'!F34</f>
        <v>0.00935677341595409</v>
      </c>
      <c r="K34" s="193">
        <f t="shared" si="0"/>
        <v>1</v>
      </c>
    </row>
    <row r="35" spans="1:11" ht="12.75">
      <c r="A35" s="12">
        <v>28</v>
      </c>
      <c r="B35" s="13" t="s">
        <v>141</v>
      </c>
      <c r="C35" s="347">
        <f>'- 41 -'!H35</f>
        <v>0.6821490808409764</v>
      </c>
      <c r="D35" s="347">
        <f>'- 42 -'!D35</f>
        <v>0.0025804379129520548</v>
      </c>
      <c r="E35" s="347">
        <f>'- 42 -'!F35</f>
        <v>0.27243297220534013</v>
      </c>
      <c r="F35" s="347">
        <f>'- 42 -'!H35</f>
        <v>0.008024314028255555</v>
      </c>
      <c r="G35" s="347">
        <f>'- 42 -'!J35</f>
        <v>0.016754289038162166</v>
      </c>
      <c r="H35" s="347">
        <f>'- 43 -'!D35</f>
        <v>0.011126598715668217</v>
      </c>
      <c r="I35" s="347">
        <f>'- 43 -'!F35</f>
        <v>0.0069323072586454666</v>
      </c>
      <c r="K35" s="193">
        <f t="shared" si="0"/>
        <v>0.9999999999999999</v>
      </c>
    </row>
    <row r="36" spans="1:11" ht="12.75">
      <c r="A36" s="14">
        <v>30</v>
      </c>
      <c r="B36" s="15" t="s">
        <v>142</v>
      </c>
      <c r="C36" s="348">
        <f>'- 41 -'!H36</f>
        <v>0.6666146615712352</v>
      </c>
      <c r="D36" s="348">
        <f>'- 42 -'!D36</f>
        <v>0.00042906873397065737</v>
      </c>
      <c r="E36" s="348">
        <f>'- 42 -'!F36</f>
        <v>0.3227998988089765</v>
      </c>
      <c r="F36" s="348">
        <f>'- 42 -'!H36</f>
        <v>0.003965949156529678</v>
      </c>
      <c r="G36" s="348">
        <f>'- 42 -'!J36</f>
        <v>0.0010438394411555938</v>
      </c>
      <c r="H36" s="348">
        <f>'- 43 -'!D36</f>
        <v>0.0018680187564332278</v>
      </c>
      <c r="I36" s="348">
        <f>'- 43 -'!F36</f>
        <v>0.0032785635316991348</v>
      </c>
      <c r="K36" s="193">
        <f t="shared" si="0"/>
        <v>1</v>
      </c>
    </row>
    <row r="37" spans="1:11" ht="12.75">
      <c r="A37" s="12">
        <v>31</v>
      </c>
      <c r="B37" s="13" t="s">
        <v>143</v>
      </c>
      <c r="C37" s="347">
        <f>'- 41 -'!H37</f>
        <v>0.6548549407255594</v>
      </c>
      <c r="D37" s="347">
        <f>'- 42 -'!D37</f>
        <v>0</v>
      </c>
      <c r="E37" s="347">
        <f>'- 42 -'!F37</f>
        <v>0.3227600733895088</v>
      </c>
      <c r="F37" s="347">
        <f>'- 42 -'!H37</f>
        <v>0.005203175770357877</v>
      </c>
      <c r="G37" s="347">
        <f>'- 42 -'!J37</f>
        <v>0</v>
      </c>
      <c r="H37" s="347">
        <f>'- 43 -'!D37</f>
        <v>0.004514525689198234</v>
      </c>
      <c r="I37" s="347">
        <f>'- 43 -'!F37</f>
        <v>0.012667284425375711</v>
      </c>
      <c r="K37" s="193">
        <f t="shared" si="0"/>
        <v>0.9999999999999999</v>
      </c>
    </row>
    <row r="38" spans="1:11" ht="12.75">
      <c r="A38" s="14">
        <v>32</v>
      </c>
      <c r="B38" s="15" t="s">
        <v>144</v>
      </c>
      <c r="C38" s="348">
        <f>'- 41 -'!H38</f>
        <v>0.7195671624414823</v>
      </c>
      <c r="D38" s="348">
        <f>'- 42 -'!D38</f>
        <v>0.005349321567371782</v>
      </c>
      <c r="E38" s="348">
        <f>'- 42 -'!F38</f>
        <v>0.2605284571260357</v>
      </c>
      <c r="F38" s="348">
        <f>'- 42 -'!H38</f>
        <v>0.006342839888477336</v>
      </c>
      <c r="G38" s="348">
        <f>'- 42 -'!J38</f>
        <v>0.0005858140240692414</v>
      </c>
      <c r="H38" s="348">
        <f>'- 43 -'!D38</f>
        <v>0.0036065673632787528</v>
      </c>
      <c r="I38" s="348">
        <f>'- 43 -'!F38</f>
        <v>0.004019837589284845</v>
      </c>
      <c r="K38" s="193">
        <f t="shared" si="0"/>
        <v>0.9999999999999999</v>
      </c>
    </row>
    <row r="39" spans="1:11" ht="12.75">
      <c r="A39" s="12">
        <v>33</v>
      </c>
      <c r="B39" s="13" t="s">
        <v>145</v>
      </c>
      <c r="C39" s="347">
        <f>'- 41 -'!H39</f>
        <v>0.6572847425983027</v>
      </c>
      <c r="D39" s="347">
        <f>'- 42 -'!D39</f>
        <v>0.0048481271053806355</v>
      </c>
      <c r="E39" s="347">
        <f>'- 42 -'!F39</f>
        <v>0.29744477903880207</v>
      </c>
      <c r="F39" s="347">
        <f>'- 42 -'!H39</f>
        <v>0.006390006167516248</v>
      </c>
      <c r="G39" s="347">
        <f>'- 42 -'!J39</f>
        <v>0.011603686602135552</v>
      </c>
      <c r="H39" s="347">
        <f>'- 43 -'!D39</f>
        <v>0.018620572071821342</v>
      </c>
      <c r="I39" s="347">
        <f>'- 43 -'!F39</f>
        <v>0.003808086416041475</v>
      </c>
      <c r="K39" s="193">
        <f t="shared" si="0"/>
        <v>1</v>
      </c>
    </row>
    <row r="40" spans="1:11" ht="12.75">
      <c r="A40" s="14">
        <v>34</v>
      </c>
      <c r="B40" s="15" t="s">
        <v>146</v>
      </c>
      <c r="C40" s="348">
        <f>'- 41 -'!H40</f>
        <v>0.7550505455964661</v>
      </c>
      <c r="D40" s="348">
        <f>'- 42 -'!D40</f>
        <v>0</v>
      </c>
      <c r="E40" s="348">
        <f>'- 42 -'!F40</f>
        <v>0.187076376178416</v>
      </c>
      <c r="F40" s="348">
        <f>'- 42 -'!H40</f>
        <v>0.012757864426624898</v>
      </c>
      <c r="G40" s="348">
        <f>'- 42 -'!J40</f>
        <v>0.03969819723095242</v>
      </c>
      <c r="H40" s="348">
        <f>'- 43 -'!D40</f>
        <v>0</v>
      </c>
      <c r="I40" s="348">
        <f>'- 43 -'!F40</f>
        <v>0.005417016567540563</v>
      </c>
      <c r="K40" s="193">
        <f t="shared" si="0"/>
        <v>1</v>
      </c>
    </row>
    <row r="41" spans="1:11" ht="12.75">
      <c r="A41" s="12">
        <v>35</v>
      </c>
      <c r="B41" s="13" t="s">
        <v>147</v>
      </c>
      <c r="C41" s="347">
        <f>'- 41 -'!H41</f>
        <v>0.6586463939789767</v>
      </c>
      <c r="D41" s="347">
        <f>'- 42 -'!D41</f>
        <v>0.0010715373178487194</v>
      </c>
      <c r="E41" s="347">
        <f>'- 42 -'!F41</f>
        <v>0.2690392493042591</v>
      </c>
      <c r="F41" s="347">
        <f>'- 42 -'!H41</f>
        <v>0.0053506422035758455</v>
      </c>
      <c r="G41" s="347">
        <f>'- 42 -'!J41</f>
        <v>0.03475678324022764</v>
      </c>
      <c r="H41" s="347">
        <f>'- 43 -'!D41</f>
        <v>0.015736151240947606</v>
      </c>
      <c r="I41" s="347">
        <f>'- 43 -'!F41</f>
        <v>0.015399242714164419</v>
      </c>
      <c r="K41" s="193">
        <f t="shared" si="0"/>
        <v>1.0000000000000002</v>
      </c>
    </row>
    <row r="42" spans="1:11" ht="12.75">
      <c r="A42" s="14">
        <v>36</v>
      </c>
      <c r="B42" s="15" t="s">
        <v>148</v>
      </c>
      <c r="C42" s="348">
        <f>'- 41 -'!H42</f>
        <v>0.6286518500294861</v>
      </c>
      <c r="D42" s="348">
        <f>'- 42 -'!D42</f>
        <v>0.0015653585430829362</v>
      </c>
      <c r="E42" s="348">
        <f>'- 42 -'!F42</f>
        <v>0.32571624667167015</v>
      </c>
      <c r="F42" s="348">
        <f>'- 42 -'!H42</f>
        <v>0.0028057732009599042</v>
      </c>
      <c r="G42" s="348">
        <f>'- 42 -'!J42</f>
        <v>0.0327040945743483</v>
      </c>
      <c r="H42" s="348">
        <f>'- 43 -'!D42</f>
        <v>0.001540569009572378</v>
      </c>
      <c r="I42" s="348">
        <f>'- 43 -'!F42</f>
        <v>0.007016107970880204</v>
      </c>
      <c r="K42" s="193">
        <f t="shared" si="0"/>
        <v>0.9999999999999999</v>
      </c>
    </row>
    <row r="43" spans="1:11" ht="12.75">
      <c r="A43" s="12">
        <v>37</v>
      </c>
      <c r="B43" s="13" t="s">
        <v>149</v>
      </c>
      <c r="C43" s="347">
        <f>'- 41 -'!H43</f>
        <v>0.6090412648177188</v>
      </c>
      <c r="D43" s="347">
        <f>'- 42 -'!D43</f>
        <v>0</v>
      </c>
      <c r="E43" s="347">
        <f>'- 42 -'!F43</f>
        <v>0.3264805050264679</v>
      </c>
      <c r="F43" s="347">
        <f>'- 42 -'!H43</f>
        <v>0.0008479298921775804</v>
      </c>
      <c r="G43" s="347">
        <f>'- 42 -'!J43</f>
        <v>0.055543870726537714</v>
      </c>
      <c r="H43" s="347">
        <f>'- 43 -'!D43</f>
        <v>0.001349489780861229</v>
      </c>
      <c r="I43" s="347">
        <f>'- 43 -'!F43</f>
        <v>0.006736939756236711</v>
      </c>
      <c r="K43" s="193">
        <f t="shared" si="0"/>
        <v>1</v>
      </c>
    </row>
    <row r="44" spans="1:11" ht="12.75">
      <c r="A44" s="14">
        <v>38</v>
      </c>
      <c r="B44" s="15" t="s">
        <v>150</v>
      </c>
      <c r="C44" s="348">
        <f>'- 41 -'!H44</f>
        <v>0.6010132026067004</v>
      </c>
      <c r="D44" s="348">
        <f>'- 42 -'!D44</f>
        <v>0.02918108504529329</v>
      </c>
      <c r="E44" s="348">
        <f>'- 42 -'!F44</f>
        <v>0.34186721118296565</v>
      </c>
      <c r="F44" s="348">
        <f>'- 42 -'!H44</f>
        <v>0.0034697561157956006</v>
      </c>
      <c r="G44" s="348">
        <f>'- 42 -'!J44</f>
        <v>0.014155599226035676</v>
      </c>
      <c r="H44" s="348">
        <f>'- 43 -'!D44</f>
        <v>0.007239227602116831</v>
      </c>
      <c r="I44" s="348">
        <f>'- 43 -'!F44</f>
        <v>0.003073918221092486</v>
      </c>
      <c r="K44" s="193">
        <f t="shared" si="0"/>
        <v>1</v>
      </c>
    </row>
    <row r="45" spans="1:11" ht="12.75">
      <c r="A45" s="12">
        <v>39</v>
      </c>
      <c r="B45" s="13" t="s">
        <v>151</v>
      </c>
      <c r="C45" s="347">
        <f>'- 41 -'!H45</f>
        <v>0.6423234888625445</v>
      </c>
      <c r="D45" s="347">
        <f>'- 42 -'!D45</f>
        <v>0.0009016231425442091</v>
      </c>
      <c r="E45" s="347">
        <f>'- 42 -'!F45</f>
        <v>0.2973204389398652</v>
      </c>
      <c r="F45" s="347">
        <f>'- 42 -'!H45</f>
        <v>0.005906535214876474</v>
      </c>
      <c r="G45" s="347">
        <f>'- 42 -'!J45</f>
        <v>0.048122712850833985</v>
      </c>
      <c r="H45" s="347">
        <f>'- 43 -'!D45</f>
        <v>0.0007043637957678332</v>
      </c>
      <c r="I45" s="347">
        <f>'- 43 -'!F45</f>
        <v>0.004720837193567779</v>
      </c>
      <c r="K45" s="193">
        <f t="shared" si="0"/>
        <v>1</v>
      </c>
    </row>
    <row r="46" spans="1:11" ht="12.75">
      <c r="A46" s="14">
        <v>40</v>
      </c>
      <c r="B46" s="15" t="s">
        <v>152</v>
      </c>
      <c r="C46" s="348">
        <f>'- 41 -'!H46</f>
        <v>0.6236356500337515</v>
      </c>
      <c r="D46" s="348">
        <f>'- 42 -'!D46</f>
        <v>0.0004767468376625913</v>
      </c>
      <c r="E46" s="348">
        <f>'- 42 -'!F46</f>
        <v>0.3488042489749602</v>
      </c>
      <c r="F46" s="348">
        <f>'- 42 -'!H46</f>
        <v>0.0044290212766730655</v>
      </c>
      <c r="G46" s="348">
        <f>'- 42 -'!J46</f>
        <v>0.00978196384264765</v>
      </c>
      <c r="H46" s="348">
        <f>'- 43 -'!D46</f>
        <v>0.010713107880609328</v>
      </c>
      <c r="I46" s="348">
        <f>'- 43 -'!F46</f>
        <v>0.002159261153695549</v>
      </c>
      <c r="K46" s="193">
        <f t="shared" si="0"/>
        <v>1</v>
      </c>
    </row>
    <row r="47" spans="1:11" ht="12.75">
      <c r="A47" s="12">
        <v>41</v>
      </c>
      <c r="B47" s="13" t="s">
        <v>153</v>
      </c>
      <c r="C47" s="347">
        <f>'- 41 -'!H47</f>
        <v>0.5659318525136314</v>
      </c>
      <c r="D47" s="347">
        <f>'- 42 -'!D47</f>
        <v>0</v>
      </c>
      <c r="E47" s="347">
        <f>'- 42 -'!F47</f>
        <v>0.3724946714418125</v>
      </c>
      <c r="F47" s="347">
        <f>'- 42 -'!H47</f>
        <v>0.0015972200737206848</v>
      </c>
      <c r="G47" s="347">
        <f>'- 42 -'!J47</f>
        <v>0.05365126447890148</v>
      </c>
      <c r="H47" s="347">
        <f>'- 43 -'!D47</f>
        <v>0.0004307315145629115</v>
      </c>
      <c r="I47" s="347">
        <f>'- 43 -'!F47</f>
        <v>0.005894259977371</v>
      </c>
      <c r="K47" s="193">
        <f t="shared" si="0"/>
        <v>1</v>
      </c>
    </row>
    <row r="48" spans="1:11" ht="12.75">
      <c r="A48" s="14">
        <v>42</v>
      </c>
      <c r="B48" s="15" t="s">
        <v>154</v>
      </c>
      <c r="C48" s="348">
        <f>'- 41 -'!H48</f>
        <v>0.5887405095757335</v>
      </c>
      <c r="D48" s="348">
        <f>'- 42 -'!D48</f>
        <v>0</v>
      </c>
      <c r="E48" s="348">
        <f>'- 42 -'!F48</f>
        <v>0.3872545862827639</v>
      </c>
      <c r="F48" s="348">
        <f>'- 42 -'!H48</f>
        <v>0.0035674446526080946</v>
      </c>
      <c r="G48" s="348">
        <f>'- 42 -'!J48</f>
        <v>0</v>
      </c>
      <c r="H48" s="348">
        <f>'- 43 -'!D48</f>
        <v>0.012354483862300116</v>
      </c>
      <c r="I48" s="348">
        <f>'- 43 -'!F48</f>
        <v>0.008082975626594383</v>
      </c>
      <c r="K48" s="193">
        <f t="shared" si="0"/>
        <v>1</v>
      </c>
    </row>
    <row r="49" spans="1:11" ht="12.75">
      <c r="A49" s="12">
        <v>43</v>
      </c>
      <c r="B49" s="13" t="s">
        <v>155</v>
      </c>
      <c r="C49" s="347">
        <f>'- 41 -'!H49</f>
        <v>0.5656703605689712</v>
      </c>
      <c r="D49" s="347">
        <f>'- 42 -'!D49</f>
        <v>0</v>
      </c>
      <c r="E49" s="347">
        <f>'- 42 -'!F49</f>
        <v>0.4284374793251737</v>
      </c>
      <c r="F49" s="347">
        <f>'- 42 -'!H49</f>
        <v>0.001082864703936487</v>
      </c>
      <c r="G49" s="347">
        <f>'- 42 -'!J49</f>
        <v>0</v>
      </c>
      <c r="H49" s="347">
        <f>'- 43 -'!D49</f>
        <v>0.0001116440621898776</v>
      </c>
      <c r="I49" s="347">
        <f>'- 43 -'!F49</f>
        <v>0.004697651339728747</v>
      </c>
      <c r="K49" s="193">
        <f t="shared" si="0"/>
        <v>1</v>
      </c>
    </row>
    <row r="50" spans="1:11" ht="12.75">
      <c r="A50" s="14">
        <v>44</v>
      </c>
      <c r="B50" s="15" t="s">
        <v>156</v>
      </c>
      <c r="C50" s="348">
        <f>'- 41 -'!H50</f>
        <v>0.6262144135347122</v>
      </c>
      <c r="D50" s="348">
        <f>'- 42 -'!D50</f>
        <v>6.0856754775848004E-05</v>
      </c>
      <c r="E50" s="348">
        <f>'- 42 -'!F50</f>
        <v>0.35935372038158564</v>
      </c>
      <c r="F50" s="348">
        <f>'- 42 -'!H50</f>
        <v>0.0034522666910801734</v>
      </c>
      <c r="G50" s="348">
        <f>'- 42 -'!J50</f>
        <v>0</v>
      </c>
      <c r="H50" s="348">
        <f>'- 43 -'!D50</f>
        <v>0.004954780669813021</v>
      </c>
      <c r="I50" s="348">
        <f>'- 43 -'!F50</f>
        <v>0.0059639619680331045</v>
      </c>
      <c r="K50" s="193">
        <f t="shared" si="0"/>
        <v>0.9999999999999999</v>
      </c>
    </row>
    <row r="51" spans="1:11" ht="12.75">
      <c r="A51" s="12">
        <v>45</v>
      </c>
      <c r="B51" s="13" t="s">
        <v>157</v>
      </c>
      <c r="C51" s="347">
        <f>'- 41 -'!H51</f>
        <v>0.7420587248696604</v>
      </c>
      <c r="D51" s="347">
        <f>'- 42 -'!D51</f>
        <v>0.0014525969944530956</v>
      </c>
      <c r="E51" s="347">
        <f>'- 42 -'!F51</f>
        <v>0.2332816633771514</v>
      </c>
      <c r="F51" s="347">
        <f>'- 42 -'!H51</f>
        <v>0.0008154841171103079</v>
      </c>
      <c r="G51" s="347">
        <f>'- 42 -'!J51</f>
        <v>0.01726348478511145</v>
      </c>
      <c r="H51" s="347">
        <f>'- 43 -'!D51</f>
        <v>0</v>
      </c>
      <c r="I51" s="347">
        <f>'- 43 -'!F51</f>
        <v>0.005128045856513321</v>
      </c>
      <c r="K51" s="193">
        <f t="shared" si="0"/>
        <v>0.9999999999999999</v>
      </c>
    </row>
    <row r="52" spans="1:11" ht="12.75">
      <c r="A52" s="14">
        <v>46</v>
      </c>
      <c r="B52" s="15" t="s">
        <v>158</v>
      </c>
      <c r="C52" s="348">
        <f>'- 41 -'!H52</f>
        <v>0.5939085487978883</v>
      </c>
      <c r="D52" s="348">
        <f>'- 42 -'!D52</f>
        <v>0.009964656944183019</v>
      </c>
      <c r="E52" s="348">
        <f>'- 42 -'!F52</f>
        <v>0.2641774038935892</v>
      </c>
      <c r="F52" s="348">
        <f>'- 42 -'!H52</f>
        <v>0.015146174501158623</v>
      </c>
      <c r="G52" s="348">
        <f>'- 42 -'!J52</f>
        <v>0</v>
      </c>
      <c r="H52" s="348">
        <f>'- 43 -'!D52</f>
        <v>0.10956254397907325</v>
      </c>
      <c r="I52" s="348">
        <f>'- 43 -'!F52</f>
        <v>0.007240671884107628</v>
      </c>
      <c r="K52" s="193">
        <f t="shared" si="0"/>
        <v>1.0000000000000002</v>
      </c>
    </row>
    <row r="53" spans="1:11" ht="12.75">
      <c r="A53" s="12">
        <v>47</v>
      </c>
      <c r="B53" s="13" t="s">
        <v>159</v>
      </c>
      <c r="C53" s="347">
        <f>'- 41 -'!H53</f>
        <v>0.6590762670462199</v>
      </c>
      <c r="D53" s="347">
        <f>'- 42 -'!D53</f>
        <v>0.005700740393251246</v>
      </c>
      <c r="E53" s="347">
        <f>'- 42 -'!F53</f>
        <v>0.319310762483884</v>
      </c>
      <c r="F53" s="347">
        <f>'- 42 -'!H53</f>
        <v>0.0023683210708165207</v>
      </c>
      <c r="G53" s="347">
        <f>'- 42 -'!J53</f>
        <v>0</v>
      </c>
      <c r="H53" s="347">
        <f>'- 43 -'!D53</f>
        <v>0.011584949316818501</v>
      </c>
      <c r="I53" s="347">
        <f>'- 43 -'!F53</f>
        <v>0.0019589596890097353</v>
      </c>
      <c r="K53" s="193">
        <f t="shared" si="0"/>
        <v>0.9999999999999999</v>
      </c>
    </row>
    <row r="54" spans="1:11" ht="12.75">
      <c r="A54" s="14">
        <v>48</v>
      </c>
      <c r="B54" s="15" t="s">
        <v>160</v>
      </c>
      <c r="C54" s="348">
        <f>'- 41 -'!H54</f>
        <v>0.4755196341337606</v>
      </c>
      <c r="D54" s="348">
        <f>'- 42 -'!D54</f>
        <v>0.16080182796550502</v>
      </c>
      <c r="E54" s="348">
        <f>'- 42 -'!F54</f>
        <v>0.020725649793295133</v>
      </c>
      <c r="F54" s="348">
        <f>'- 42 -'!H54</f>
        <v>0.0011010557938115537</v>
      </c>
      <c r="G54" s="348">
        <f>'- 42 -'!J54</f>
        <v>0.29399982165667693</v>
      </c>
      <c r="H54" s="348">
        <f>'- 43 -'!D54</f>
        <v>0.044466014718278137</v>
      </c>
      <c r="I54" s="348">
        <f>'- 43 -'!F54</f>
        <v>0.0033859959386726584</v>
      </c>
      <c r="K54" s="193">
        <f t="shared" si="0"/>
        <v>1.0000000000000002</v>
      </c>
    </row>
    <row r="55" spans="1:11" ht="12.75">
      <c r="A55" s="12">
        <v>49</v>
      </c>
      <c r="B55" s="13" t="s">
        <v>161</v>
      </c>
      <c r="C55" s="347">
        <f>'- 41 -'!H55</f>
        <v>0.6168893071994944</v>
      </c>
      <c r="D55" s="347">
        <f>'- 42 -'!D55</f>
        <v>0.0973575600597633</v>
      </c>
      <c r="E55" s="347">
        <f>'- 42 -'!F55</f>
        <v>0.27501197276698186</v>
      </c>
      <c r="F55" s="347">
        <f>'- 42 -'!H55</f>
        <v>0.00669803767720095</v>
      </c>
      <c r="G55" s="347">
        <f>'- 42 -'!J55</f>
        <v>0</v>
      </c>
      <c r="H55" s="347">
        <f>'- 43 -'!D55</f>
        <v>0.0012550270198389206</v>
      </c>
      <c r="I55" s="347">
        <f>'- 43 -'!F55</f>
        <v>0.002788095276720577</v>
      </c>
      <c r="K55" s="193">
        <f t="shared" si="0"/>
        <v>0.9999999999999999</v>
      </c>
    </row>
    <row r="56" spans="1:11" ht="12.75">
      <c r="A56" s="14">
        <v>50</v>
      </c>
      <c r="B56" s="15" t="s">
        <v>358</v>
      </c>
      <c r="C56" s="348">
        <f>'- 41 -'!H56</f>
        <v>0.6254287351724243</v>
      </c>
      <c r="D56" s="348">
        <f>'- 42 -'!D56</f>
        <v>3.355979905231322E-05</v>
      </c>
      <c r="E56" s="348">
        <f>'- 42 -'!F56</f>
        <v>0.36019732322847786</v>
      </c>
      <c r="F56" s="348">
        <f>'- 42 -'!H56</f>
        <v>0.00260948412506143</v>
      </c>
      <c r="G56" s="348">
        <f>'- 42 -'!J56</f>
        <v>0.003918176455605595</v>
      </c>
      <c r="H56" s="348">
        <f>'- 43 -'!D56</f>
        <v>0.0022438221478872675</v>
      </c>
      <c r="I56" s="348">
        <f>'- 43 -'!F56</f>
        <v>0.005568899071491252</v>
      </c>
      <c r="K56" s="193">
        <f t="shared" si="0"/>
        <v>1</v>
      </c>
    </row>
    <row r="57" spans="1:11" ht="12.75">
      <c r="A57" s="12">
        <v>2264</v>
      </c>
      <c r="B57" s="13" t="s">
        <v>162</v>
      </c>
      <c r="C57" s="347">
        <f>'- 41 -'!H57</f>
        <v>0.7003617599838611</v>
      </c>
      <c r="D57" s="347">
        <f>'- 42 -'!D57</f>
        <v>0</v>
      </c>
      <c r="E57" s="347">
        <f>'- 42 -'!F57</f>
        <v>0.24679953264350618</v>
      </c>
      <c r="F57" s="347">
        <f>'- 42 -'!H57</f>
        <v>0</v>
      </c>
      <c r="G57" s="347">
        <f>'- 42 -'!J57</f>
        <v>0</v>
      </c>
      <c r="H57" s="347">
        <f>'- 43 -'!D57</f>
        <v>0.04587826876360671</v>
      </c>
      <c r="I57" s="347">
        <f>'- 43 -'!F57</f>
        <v>0.006960438609026032</v>
      </c>
      <c r="K57" s="193">
        <f t="shared" si="0"/>
        <v>1</v>
      </c>
    </row>
    <row r="58" spans="1:11" ht="12.75">
      <c r="A58" s="14">
        <v>2309</v>
      </c>
      <c r="B58" s="15" t="s">
        <v>163</v>
      </c>
      <c r="C58" s="348">
        <f>'- 41 -'!H58</f>
        <v>0.6821049433104757</v>
      </c>
      <c r="D58" s="348">
        <f>'- 42 -'!D58</f>
        <v>0.004562839831285237</v>
      </c>
      <c r="E58" s="348">
        <f>'- 42 -'!F58</f>
        <v>0.2938318428056551</v>
      </c>
      <c r="F58" s="348">
        <f>'- 42 -'!H58</f>
        <v>0</v>
      </c>
      <c r="G58" s="348">
        <f>'- 42 -'!J58</f>
        <v>0</v>
      </c>
      <c r="H58" s="348">
        <f>'- 43 -'!D58</f>
        <v>0</v>
      </c>
      <c r="I58" s="348">
        <f>'- 43 -'!F58</f>
        <v>0.019500374052583973</v>
      </c>
      <c r="K58" s="193">
        <f t="shared" si="0"/>
        <v>1</v>
      </c>
    </row>
    <row r="59" spans="1:11" ht="12.75">
      <c r="A59" s="12">
        <v>2312</v>
      </c>
      <c r="B59" s="13" t="s">
        <v>164</v>
      </c>
      <c r="C59" s="347">
        <f>'- 41 -'!H59</f>
        <v>0.8757835999212886</v>
      </c>
      <c r="D59" s="347">
        <f>'- 42 -'!D59</f>
        <v>0</v>
      </c>
      <c r="E59" s="347">
        <f>'- 42 -'!F59</f>
        <v>0.06388910895137527</v>
      </c>
      <c r="F59" s="347">
        <f>'- 42 -'!H59</f>
        <v>0.0018246729516512778</v>
      </c>
      <c r="G59" s="347">
        <f>'- 42 -'!J59</f>
        <v>0.005273407052846515</v>
      </c>
      <c r="H59" s="347">
        <f>'- 43 -'!D59</f>
        <v>0</v>
      </c>
      <c r="I59" s="347">
        <f>'- 43 -'!F59</f>
        <v>0.053229211122838314</v>
      </c>
      <c r="K59" s="193">
        <f t="shared" si="0"/>
        <v>0.9999999999999999</v>
      </c>
    </row>
    <row r="60" spans="1:11" ht="12.75">
      <c r="A60" s="14">
        <v>2355</v>
      </c>
      <c r="B60" s="15" t="s">
        <v>165</v>
      </c>
      <c r="C60" s="348">
        <f>'- 41 -'!H60</f>
        <v>0.6587951591144634</v>
      </c>
      <c r="D60" s="348">
        <f>'- 42 -'!D60</f>
        <v>0.0017625293150819402</v>
      </c>
      <c r="E60" s="348">
        <f>'- 42 -'!F60</f>
        <v>0.3146755873238243</v>
      </c>
      <c r="F60" s="348">
        <f>'- 42 -'!H60</f>
        <v>0.004843457283845801</v>
      </c>
      <c r="G60" s="348">
        <f>'- 42 -'!J60</f>
        <v>0.014032705144851772</v>
      </c>
      <c r="H60" s="348">
        <f>'- 43 -'!D60</f>
        <v>0.0007365618538196182</v>
      </c>
      <c r="I60" s="348">
        <f>'- 43 -'!F60</f>
        <v>0.0051539999641132</v>
      </c>
      <c r="K60" s="193">
        <f t="shared" si="0"/>
        <v>1</v>
      </c>
    </row>
    <row r="61" spans="1:11" ht="12.75">
      <c r="A61" s="12">
        <v>2439</v>
      </c>
      <c r="B61" s="13" t="s">
        <v>166</v>
      </c>
      <c r="C61" s="347">
        <f>'- 41 -'!H61</f>
        <v>0.7410524503886152</v>
      </c>
      <c r="D61" s="347">
        <f>'- 42 -'!D61</f>
        <v>0</v>
      </c>
      <c r="E61" s="347">
        <f>'- 42 -'!F61</f>
        <v>0.1674084269411988</v>
      </c>
      <c r="F61" s="347">
        <f>'- 42 -'!H61</f>
        <v>0.009139943535910538</v>
      </c>
      <c r="G61" s="347">
        <f>'- 42 -'!J61</f>
        <v>0.07094728185591458</v>
      </c>
      <c r="H61" s="347">
        <f>'- 43 -'!D61</f>
        <v>0.0008046504094507864</v>
      </c>
      <c r="I61" s="347">
        <f>'- 43 -'!F61</f>
        <v>0.010647246868910129</v>
      </c>
      <c r="K61" s="193">
        <f t="shared" si="0"/>
        <v>1</v>
      </c>
    </row>
    <row r="62" spans="1:11" ht="12.75">
      <c r="A62" s="14">
        <v>2460</v>
      </c>
      <c r="B62" s="15" t="s">
        <v>167</v>
      </c>
      <c r="C62" s="348">
        <f>'- 41 -'!H62</f>
        <v>0.6722002395354831</v>
      </c>
      <c r="D62" s="348">
        <f>'- 42 -'!D62</f>
        <v>0</v>
      </c>
      <c r="E62" s="348">
        <f>'- 42 -'!F62</f>
        <v>0.31080698495904735</v>
      </c>
      <c r="F62" s="348">
        <f>'- 42 -'!H62</f>
        <v>0.0016687098049129102</v>
      </c>
      <c r="G62" s="348">
        <f>'- 42 -'!J62</f>
        <v>0</v>
      </c>
      <c r="H62" s="348">
        <f>'- 43 -'!D62</f>
        <v>0</v>
      </c>
      <c r="I62" s="348">
        <f>'- 43 -'!F62</f>
        <v>0.015324065700556671</v>
      </c>
      <c r="K62" s="193">
        <f t="shared" si="0"/>
        <v>1.0000000000000002</v>
      </c>
    </row>
    <row r="63" spans="1:11" ht="12.75">
      <c r="A63" s="12">
        <v>3000</v>
      </c>
      <c r="B63" s="13" t="s">
        <v>400</v>
      </c>
      <c r="C63" s="347">
        <f>'- 41 -'!H63</f>
        <v>0.13703578478880968</v>
      </c>
      <c r="D63" s="347">
        <f>'- 42 -'!D63</f>
        <v>0</v>
      </c>
      <c r="E63" s="347">
        <f>'- 42 -'!F63</f>
        <v>0</v>
      </c>
      <c r="F63" s="347">
        <f>'- 42 -'!H63</f>
        <v>0.5583337224043873</v>
      </c>
      <c r="G63" s="347">
        <f>'- 42 -'!J63</f>
        <v>0.002108508582052349</v>
      </c>
      <c r="H63" s="347">
        <f>'- 43 -'!D63</f>
        <v>0.28741388489414105</v>
      </c>
      <c r="I63" s="347">
        <f>'- 43 -'!F63</f>
        <v>0.015108099330609664</v>
      </c>
      <c r="K63" s="193">
        <f t="shared" si="0"/>
        <v>1</v>
      </c>
    </row>
    <row r="64" spans="1:9" ht="4.5" customHeight="1">
      <c r="A64" s="16"/>
      <c r="B64" s="16"/>
      <c r="C64" s="193"/>
      <c r="D64" s="193"/>
      <c r="E64" s="193"/>
      <c r="F64" s="193"/>
      <c r="G64" s="193"/>
      <c r="H64" s="193"/>
      <c r="I64" s="193"/>
    </row>
    <row r="65" spans="1:11" ht="12.75">
      <c r="A65" s="18"/>
      <c r="B65" s="19" t="s">
        <v>168</v>
      </c>
      <c r="C65" s="101">
        <f>'- 41 -'!H65</f>
        <v>0.6024547964559851</v>
      </c>
      <c r="D65" s="101">
        <f>'- 42 -'!D65</f>
        <v>0.01115415921735492</v>
      </c>
      <c r="E65" s="101">
        <f>'- 42 -'!F65</f>
        <v>0.3404127885742331</v>
      </c>
      <c r="F65" s="101">
        <f>'- 42 -'!H65</f>
        <v>0.009931007689646562</v>
      </c>
      <c r="G65" s="101">
        <f>'- 42 -'!J65</f>
        <v>0.01935094128907744</v>
      </c>
      <c r="H65" s="101">
        <f>'- 43 -'!D65</f>
        <v>0.011278488979031135</v>
      </c>
      <c r="I65" s="101">
        <f>'- 43 -'!F65</f>
        <v>0.0054178177946717</v>
      </c>
      <c r="K65" s="193">
        <f>SUM(C65:I65)</f>
        <v>1</v>
      </c>
    </row>
    <row r="66" spans="1:9" ht="4.5" customHeight="1">
      <c r="A66" s="16"/>
      <c r="B66" s="16"/>
      <c r="C66" s="193"/>
      <c r="D66" s="193"/>
      <c r="E66" s="193"/>
      <c r="F66" s="193"/>
      <c r="G66" s="193"/>
      <c r="H66" s="193"/>
      <c r="I66" s="193"/>
    </row>
    <row r="67" spans="1:11" ht="12.75">
      <c r="A67" s="14">
        <v>2460</v>
      </c>
      <c r="B67" s="15" t="s">
        <v>167</v>
      </c>
      <c r="C67" s="348">
        <f>'- 41 -'!H67</f>
        <v>0.1560765038360397</v>
      </c>
      <c r="D67" s="348">
        <f>'- 42 -'!D67</f>
        <v>0</v>
      </c>
      <c r="E67" s="348">
        <f>'- 42 -'!F67</f>
        <v>0</v>
      </c>
      <c r="F67" s="348">
        <f>'- 42 -'!H67</f>
        <v>0.1640164139855536</v>
      </c>
      <c r="G67" s="348">
        <f>'- 42 -'!J67</f>
        <v>0.04317686181653593</v>
      </c>
      <c r="H67" s="348">
        <f>'- 43 -'!D67</f>
        <v>0.5885640755163036</v>
      </c>
      <c r="I67" s="348">
        <f>'- 43 -'!F67</f>
        <v>0.04816614484556714</v>
      </c>
      <c r="K67" s="193">
        <f>SUM(C67:I67)</f>
        <v>1</v>
      </c>
    </row>
    <row r="68" spans="1:11" ht="12.75">
      <c r="A68" s="12">
        <v>2408</v>
      </c>
      <c r="B68" s="13" t="s">
        <v>171</v>
      </c>
      <c r="C68" s="347">
        <f>'- 41 -'!H68</f>
        <v>0.1687633671019247</v>
      </c>
      <c r="D68" s="347">
        <f>'- 42 -'!D68</f>
        <v>0</v>
      </c>
      <c r="E68" s="347">
        <f>'- 42 -'!F68</f>
        <v>0.7853391642996871</v>
      </c>
      <c r="F68" s="347">
        <f>'- 42 -'!H68</f>
        <v>0.03649216278843298</v>
      </c>
      <c r="G68" s="347">
        <f>'- 42 -'!J68</f>
        <v>0</v>
      </c>
      <c r="H68" s="347">
        <f>'- 43 -'!D68</f>
        <v>0.0024219181966977327</v>
      </c>
      <c r="I68" s="347">
        <f>'- 43 -'!F68</f>
        <v>0.006983387613257476</v>
      </c>
      <c r="K68" s="193">
        <f>SUM(C68:I68)</f>
        <v>0.9999999999999999</v>
      </c>
    </row>
    <row r="69" ht="6.75" customHeight="1"/>
    <row r="70" spans="1:9" ht="12" customHeight="1">
      <c r="A70" s="5"/>
      <c r="B70" s="5"/>
      <c r="C70" s="16"/>
      <c r="D70" s="16"/>
      <c r="E70" s="16"/>
      <c r="F70" s="16"/>
      <c r="G70" s="16"/>
      <c r="H70" s="16"/>
      <c r="I70" s="16"/>
    </row>
    <row r="71" spans="1:9" ht="12" customHeight="1">
      <c r="A71" s="5"/>
      <c r="B71" s="5"/>
      <c r="C71" s="16"/>
      <c r="D71" s="16"/>
      <c r="E71" s="16"/>
      <c r="F71" s="16"/>
      <c r="G71" s="16"/>
      <c r="H71" s="16"/>
      <c r="I71" s="16"/>
    </row>
    <row r="72" spans="1:9" ht="12" customHeight="1">
      <c r="A72" s="5"/>
      <c r="B72" s="5"/>
      <c r="C72" s="16"/>
      <c r="D72" s="16"/>
      <c r="E72" s="16"/>
      <c r="F72" s="16"/>
      <c r="G72" s="16"/>
      <c r="H72" s="16"/>
      <c r="I72" s="16"/>
    </row>
    <row r="73" spans="1:9" ht="12" customHeight="1">
      <c r="A73" s="5"/>
      <c r="B73" s="5"/>
      <c r="C73" s="16"/>
      <c r="D73" s="16"/>
      <c r="E73" s="16"/>
      <c r="F73" s="16"/>
      <c r="G73" s="16"/>
      <c r="H73" s="16"/>
      <c r="I73" s="16"/>
    </row>
    <row r="74" spans="1:9" ht="12" customHeight="1">
      <c r="A74" s="5"/>
      <c r="B74" s="5"/>
      <c r="C74" s="16"/>
      <c r="D74" s="16"/>
      <c r="E74" s="16"/>
      <c r="F74" s="16"/>
      <c r="G74" s="16"/>
      <c r="H74" s="16"/>
      <c r="I74" s="16"/>
    </row>
    <row r="75" ht="12" customHeight="1"/>
  </sheetData>
  <printOptions horizontalCentered="1"/>
  <pageMargins left="0.4724409448818898" right="0.4724409448818898" top="0.5905511811023623" bottom="0" header="0.31496062992125984" footer="0"/>
  <pageSetup fitToHeight="1" fitToWidth="1" horizontalDpi="300" verticalDpi="300" orientation="portrait" scale="83" r:id="rId1"/>
  <headerFooter alignWithMargins="0">
    <oddHeader>&amp;C&amp;"Times New Roman,Bold"&amp;12&amp;A</oddHeader>
  </headerFooter>
</worksheet>
</file>

<file path=xl/worksheets/sheet36.xml><?xml version="1.0" encoding="utf-8"?>
<worksheet xmlns="http://schemas.openxmlformats.org/spreadsheetml/2006/main" xmlns:r="http://schemas.openxmlformats.org/officeDocument/2006/relationships">
  <sheetPr codeName="Sheet36">
    <pageSetUpPr fitToPage="1"/>
  </sheetPr>
  <dimension ref="A1:H76"/>
  <sheetViews>
    <sheetView showGridLines="0" showZeros="0" workbookViewId="0" topLeftCell="A1">
      <selection activeCell="A1" sqref="A1"/>
    </sheetView>
  </sheetViews>
  <sheetFormatPr defaultColWidth="15.83203125" defaultRowHeight="12"/>
  <cols>
    <col min="1" max="1" width="6.83203125" style="80" customWidth="1"/>
    <col min="2" max="2" width="33.83203125" style="80" customWidth="1"/>
    <col min="3" max="3" width="16.83203125" style="80" customWidth="1"/>
    <col min="4" max="4" width="15.83203125" style="80" customWidth="1"/>
    <col min="5" max="5" width="17.83203125" style="80" customWidth="1"/>
    <col min="6" max="6" width="15.83203125" style="80" customWidth="1"/>
    <col min="7" max="8" width="16.83203125" style="80" customWidth="1"/>
    <col min="9" max="16384" width="15.83203125" style="80" customWidth="1"/>
  </cols>
  <sheetData>
    <row r="1" spans="1:2" ht="6.75" customHeight="1">
      <c r="A1" s="16"/>
      <c r="B1" s="78"/>
    </row>
    <row r="2" spans="1:8" ht="12.75">
      <c r="A2" s="10"/>
      <c r="B2" s="104"/>
      <c r="C2" s="375" t="str">
        <f>"ANALYSIS OF OPERATING FUND REVENUE: "&amp;REPLACE(REPLACE(YEAR,1,22,""),5,0,"")&amp;" ACTUAL"</f>
        <v>ANALYSIS OF OPERATING FUND REVENUE: 2000/01 ACTUAL</v>
      </c>
      <c r="D2" s="105"/>
      <c r="E2" s="105"/>
      <c r="F2" s="105"/>
      <c r="G2" s="105"/>
      <c r="H2" s="106" t="s">
        <v>2</v>
      </c>
    </row>
    <row r="3" spans="1:2" ht="12.75">
      <c r="A3" s="11"/>
      <c r="B3" s="107"/>
    </row>
    <row r="4" spans="1:8" ht="12.75">
      <c r="A4" s="9"/>
      <c r="C4" s="186" t="s">
        <v>176</v>
      </c>
      <c r="D4" s="187"/>
      <c r="E4" s="187"/>
      <c r="F4" s="187"/>
      <c r="G4" s="187"/>
      <c r="H4" s="188"/>
    </row>
    <row r="5" spans="1:3" ht="12.75">
      <c r="A5" s="9"/>
      <c r="C5" s="16"/>
    </row>
    <row r="6" spans="1:5" ht="12.75">
      <c r="A6" s="9"/>
      <c r="C6" s="186" t="s">
        <v>470</v>
      </c>
      <c r="D6" s="189"/>
      <c r="E6" s="190"/>
    </row>
    <row r="7" spans="1:8" ht="12.75">
      <c r="A7" s="16"/>
      <c r="C7" s="116" t="s">
        <v>190</v>
      </c>
      <c r="D7" s="115"/>
      <c r="E7" s="119" t="s">
        <v>69</v>
      </c>
      <c r="F7" s="191" t="s">
        <v>57</v>
      </c>
      <c r="G7" s="116" t="s">
        <v>69</v>
      </c>
      <c r="H7" s="116" t="s">
        <v>191</v>
      </c>
    </row>
    <row r="8" spans="1:8" ht="12.75">
      <c r="A8" s="92"/>
      <c r="B8" s="44"/>
      <c r="C8" s="119" t="s">
        <v>215</v>
      </c>
      <c r="D8" s="119" t="s">
        <v>57</v>
      </c>
      <c r="E8" s="118" t="s">
        <v>98</v>
      </c>
      <c r="F8" s="192" t="s">
        <v>216</v>
      </c>
      <c r="G8" s="118" t="s">
        <v>216</v>
      </c>
      <c r="H8" s="119" t="s">
        <v>217</v>
      </c>
    </row>
    <row r="9" spans="1:8" ht="16.5">
      <c r="A9" s="50" t="s">
        <v>101</v>
      </c>
      <c r="B9" s="51" t="s">
        <v>102</v>
      </c>
      <c r="C9" s="73" t="s">
        <v>472</v>
      </c>
      <c r="D9" s="73" t="s">
        <v>473</v>
      </c>
      <c r="E9" s="73" t="s">
        <v>471</v>
      </c>
      <c r="F9" s="73" t="s">
        <v>474</v>
      </c>
      <c r="G9" s="73" t="s">
        <v>222</v>
      </c>
      <c r="H9" s="73" t="s">
        <v>222</v>
      </c>
    </row>
    <row r="10" spans="1:8" ht="4.5" customHeight="1">
      <c r="A10" s="75"/>
      <c r="B10" s="75"/>
      <c r="C10" s="146"/>
      <c r="D10" s="146"/>
      <c r="E10" s="146"/>
      <c r="F10" s="146"/>
      <c r="G10" s="146"/>
      <c r="H10" s="146"/>
    </row>
    <row r="11" spans="1:8" ht="12.75">
      <c r="A11" s="12">
        <v>1</v>
      </c>
      <c r="B11" s="13" t="s">
        <v>117</v>
      </c>
      <c r="C11" s="395">
        <f>'- 59 -'!E11</f>
        <v>122843671</v>
      </c>
      <c r="D11" s="395">
        <v>5573361</v>
      </c>
      <c r="E11" s="395">
        <f>SUM(C11,D11)</f>
        <v>128417032</v>
      </c>
      <c r="F11" s="395">
        <v>1857615</v>
      </c>
      <c r="G11" s="395">
        <f>SUM(E11,F11)</f>
        <v>130274647</v>
      </c>
      <c r="H11" s="347">
        <f>G11/'- 43 -'!J11</f>
        <v>0.557988007707661</v>
      </c>
    </row>
    <row r="12" spans="1:8" ht="12.75">
      <c r="A12" s="14">
        <v>2</v>
      </c>
      <c r="B12" s="15" t="s">
        <v>118</v>
      </c>
      <c r="C12" s="396">
        <f>'- 59 -'!E12</f>
        <v>30735374</v>
      </c>
      <c r="D12" s="396">
        <v>1054754</v>
      </c>
      <c r="E12" s="396">
        <f aca="true" t="shared" si="0" ref="E12:E63">SUM(C12,D12)</f>
        <v>31790128</v>
      </c>
      <c r="F12" s="396">
        <v>41109</v>
      </c>
      <c r="G12" s="396">
        <f aca="true" t="shared" si="1" ref="G12:G63">SUM(E12,F12)</f>
        <v>31831237</v>
      </c>
      <c r="H12" s="348">
        <f>G12/'- 43 -'!J12</f>
        <v>0.5569613641835128</v>
      </c>
    </row>
    <row r="13" spans="1:8" ht="12.75">
      <c r="A13" s="12">
        <v>3</v>
      </c>
      <c r="B13" s="13" t="s">
        <v>119</v>
      </c>
      <c r="C13" s="395">
        <f>'- 59 -'!E13</f>
        <v>21429275</v>
      </c>
      <c r="D13" s="395">
        <v>772800</v>
      </c>
      <c r="E13" s="395">
        <f t="shared" si="0"/>
        <v>22202075</v>
      </c>
      <c r="F13" s="395">
        <v>27700</v>
      </c>
      <c r="G13" s="395">
        <f t="shared" si="1"/>
        <v>22229775</v>
      </c>
      <c r="H13" s="347">
        <f>G13/'- 43 -'!J13</f>
        <v>0.5066515959652621</v>
      </c>
    </row>
    <row r="14" spans="1:8" ht="12.75">
      <c r="A14" s="14">
        <v>4</v>
      </c>
      <c r="B14" s="15" t="s">
        <v>120</v>
      </c>
      <c r="C14" s="396">
        <f>'- 59 -'!E14</f>
        <v>21743768</v>
      </c>
      <c r="D14" s="396">
        <v>927121</v>
      </c>
      <c r="E14" s="396">
        <f t="shared" si="0"/>
        <v>22670889</v>
      </c>
      <c r="F14" s="396">
        <v>0</v>
      </c>
      <c r="G14" s="396">
        <f t="shared" si="1"/>
        <v>22670889</v>
      </c>
      <c r="H14" s="348">
        <f>G14/'- 43 -'!J14</f>
        <v>0.5602544073080604</v>
      </c>
    </row>
    <row r="15" spans="1:8" ht="12.75">
      <c r="A15" s="12">
        <v>5</v>
      </c>
      <c r="B15" s="13" t="s">
        <v>121</v>
      </c>
      <c r="C15" s="395">
        <f>'- 59 -'!E15</f>
        <v>22604340</v>
      </c>
      <c r="D15" s="395">
        <v>1015415</v>
      </c>
      <c r="E15" s="395">
        <f t="shared" si="0"/>
        <v>23619755</v>
      </c>
      <c r="F15" s="395">
        <v>1814</v>
      </c>
      <c r="G15" s="395">
        <f t="shared" si="1"/>
        <v>23621569</v>
      </c>
      <c r="H15" s="347">
        <f>G15/'- 43 -'!J15</f>
        <v>0.48950787190143913</v>
      </c>
    </row>
    <row r="16" spans="1:8" ht="12.75">
      <c r="A16" s="14">
        <v>6</v>
      </c>
      <c r="B16" s="15" t="s">
        <v>122</v>
      </c>
      <c r="C16" s="396">
        <f>'- 59 -'!E16</f>
        <v>34294270</v>
      </c>
      <c r="D16" s="396">
        <v>1004459</v>
      </c>
      <c r="E16" s="396">
        <f t="shared" si="0"/>
        <v>35298729</v>
      </c>
      <c r="F16" s="396">
        <v>141495</v>
      </c>
      <c r="G16" s="396">
        <f t="shared" si="1"/>
        <v>35440224</v>
      </c>
      <c r="H16" s="348">
        <f>G16/'- 43 -'!J16</f>
        <v>0.6213588583507823</v>
      </c>
    </row>
    <row r="17" spans="1:8" ht="12.75">
      <c r="A17" s="12">
        <v>9</v>
      </c>
      <c r="B17" s="13" t="s">
        <v>123</v>
      </c>
      <c r="C17" s="395">
        <f>'- 59 -'!E17</f>
        <v>50172045</v>
      </c>
      <c r="D17" s="395">
        <v>1440630</v>
      </c>
      <c r="E17" s="395">
        <f t="shared" si="0"/>
        <v>51612675</v>
      </c>
      <c r="F17" s="395">
        <v>42000</v>
      </c>
      <c r="G17" s="395">
        <f t="shared" si="1"/>
        <v>51654675</v>
      </c>
      <c r="H17" s="347">
        <f>G17/'- 43 -'!J17</f>
        <v>0.653638338638418</v>
      </c>
    </row>
    <row r="18" spans="1:8" ht="12.75">
      <c r="A18" s="14">
        <v>10</v>
      </c>
      <c r="B18" s="15" t="s">
        <v>124</v>
      </c>
      <c r="C18" s="396">
        <f>'- 59 -'!E18</f>
        <v>34657174</v>
      </c>
      <c r="D18" s="396">
        <v>1075770</v>
      </c>
      <c r="E18" s="396">
        <f t="shared" si="0"/>
        <v>35732944</v>
      </c>
      <c r="F18" s="396">
        <v>63695</v>
      </c>
      <c r="G18" s="396">
        <f t="shared" si="1"/>
        <v>35796639</v>
      </c>
      <c r="H18" s="348">
        <f>G18/'- 43 -'!J18</f>
        <v>0.5989664449245327</v>
      </c>
    </row>
    <row r="19" spans="1:8" ht="12.75">
      <c r="A19" s="12">
        <v>11</v>
      </c>
      <c r="B19" s="13" t="s">
        <v>125</v>
      </c>
      <c r="C19" s="395">
        <f>'- 59 -'!E19</f>
        <v>18076855</v>
      </c>
      <c r="D19" s="395">
        <v>562330</v>
      </c>
      <c r="E19" s="395">
        <f t="shared" si="0"/>
        <v>18639185</v>
      </c>
      <c r="F19" s="395">
        <v>0</v>
      </c>
      <c r="G19" s="395">
        <f t="shared" si="1"/>
        <v>18639185</v>
      </c>
      <c r="H19" s="347">
        <f>G19/'- 43 -'!J19</f>
        <v>0.6064917564274668</v>
      </c>
    </row>
    <row r="20" spans="1:8" ht="12.75">
      <c r="A20" s="14">
        <v>12</v>
      </c>
      <c r="B20" s="15" t="s">
        <v>126</v>
      </c>
      <c r="C20" s="396">
        <f>'- 59 -'!E20</f>
        <v>30863445</v>
      </c>
      <c r="D20" s="396">
        <v>842560</v>
      </c>
      <c r="E20" s="396">
        <f t="shared" si="0"/>
        <v>31706005</v>
      </c>
      <c r="F20" s="396">
        <v>0</v>
      </c>
      <c r="G20" s="396">
        <f t="shared" si="1"/>
        <v>31706005</v>
      </c>
      <c r="H20" s="348">
        <f>G20/'- 43 -'!J20</f>
        <v>0.6115697733664279</v>
      </c>
    </row>
    <row r="21" spans="1:8" ht="12.75">
      <c r="A21" s="12">
        <v>13</v>
      </c>
      <c r="B21" s="13" t="s">
        <v>127</v>
      </c>
      <c r="C21" s="395">
        <f>'- 59 -'!E21</f>
        <v>12067591</v>
      </c>
      <c r="D21" s="395">
        <v>321407</v>
      </c>
      <c r="E21" s="395">
        <f t="shared" si="0"/>
        <v>12388998</v>
      </c>
      <c r="F21" s="395">
        <v>0</v>
      </c>
      <c r="G21" s="395">
        <f t="shared" si="1"/>
        <v>12388998</v>
      </c>
      <c r="H21" s="347">
        <f>G21/'- 43 -'!J21</f>
        <v>0.6141770365965594</v>
      </c>
    </row>
    <row r="22" spans="1:8" ht="12.75">
      <c r="A22" s="14">
        <v>14</v>
      </c>
      <c r="B22" s="15" t="s">
        <v>128</v>
      </c>
      <c r="C22" s="396">
        <f>'- 59 -'!E22</f>
        <v>15564507</v>
      </c>
      <c r="D22" s="396">
        <v>388916</v>
      </c>
      <c r="E22" s="396">
        <f t="shared" si="0"/>
        <v>15953423</v>
      </c>
      <c r="F22" s="396">
        <v>34358</v>
      </c>
      <c r="G22" s="396">
        <f t="shared" si="1"/>
        <v>15987781</v>
      </c>
      <c r="H22" s="348">
        <f>G22/'- 43 -'!J22</f>
        <v>0.6980413663722567</v>
      </c>
    </row>
    <row r="23" spans="1:8" ht="12.75">
      <c r="A23" s="12">
        <v>15</v>
      </c>
      <c r="B23" s="13" t="s">
        <v>129</v>
      </c>
      <c r="C23" s="395">
        <f>'- 59 -'!E23</f>
        <v>22918137</v>
      </c>
      <c r="D23" s="395">
        <v>492080</v>
      </c>
      <c r="E23" s="395">
        <f t="shared" si="0"/>
        <v>23410217</v>
      </c>
      <c r="F23" s="395">
        <v>86632</v>
      </c>
      <c r="G23" s="395">
        <f t="shared" si="1"/>
        <v>23496849</v>
      </c>
      <c r="H23" s="347">
        <f>G23/'- 43 -'!J23</f>
        <v>0.7485572014376647</v>
      </c>
    </row>
    <row r="24" spans="1:8" ht="12.75">
      <c r="A24" s="14">
        <v>16</v>
      </c>
      <c r="B24" s="15" t="s">
        <v>130</v>
      </c>
      <c r="C24" s="396">
        <f>'- 59 -'!E24</f>
        <v>3448535</v>
      </c>
      <c r="D24" s="396">
        <v>119669</v>
      </c>
      <c r="E24" s="396">
        <f t="shared" si="0"/>
        <v>3568204</v>
      </c>
      <c r="F24" s="396">
        <v>5644</v>
      </c>
      <c r="G24" s="396">
        <f t="shared" si="1"/>
        <v>3573848</v>
      </c>
      <c r="H24" s="348">
        <f>G24/'- 43 -'!J24</f>
        <v>0.5984857365438809</v>
      </c>
    </row>
    <row r="25" spans="1:8" ht="12.75">
      <c r="A25" s="12">
        <v>17</v>
      </c>
      <c r="B25" s="13" t="s">
        <v>131</v>
      </c>
      <c r="C25" s="395">
        <f>'- 59 -'!E25</f>
        <v>2390549</v>
      </c>
      <c r="D25" s="395">
        <v>133318</v>
      </c>
      <c r="E25" s="395">
        <f t="shared" si="0"/>
        <v>2523867</v>
      </c>
      <c r="F25" s="395">
        <v>0</v>
      </c>
      <c r="G25" s="395">
        <f t="shared" si="1"/>
        <v>2523867</v>
      </c>
      <c r="H25" s="347">
        <f>G25/'- 43 -'!J25</f>
        <v>0.590827965894976</v>
      </c>
    </row>
    <row r="26" spans="1:8" ht="12.75">
      <c r="A26" s="14">
        <v>18</v>
      </c>
      <c r="B26" s="15" t="s">
        <v>132</v>
      </c>
      <c r="C26" s="396">
        <f>'- 59 -'!E26</f>
        <v>6057550</v>
      </c>
      <c r="D26" s="396">
        <v>161049</v>
      </c>
      <c r="E26" s="396">
        <f t="shared" si="0"/>
        <v>6218599</v>
      </c>
      <c r="F26" s="396">
        <v>9864</v>
      </c>
      <c r="G26" s="396">
        <f t="shared" si="1"/>
        <v>6228463</v>
      </c>
      <c r="H26" s="348">
        <f>G26/'- 43 -'!J26</f>
        <v>0.6717669198152412</v>
      </c>
    </row>
    <row r="27" spans="1:8" ht="12.75">
      <c r="A27" s="12">
        <v>19</v>
      </c>
      <c r="B27" s="13" t="s">
        <v>133</v>
      </c>
      <c r="C27" s="395">
        <f>'- 59 -'!E27</f>
        <v>18327547</v>
      </c>
      <c r="D27" s="395">
        <v>463971</v>
      </c>
      <c r="E27" s="395">
        <f t="shared" si="0"/>
        <v>18791518</v>
      </c>
      <c r="F27" s="395">
        <v>37206</v>
      </c>
      <c r="G27" s="395">
        <f t="shared" si="1"/>
        <v>18828724</v>
      </c>
      <c r="H27" s="347">
        <f>G27/'- 43 -'!J27</f>
        <v>0.8135694783352678</v>
      </c>
    </row>
    <row r="28" spans="1:8" ht="12.75">
      <c r="A28" s="14">
        <v>20</v>
      </c>
      <c r="B28" s="15" t="s">
        <v>134</v>
      </c>
      <c r="C28" s="396">
        <f>'- 59 -'!E28</f>
        <v>4506365</v>
      </c>
      <c r="D28" s="396">
        <v>123439</v>
      </c>
      <c r="E28" s="396">
        <f t="shared" si="0"/>
        <v>4629804</v>
      </c>
      <c r="F28" s="396">
        <v>17500</v>
      </c>
      <c r="G28" s="396">
        <f t="shared" si="1"/>
        <v>4647304</v>
      </c>
      <c r="H28" s="348">
        <f>G28/'- 43 -'!J28</f>
        <v>0.6004921206554873</v>
      </c>
    </row>
    <row r="29" spans="1:8" ht="12.75">
      <c r="A29" s="12">
        <v>21</v>
      </c>
      <c r="B29" s="13" t="s">
        <v>135</v>
      </c>
      <c r="C29" s="395">
        <f>'- 59 -'!E29</f>
        <v>14328308</v>
      </c>
      <c r="D29" s="395">
        <v>371771</v>
      </c>
      <c r="E29" s="395">
        <f t="shared" si="0"/>
        <v>14700079</v>
      </c>
      <c r="F29" s="395">
        <v>4167</v>
      </c>
      <c r="G29" s="395">
        <f t="shared" si="1"/>
        <v>14704246</v>
      </c>
      <c r="H29" s="347">
        <f>G29/'- 43 -'!J29</f>
        <v>0.6603862161773861</v>
      </c>
    </row>
    <row r="30" spans="1:8" ht="12.75">
      <c r="A30" s="14">
        <v>22</v>
      </c>
      <c r="B30" s="15" t="s">
        <v>136</v>
      </c>
      <c r="C30" s="396">
        <f>'- 59 -'!E30</f>
        <v>6642486</v>
      </c>
      <c r="D30" s="396">
        <v>325674</v>
      </c>
      <c r="E30" s="396">
        <f t="shared" si="0"/>
        <v>6968160</v>
      </c>
      <c r="F30" s="396">
        <v>0</v>
      </c>
      <c r="G30" s="396">
        <f t="shared" si="1"/>
        <v>6968160</v>
      </c>
      <c r="H30" s="348">
        <f>G30/'- 43 -'!J30</f>
        <v>0.5719962860496938</v>
      </c>
    </row>
    <row r="31" spans="1:8" ht="12.75">
      <c r="A31" s="12">
        <v>23</v>
      </c>
      <c r="B31" s="13" t="s">
        <v>137</v>
      </c>
      <c r="C31" s="395">
        <f>'- 59 -'!E31</f>
        <v>6955586</v>
      </c>
      <c r="D31" s="395">
        <v>189460</v>
      </c>
      <c r="E31" s="395">
        <f t="shared" si="0"/>
        <v>7145046</v>
      </c>
      <c r="F31" s="395">
        <v>0</v>
      </c>
      <c r="G31" s="395">
        <f t="shared" si="1"/>
        <v>7145046</v>
      </c>
      <c r="H31" s="347">
        <f>G31/'- 43 -'!J31</f>
        <v>0.7045221551317231</v>
      </c>
    </row>
    <row r="32" spans="1:8" ht="12.75">
      <c r="A32" s="14">
        <v>24</v>
      </c>
      <c r="B32" s="15" t="s">
        <v>138</v>
      </c>
      <c r="C32" s="396">
        <f>'- 59 -'!E32</f>
        <v>14080728</v>
      </c>
      <c r="D32" s="396">
        <v>364793</v>
      </c>
      <c r="E32" s="396">
        <f t="shared" si="0"/>
        <v>14445521</v>
      </c>
      <c r="F32" s="396">
        <v>22158</v>
      </c>
      <c r="G32" s="396">
        <f t="shared" si="1"/>
        <v>14467679</v>
      </c>
      <c r="H32" s="348">
        <f>G32/'- 43 -'!J32</f>
        <v>0.6458230263693857</v>
      </c>
    </row>
    <row r="33" spans="1:8" ht="12.75">
      <c r="A33" s="12">
        <v>25</v>
      </c>
      <c r="B33" s="13" t="s">
        <v>139</v>
      </c>
      <c r="C33" s="395">
        <f>'- 59 -'!E33</f>
        <v>6326568</v>
      </c>
      <c r="D33" s="395">
        <v>188258</v>
      </c>
      <c r="E33" s="395">
        <f t="shared" si="0"/>
        <v>6514826</v>
      </c>
      <c r="F33" s="395">
        <v>5760</v>
      </c>
      <c r="G33" s="395">
        <f t="shared" si="1"/>
        <v>6520586</v>
      </c>
      <c r="H33" s="347">
        <f>G33/'- 43 -'!J33</f>
        <v>0.6433194907103937</v>
      </c>
    </row>
    <row r="34" spans="1:8" ht="12.75">
      <c r="A34" s="14">
        <v>26</v>
      </c>
      <c r="B34" s="15" t="s">
        <v>140</v>
      </c>
      <c r="C34" s="396">
        <f>'- 59 -'!E34</f>
        <v>11062913</v>
      </c>
      <c r="D34" s="396">
        <v>252929</v>
      </c>
      <c r="E34" s="396">
        <f t="shared" si="0"/>
        <v>11315842</v>
      </c>
      <c r="F34" s="396">
        <v>10123</v>
      </c>
      <c r="G34" s="396">
        <f t="shared" si="1"/>
        <v>11325965</v>
      </c>
      <c r="H34" s="348">
        <f>G34/'- 43 -'!J34</f>
        <v>0.7337987953248981</v>
      </c>
    </row>
    <row r="35" spans="1:8" ht="12.75">
      <c r="A35" s="12">
        <v>28</v>
      </c>
      <c r="B35" s="13" t="s">
        <v>141</v>
      </c>
      <c r="C35" s="395">
        <f>'- 59 -'!E35</f>
        <v>4158498</v>
      </c>
      <c r="D35" s="395">
        <v>93172</v>
      </c>
      <c r="E35" s="395">
        <f t="shared" si="0"/>
        <v>4251670</v>
      </c>
      <c r="F35" s="395">
        <v>12360</v>
      </c>
      <c r="G35" s="395">
        <f t="shared" si="1"/>
        <v>4264030</v>
      </c>
      <c r="H35" s="347">
        <f>G35/'- 43 -'!J35</f>
        <v>0.6821490808409764</v>
      </c>
    </row>
    <row r="36" spans="1:8" ht="12.75">
      <c r="A36" s="14">
        <v>30</v>
      </c>
      <c r="B36" s="15" t="s">
        <v>142</v>
      </c>
      <c r="C36" s="396">
        <f>'- 59 -'!E36</f>
        <v>6092282</v>
      </c>
      <c r="D36" s="396">
        <v>144150</v>
      </c>
      <c r="E36" s="396">
        <f t="shared" si="0"/>
        <v>6236432</v>
      </c>
      <c r="F36" s="396">
        <v>6059</v>
      </c>
      <c r="G36" s="396">
        <f t="shared" si="1"/>
        <v>6242491</v>
      </c>
      <c r="H36" s="348">
        <f>G36/'- 43 -'!J36</f>
        <v>0.6666146615712352</v>
      </c>
    </row>
    <row r="37" spans="1:8" ht="12.75">
      <c r="A37" s="12">
        <v>31</v>
      </c>
      <c r="B37" s="13" t="s">
        <v>143</v>
      </c>
      <c r="C37" s="395">
        <f>'- 59 -'!E37</f>
        <v>6800522</v>
      </c>
      <c r="D37" s="395">
        <v>157471</v>
      </c>
      <c r="E37" s="395">
        <f t="shared" si="0"/>
        <v>6957993</v>
      </c>
      <c r="F37" s="395">
        <v>880</v>
      </c>
      <c r="G37" s="395">
        <f t="shared" si="1"/>
        <v>6958873</v>
      </c>
      <c r="H37" s="347">
        <f>G37/'- 43 -'!J37</f>
        <v>0.6548549407255594</v>
      </c>
    </row>
    <row r="38" spans="1:8" ht="12.75">
      <c r="A38" s="14">
        <v>32</v>
      </c>
      <c r="B38" s="15" t="s">
        <v>144</v>
      </c>
      <c r="C38" s="396">
        <f>'- 59 -'!E38</f>
        <v>4558970</v>
      </c>
      <c r="D38" s="396">
        <v>95135</v>
      </c>
      <c r="E38" s="396">
        <f t="shared" si="0"/>
        <v>4654105</v>
      </c>
      <c r="F38" s="396">
        <v>0</v>
      </c>
      <c r="G38" s="396">
        <f t="shared" si="1"/>
        <v>4654105</v>
      </c>
      <c r="H38" s="348">
        <f>G38/'- 43 -'!J38</f>
        <v>0.7195671624414823</v>
      </c>
    </row>
    <row r="39" spans="1:8" ht="12.75">
      <c r="A39" s="12">
        <v>33</v>
      </c>
      <c r="B39" s="13" t="s">
        <v>145</v>
      </c>
      <c r="C39" s="395">
        <f>'- 59 -'!E39</f>
        <v>8024574</v>
      </c>
      <c r="D39" s="395">
        <v>200147</v>
      </c>
      <c r="E39" s="395">
        <f t="shared" si="0"/>
        <v>8224721</v>
      </c>
      <c r="F39" s="395">
        <v>17560</v>
      </c>
      <c r="G39" s="395">
        <f t="shared" si="1"/>
        <v>8242281</v>
      </c>
      <c r="H39" s="347">
        <f>G39/'- 43 -'!J39</f>
        <v>0.6572847425983027</v>
      </c>
    </row>
    <row r="40" spans="1:8" ht="12.75">
      <c r="A40" s="14">
        <v>34</v>
      </c>
      <c r="B40" s="15" t="s">
        <v>146</v>
      </c>
      <c r="C40" s="396">
        <f>'- 59 -'!E40</f>
        <v>4006550</v>
      </c>
      <c r="D40" s="396">
        <v>197998.2</v>
      </c>
      <c r="E40" s="396">
        <f t="shared" si="0"/>
        <v>4204548.2</v>
      </c>
      <c r="F40" s="396">
        <v>0</v>
      </c>
      <c r="G40" s="396">
        <f t="shared" si="1"/>
        <v>4204548.2</v>
      </c>
      <c r="H40" s="348">
        <f>G40/'- 43 -'!J40</f>
        <v>0.7550505455964661</v>
      </c>
    </row>
    <row r="41" spans="1:8" ht="12.75">
      <c r="A41" s="12">
        <v>35</v>
      </c>
      <c r="B41" s="13" t="s">
        <v>147</v>
      </c>
      <c r="C41" s="395">
        <f>'- 59 -'!E41</f>
        <v>8828260</v>
      </c>
      <c r="D41" s="395">
        <v>286713</v>
      </c>
      <c r="E41" s="395">
        <f t="shared" si="0"/>
        <v>9114973</v>
      </c>
      <c r="F41" s="395">
        <v>47976</v>
      </c>
      <c r="G41" s="395">
        <f t="shared" si="1"/>
        <v>9162949</v>
      </c>
      <c r="H41" s="347">
        <f>G41/'- 43 -'!J41</f>
        <v>0.6586463939789767</v>
      </c>
    </row>
    <row r="42" spans="1:8" ht="12.75">
      <c r="A42" s="14">
        <v>36</v>
      </c>
      <c r="B42" s="15" t="s">
        <v>148</v>
      </c>
      <c r="C42" s="396">
        <f>'- 59 -'!E42</f>
        <v>4537493</v>
      </c>
      <c r="D42" s="396">
        <v>148783</v>
      </c>
      <c r="E42" s="396">
        <f t="shared" si="0"/>
        <v>4686276</v>
      </c>
      <c r="F42" s="396">
        <v>5244</v>
      </c>
      <c r="G42" s="396">
        <f t="shared" si="1"/>
        <v>4691520</v>
      </c>
      <c r="H42" s="348">
        <f>G42/'- 43 -'!J42</f>
        <v>0.6286518500294861</v>
      </c>
    </row>
    <row r="43" spans="1:8" ht="12.75">
      <c r="A43" s="12">
        <v>37</v>
      </c>
      <c r="B43" s="13" t="s">
        <v>149</v>
      </c>
      <c r="C43" s="395">
        <f>'- 59 -'!E43</f>
        <v>4132385</v>
      </c>
      <c r="D43" s="395">
        <v>98216</v>
      </c>
      <c r="E43" s="395">
        <f t="shared" si="0"/>
        <v>4230601</v>
      </c>
      <c r="F43" s="395">
        <v>0</v>
      </c>
      <c r="G43" s="395">
        <f t="shared" si="1"/>
        <v>4230601</v>
      </c>
      <c r="H43" s="347">
        <f>G43/'- 43 -'!J43</f>
        <v>0.6090412648177188</v>
      </c>
    </row>
    <row r="44" spans="1:8" ht="12.75">
      <c r="A44" s="14">
        <v>38</v>
      </c>
      <c r="B44" s="15" t="s">
        <v>150</v>
      </c>
      <c r="C44" s="396">
        <f>'- 59 -'!E44</f>
        <v>5264858</v>
      </c>
      <c r="D44" s="396">
        <v>135402</v>
      </c>
      <c r="E44" s="396">
        <f t="shared" si="0"/>
        <v>5400260</v>
      </c>
      <c r="F44" s="396">
        <v>1964</v>
      </c>
      <c r="G44" s="396">
        <f t="shared" si="1"/>
        <v>5402224</v>
      </c>
      <c r="H44" s="348">
        <f>G44/'- 43 -'!J44</f>
        <v>0.6010132026067004</v>
      </c>
    </row>
    <row r="45" spans="1:8" ht="12.75">
      <c r="A45" s="12">
        <v>39</v>
      </c>
      <c r="B45" s="13" t="s">
        <v>151</v>
      </c>
      <c r="C45" s="395">
        <f>'- 59 -'!E45</f>
        <v>9342225</v>
      </c>
      <c r="D45" s="395">
        <v>237236</v>
      </c>
      <c r="E45" s="395">
        <f t="shared" si="0"/>
        <v>9579461</v>
      </c>
      <c r="F45" s="395">
        <v>16674</v>
      </c>
      <c r="G45" s="395">
        <f t="shared" si="1"/>
        <v>9596135</v>
      </c>
      <c r="H45" s="347">
        <f>G45/'- 43 -'!J45</f>
        <v>0.6423234888625445</v>
      </c>
    </row>
    <row r="46" spans="1:8" ht="12.75">
      <c r="A46" s="14">
        <v>40</v>
      </c>
      <c r="B46" s="15" t="s">
        <v>152</v>
      </c>
      <c r="C46" s="396">
        <f>'- 59 -'!E46</f>
        <v>26625568</v>
      </c>
      <c r="D46" s="396">
        <v>828015</v>
      </c>
      <c r="E46" s="396">
        <f t="shared" si="0"/>
        <v>27453583</v>
      </c>
      <c r="F46" s="396">
        <v>3573</v>
      </c>
      <c r="G46" s="396">
        <f t="shared" si="1"/>
        <v>27457156</v>
      </c>
      <c r="H46" s="348">
        <f>G46/'- 43 -'!J46</f>
        <v>0.6236356500337515</v>
      </c>
    </row>
    <row r="47" spans="1:8" ht="12.75">
      <c r="A47" s="12">
        <v>41</v>
      </c>
      <c r="B47" s="13" t="s">
        <v>153</v>
      </c>
      <c r="C47" s="395">
        <f>'- 59 -'!E47</f>
        <v>6596644</v>
      </c>
      <c r="D47" s="395">
        <v>232932.36</v>
      </c>
      <c r="E47" s="395">
        <f t="shared" si="0"/>
        <v>6829576.36</v>
      </c>
      <c r="F47" s="395">
        <v>0</v>
      </c>
      <c r="G47" s="395">
        <f t="shared" si="1"/>
        <v>6829576.36</v>
      </c>
      <c r="H47" s="347">
        <f>G47/'- 43 -'!J47</f>
        <v>0.5659318525136314</v>
      </c>
    </row>
    <row r="48" spans="1:8" ht="12.75">
      <c r="A48" s="14">
        <v>42</v>
      </c>
      <c r="B48" s="15" t="s">
        <v>154</v>
      </c>
      <c r="C48" s="396">
        <f>'- 59 -'!E48</f>
        <v>4642564</v>
      </c>
      <c r="D48" s="396">
        <v>125998</v>
      </c>
      <c r="E48" s="396">
        <f t="shared" si="0"/>
        <v>4768562</v>
      </c>
      <c r="F48" s="396">
        <v>3652</v>
      </c>
      <c r="G48" s="396">
        <f t="shared" si="1"/>
        <v>4772214</v>
      </c>
      <c r="H48" s="348">
        <f>G48/'- 43 -'!J48</f>
        <v>0.5887405095757335</v>
      </c>
    </row>
    <row r="49" spans="1:8" ht="12.75">
      <c r="A49" s="12">
        <v>43</v>
      </c>
      <c r="B49" s="13" t="s">
        <v>155</v>
      </c>
      <c r="C49" s="395">
        <f>'- 59 -'!E49</f>
        <v>3286818</v>
      </c>
      <c r="D49" s="395">
        <v>112589</v>
      </c>
      <c r="E49" s="395">
        <f t="shared" si="0"/>
        <v>3399407</v>
      </c>
      <c r="F49" s="395">
        <v>20636</v>
      </c>
      <c r="G49" s="395">
        <f t="shared" si="1"/>
        <v>3420043</v>
      </c>
      <c r="H49" s="347">
        <f>G49/'- 43 -'!J49</f>
        <v>0.5656703605689712</v>
      </c>
    </row>
    <row r="50" spans="1:8" ht="12.75">
      <c r="A50" s="14">
        <v>44</v>
      </c>
      <c r="B50" s="15" t="s">
        <v>156</v>
      </c>
      <c r="C50" s="396">
        <f>'- 59 -'!E50</f>
        <v>5739956</v>
      </c>
      <c r="D50" s="396">
        <v>143972</v>
      </c>
      <c r="E50" s="396">
        <f t="shared" si="0"/>
        <v>5883928</v>
      </c>
      <c r="F50" s="396">
        <v>12227</v>
      </c>
      <c r="G50" s="396">
        <f t="shared" si="1"/>
        <v>5896155</v>
      </c>
      <c r="H50" s="348">
        <f>G50/'- 43 -'!J50</f>
        <v>0.6262144135347122</v>
      </c>
    </row>
    <row r="51" spans="1:8" ht="12.75">
      <c r="A51" s="12">
        <v>45</v>
      </c>
      <c r="B51" s="13" t="s">
        <v>157</v>
      </c>
      <c r="C51" s="395">
        <f>'- 59 -'!E51</f>
        <v>8304294</v>
      </c>
      <c r="D51" s="395">
        <v>438845</v>
      </c>
      <c r="E51" s="395">
        <f t="shared" si="0"/>
        <v>8743139</v>
      </c>
      <c r="F51" s="395">
        <v>1586</v>
      </c>
      <c r="G51" s="395">
        <f t="shared" si="1"/>
        <v>8744725</v>
      </c>
      <c r="H51" s="347">
        <f>G51/'- 43 -'!J51</f>
        <v>0.7420587248696604</v>
      </c>
    </row>
    <row r="52" spans="1:8" ht="12.75">
      <c r="A52" s="14">
        <v>46</v>
      </c>
      <c r="B52" s="15" t="s">
        <v>158</v>
      </c>
      <c r="C52" s="396">
        <f>'- 59 -'!E52</f>
        <v>6122319</v>
      </c>
      <c r="D52" s="396">
        <v>270300</v>
      </c>
      <c r="E52" s="396">
        <f t="shared" si="0"/>
        <v>6392619</v>
      </c>
      <c r="F52" s="396">
        <v>0</v>
      </c>
      <c r="G52" s="396">
        <f t="shared" si="1"/>
        <v>6392619</v>
      </c>
      <c r="H52" s="348">
        <f>G52/'- 43 -'!J52</f>
        <v>0.5939085487978883</v>
      </c>
    </row>
    <row r="53" spans="1:8" ht="12.75">
      <c r="A53" s="12">
        <v>47</v>
      </c>
      <c r="B53" s="13" t="s">
        <v>159</v>
      </c>
      <c r="C53" s="395">
        <f>'- 59 -'!E53</f>
        <v>5785146</v>
      </c>
      <c r="D53" s="395">
        <v>142970</v>
      </c>
      <c r="E53" s="395">
        <f t="shared" si="0"/>
        <v>5928116</v>
      </c>
      <c r="F53" s="395">
        <v>6384</v>
      </c>
      <c r="G53" s="395">
        <f t="shared" si="1"/>
        <v>5934500</v>
      </c>
      <c r="H53" s="347">
        <f>G53/'- 43 -'!J53</f>
        <v>0.6590762670462199</v>
      </c>
    </row>
    <row r="54" spans="1:8" ht="12.75">
      <c r="A54" s="14">
        <v>48</v>
      </c>
      <c r="B54" s="15" t="s">
        <v>160</v>
      </c>
      <c r="C54" s="396">
        <f>'- 59 -'!E54</f>
        <v>20396606</v>
      </c>
      <c r="D54" s="396">
        <v>7906051</v>
      </c>
      <c r="E54" s="396">
        <f t="shared" si="0"/>
        <v>28302657</v>
      </c>
      <c r="F54" s="396">
        <v>109605</v>
      </c>
      <c r="G54" s="396">
        <f t="shared" si="1"/>
        <v>28412262</v>
      </c>
      <c r="H54" s="348">
        <f>G54/'- 43 -'!J54</f>
        <v>0.4755196341337606</v>
      </c>
    </row>
    <row r="55" spans="1:8" ht="12.75">
      <c r="A55" s="12">
        <v>49</v>
      </c>
      <c r="B55" s="13" t="s">
        <v>161</v>
      </c>
      <c r="C55" s="395">
        <f>'- 59 -'!E55</f>
        <v>19590706</v>
      </c>
      <c r="D55" s="395">
        <v>1969182</v>
      </c>
      <c r="E55" s="395">
        <f t="shared" si="0"/>
        <v>21559888</v>
      </c>
      <c r="F55" s="395">
        <v>39129</v>
      </c>
      <c r="G55" s="395">
        <f t="shared" si="1"/>
        <v>21599017</v>
      </c>
      <c r="H55" s="347">
        <f>G55/'- 43 -'!J55</f>
        <v>0.6168893071994944</v>
      </c>
    </row>
    <row r="56" spans="1:8" ht="12.75">
      <c r="A56" s="14">
        <v>50</v>
      </c>
      <c r="B56" s="15" t="s">
        <v>358</v>
      </c>
      <c r="C56" s="396">
        <f>'- 59 -'!E56</f>
        <v>8720307</v>
      </c>
      <c r="D56" s="396">
        <v>218526</v>
      </c>
      <c r="E56" s="396">
        <f t="shared" si="0"/>
        <v>8938833</v>
      </c>
      <c r="F56" s="396">
        <v>6566</v>
      </c>
      <c r="G56" s="396">
        <f t="shared" si="1"/>
        <v>8945399</v>
      </c>
      <c r="H56" s="348">
        <f>G56/'- 43 -'!J56</f>
        <v>0.6254287351724243</v>
      </c>
    </row>
    <row r="57" spans="1:8" ht="12.75">
      <c r="A57" s="12">
        <v>2264</v>
      </c>
      <c r="B57" s="13" t="s">
        <v>162</v>
      </c>
      <c r="C57" s="395">
        <f>'- 59 -'!E57</f>
        <v>1230090</v>
      </c>
      <c r="D57" s="395">
        <v>103029</v>
      </c>
      <c r="E57" s="395">
        <f t="shared" si="0"/>
        <v>1333119</v>
      </c>
      <c r="F57" s="395">
        <v>0</v>
      </c>
      <c r="G57" s="395">
        <f t="shared" si="1"/>
        <v>1333119</v>
      </c>
      <c r="H57" s="347">
        <f>G57/'- 43 -'!J57</f>
        <v>0.7003617599838611</v>
      </c>
    </row>
    <row r="58" spans="1:8" ht="12.75">
      <c r="A58" s="14">
        <v>2309</v>
      </c>
      <c r="B58" s="15" t="s">
        <v>163</v>
      </c>
      <c r="C58" s="396">
        <f>'- 59 -'!E58</f>
        <v>1338061</v>
      </c>
      <c r="D58" s="396">
        <v>22310</v>
      </c>
      <c r="E58" s="396">
        <f t="shared" si="0"/>
        <v>1360371</v>
      </c>
      <c r="F58" s="396">
        <v>0</v>
      </c>
      <c r="G58" s="396">
        <f t="shared" si="1"/>
        <v>1360371</v>
      </c>
      <c r="H58" s="348">
        <f>G58/'- 43 -'!J58</f>
        <v>0.6821049433104757</v>
      </c>
    </row>
    <row r="59" spans="1:8" ht="12.75">
      <c r="A59" s="12">
        <v>2312</v>
      </c>
      <c r="B59" s="13" t="s">
        <v>164</v>
      </c>
      <c r="C59" s="395">
        <f>'- 59 -'!E59</f>
        <v>1349172</v>
      </c>
      <c r="D59" s="395">
        <v>21615</v>
      </c>
      <c r="E59" s="395">
        <f t="shared" si="0"/>
        <v>1370787</v>
      </c>
      <c r="F59" s="395">
        <v>0</v>
      </c>
      <c r="G59" s="395">
        <f t="shared" si="1"/>
        <v>1370787</v>
      </c>
      <c r="H59" s="347">
        <f>G59/'- 43 -'!J59</f>
        <v>0.8757835999212886</v>
      </c>
    </row>
    <row r="60" spans="1:8" ht="12.75">
      <c r="A60" s="14">
        <v>2355</v>
      </c>
      <c r="B60" s="15" t="s">
        <v>165</v>
      </c>
      <c r="C60" s="396">
        <f>'- 59 -'!E60</f>
        <v>15260255</v>
      </c>
      <c r="D60" s="396">
        <v>417127</v>
      </c>
      <c r="E60" s="396">
        <f t="shared" si="0"/>
        <v>15677382</v>
      </c>
      <c r="F60" s="396">
        <v>0</v>
      </c>
      <c r="G60" s="396">
        <f t="shared" si="1"/>
        <v>15677382</v>
      </c>
      <c r="H60" s="348">
        <f>G60/'- 43 -'!J60</f>
        <v>0.6587951591144634</v>
      </c>
    </row>
    <row r="61" spans="1:8" ht="12.75">
      <c r="A61" s="12">
        <v>2439</v>
      </c>
      <c r="B61" s="13" t="s">
        <v>166</v>
      </c>
      <c r="C61" s="395">
        <f>'- 59 -'!E61</f>
        <v>920202</v>
      </c>
      <c r="D61" s="395">
        <v>760</v>
      </c>
      <c r="E61" s="395">
        <f t="shared" si="0"/>
        <v>920962</v>
      </c>
      <c r="F61" s="395">
        <v>0</v>
      </c>
      <c r="G61" s="395">
        <f t="shared" si="1"/>
        <v>920962</v>
      </c>
      <c r="H61" s="347">
        <f>G61/'- 43 -'!J61</f>
        <v>0.7410524503886152</v>
      </c>
    </row>
    <row r="62" spans="1:8" ht="12.75">
      <c r="A62" s="14">
        <v>2460</v>
      </c>
      <c r="B62" s="15" t="s">
        <v>167</v>
      </c>
      <c r="C62" s="396">
        <f>'- 59 -'!E62</f>
        <v>1758708</v>
      </c>
      <c r="D62" s="396">
        <v>40901</v>
      </c>
      <c r="E62" s="396">
        <f t="shared" si="0"/>
        <v>1799609</v>
      </c>
      <c r="F62" s="396">
        <v>106968</v>
      </c>
      <c r="G62" s="396">
        <f t="shared" si="1"/>
        <v>1906577</v>
      </c>
      <c r="H62" s="348">
        <f>G62/'- 43 -'!J62</f>
        <v>0.6722002395354831</v>
      </c>
    </row>
    <row r="63" spans="1:8" ht="12.75">
      <c r="A63" s="12">
        <v>3000</v>
      </c>
      <c r="B63" s="13" t="s">
        <v>400</v>
      </c>
      <c r="C63" s="395">
        <f>'- 59 -'!E63</f>
        <v>731584</v>
      </c>
      <c r="D63" s="395">
        <v>69700</v>
      </c>
      <c r="E63" s="395">
        <f t="shared" si="0"/>
        <v>801284</v>
      </c>
      <c r="F63" s="395">
        <v>0</v>
      </c>
      <c r="G63" s="395">
        <f t="shared" si="1"/>
        <v>801284</v>
      </c>
      <c r="H63" s="347">
        <f>G63/'- 43 -'!J63</f>
        <v>0.13703578478880968</v>
      </c>
    </row>
    <row r="64" spans="1:8" ht="4.5" customHeight="1">
      <c r="A64" s="16"/>
      <c r="B64" s="16"/>
      <c r="C64" s="397"/>
      <c r="D64" s="397"/>
      <c r="E64" s="397"/>
      <c r="F64" s="397"/>
      <c r="G64" s="397"/>
      <c r="H64" s="193"/>
    </row>
    <row r="65" spans="1:8" ht="12.75">
      <c r="A65" s="18"/>
      <c r="B65" s="19" t="s">
        <v>168</v>
      </c>
      <c r="C65" s="398">
        <f>SUM(C11:C63)</f>
        <v>736243204</v>
      </c>
      <c r="D65" s="398">
        <f>SUM(D11:D63)</f>
        <v>33025179.56</v>
      </c>
      <c r="E65" s="398">
        <f>SUM(E11:E63)</f>
        <v>769268383.5600001</v>
      </c>
      <c r="F65" s="398">
        <f>SUM(F11:F63)</f>
        <v>2827883</v>
      </c>
      <c r="G65" s="398">
        <f>SUM(G11:G63)</f>
        <v>772096266.5600001</v>
      </c>
      <c r="H65" s="101">
        <f>G65/'- 43 -'!$J65</f>
        <v>0.6024547964559851</v>
      </c>
    </row>
    <row r="66" spans="1:8" ht="4.5" customHeight="1">
      <c r="A66" s="16"/>
      <c r="B66" s="16"/>
      <c r="C66" s="397"/>
      <c r="D66" s="397"/>
      <c r="E66" s="397"/>
      <c r="F66" s="397"/>
      <c r="G66" s="397"/>
      <c r="H66" s="193"/>
    </row>
    <row r="67" spans="1:8" ht="12.75">
      <c r="A67" s="14">
        <v>2155</v>
      </c>
      <c r="B67" s="15" t="s">
        <v>169</v>
      </c>
      <c r="C67" s="396">
        <f>'- 59 -'!E67</f>
        <v>208622</v>
      </c>
      <c r="D67" s="396">
        <v>0</v>
      </c>
      <c r="E67" s="396">
        <f>SUM(C67,D67)</f>
        <v>208622</v>
      </c>
      <c r="F67" s="396">
        <v>0</v>
      </c>
      <c r="G67" s="396">
        <f>SUM(E67,F67)</f>
        <v>208622</v>
      </c>
      <c r="H67" s="348">
        <f>G67/'- 43 -'!J67</f>
        <v>0.1560765038360397</v>
      </c>
    </row>
    <row r="68" spans="1:8" ht="12.75">
      <c r="A68" s="12">
        <v>2408</v>
      </c>
      <c r="B68" s="13" t="s">
        <v>171</v>
      </c>
      <c r="C68" s="395">
        <f>'- 59 -'!E68</f>
        <v>387474</v>
      </c>
      <c r="D68" s="395">
        <v>24454</v>
      </c>
      <c r="E68" s="395">
        <f>SUM(C68,D68)</f>
        <v>411928</v>
      </c>
      <c r="F68" s="395">
        <v>2260</v>
      </c>
      <c r="G68" s="395">
        <f>SUM(E68,F68)</f>
        <v>414188</v>
      </c>
      <c r="H68" s="347">
        <f>G68/'- 43 -'!J68</f>
        <v>0.1687633671019247</v>
      </c>
    </row>
    <row r="69" ht="6.75" customHeight="1"/>
    <row r="70" spans="1:8" ht="12" customHeight="1">
      <c r="A70" s="380" t="s">
        <v>372</v>
      </c>
      <c r="B70" s="265" t="s">
        <v>482</v>
      </c>
      <c r="D70" s="122"/>
      <c r="E70" s="180"/>
      <c r="F70" s="180"/>
      <c r="G70" s="180"/>
      <c r="H70" s="180"/>
    </row>
    <row r="71" spans="1:8" ht="12" customHeight="1">
      <c r="A71" s="380" t="s">
        <v>373</v>
      </c>
      <c r="B71" s="265" t="s">
        <v>310</v>
      </c>
      <c r="D71" s="122"/>
      <c r="E71" s="180"/>
      <c r="F71" s="180"/>
      <c r="G71" s="180"/>
      <c r="H71" s="180"/>
    </row>
    <row r="72" spans="1:8" ht="12" customHeight="1">
      <c r="A72" s="380" t="s">
        <v>374</v>
      </c>
      <c r="B72" s="265" t="s">
        <v>342</v>
      </c>
      <c r="D72" s="122"/>
      <c r="E72" s="180"/>
      <c r="F72" s="180"/>
      <c r="G72" s="180"/>
      <c r="H72" s="180"/>
    </row>
    <row r="73" spans="1:8" ht="12" customHeight="1">
      <c r="A73" s="5"/>
      <c r="B73" s="5"/>
      <c r="D73" s="122"/>
      <c r="E73" s="121"/>
      <c r="F73" s="121"/>
      <c r="G73" s="121"/>
      <c r="H73" s="121"/>
    </row>
    <row r="74" spans="1:8" ht="12" customHeight="1">
      <c r="A74" s="5"/>
      <c r="B74" s="5"/>
      <c r="D74" s="171"/>
      <c r="E74" s="127"/>
      <c r="F74" s="127"/>
      <c r="G74" s="127"/>
      <c r="H74" s="127"/>
    </row>
    <row r="75" spans="3:8" ht="12" customHeight="1">
      <c r="C75" s="127"/>
      <c r="D75" s="127"/>
      <c r="E75" s="127"/>
      <c r="F75" s="127"/>
      <c r="G75" s="127"/>
      <c r="H75" s="127"/>
    </row>
    <row r="76" spans="3:8" ht="12.75">
      <c r="C76" s="127"/>
      <c r="D76" s="127"/>
      <c r="E76" s="127"/>
      <c r="F76" s="127"/>
      <c r="G76" s="171"/>
      <c r="H76" s="171"/>
    </row>
  </sheetData>
  <printOptions horizontalCentered="1"/>
  <pageMargins left="0.4724409448818898" right="0.4724409448818898" top="0.5905511811023623" bottom="0" header="0.31496062992125984" footer="0"/>
  <pageSetup fitToHeight="1" fitToWidth="1" horizontalDpi="300" verticalDpi="300" orientation="portrait" scale="83" r:id="rId1"/>
  <headerFooter alignWithMargins="0">
    <oddHeader>&amp;C&amp;"Times New Roman,Bold"&amp;12&amp;A</oddHeader>
  </headerFooter>
</worksheet>
</file>

<file path=xl/worksheets/sheet37.xml><?xml version="1.0" encoding="utf-8"?>
<worksheet xmlns="http://schemas.openxmlformats.org/spreadsheetml/2006/main" xmlns:r="http://schemas.openxmlformats.org/officeDocument/2006/relationships">
  <sheetPr codeName="Sheet37">
    <pageSetUpPr fitToPage="1"/>
  </sheetPr>
  <dimension ref="A1:J74"/>
  <sheetViews>
    <sheetView showGridLines="0" showZeros="0" workbookViewId="0" topLeftCell="A1">
      <selection activeCell="A1" sqref="A1"/>
    </sheetView>
  </sheetViews>
  <sheetFormatPr defaultColWidth="15.83203125" defaultRowHeight="12"/>
  <cols>
    <col min="1" max="1" width="6.83203125" style="80" customWidth="1"/>
    <col min="2" max="2" width="33.83203125" style="80" customWidth="1"/>
    <col min="3" max="3" width="16.83203125" style="80" customWidth="1"/>
    <col min="4" max="4" width="8.83203125" style="80" customWidth="1"/>
    <col min="5" max="5" width="15.83203125" style="80" customWidth="1"/>
    <col min="6" max="6" width="8.83203125" style="80" customWidth="1"/>
    <col min="7" max="7" width="15.83203125" style="80" customWidth="1"/>
    <col min="8" max="8" width="8.83203125" style="80" customWidth="1"/>
    <col min="9" max="9" width="15.83203125" style="80" customWidth="1"/>
    <col min="10" max="10" width="8.83203125" style="80" customWidth="1"/>
    <col min="11" max="16384" width="15.83203125" style="80" customWidth="1"/>
  </cols>
  <sheetData>
    <row r="1" spans="1:2" ht="6.75" customHeight="1">
      <c r="A1" s="16"/>
      <c r="B1" s="78"/>
    </row>
    <row r="2" spans="1:10" ht="12.75">
      <c r="A2" s="10"/>
      <c r="B2" s="104"/>
      <c r="C2" s="105" t="str">
        <f>REVYEAR</f>
        <v>ANALYSIS OF OPERATING FUND REVENUE: 2000/01 ACTUAL</v>
      </c>
      <c r="D2" s="105"/>
      <c r="E2" s="105"/>
      <c r="F2" s="105"/>
      <c r="G2" s="105"/>
      <c r="H2" s="334"/>
      <c r="I2" s="334"/>
      <c r="J2" s="106" t="s">
        <v>4</v>
      </c>
    </row>
    <row r="3" spans="1:2" ht="12.75">
      <c r="A3" s="11"/>
      <c r="B3" s="107"/>
    </row>
    <row r="4" spans="1:10" ht="12.75">
      <c r="A4" s="9"/>
      <c r="C4" s="140"/>
      <c r="D4" s="140"/>
      <c r="E4" s="140"/>
      <c r="F4" s="140"/>
      <c r="G4" s="140"/>
      <c r="H4" s="140"/>
      <c r="I4" s="140"/>
      <c r="J4" s="151"/>
    </row>
    <row r="5" spans="1:10" ht="12.75">
      <c r="A5" s="9"/>
      <c r="C5" s="55"/>
      <c r="D5" s="140"/>
      <c r="E5" s="140"/>
      <c r="F5" s="140"/>
      <c r="G5" s="140"/>
      <c r="H5" s="140"/>
      <c r="I5" s="140"/>
      <c r="J5" s="140"/>
    </row>
    <row r="6" spans="1:10" ht="12.75">
      <c r="A6" s="9"/>
      <c r="C6" s="140"/>
      <c r="D6" s="140"/>
      <c r="E6" s="140"/>
      <c r="F6" s="140"/>
      <c r="G6" s="140"/>
      <c r="H6" s="140"/>
      <c r="I6" s="140"/>
      <c r="J6" s="140"/>
    </row>
    <row r="7" spans="1:10" ht="12.75">
      <c r="A7" s="16"/>
      <c r="C7" s="66" t="s">
        <v>192</v>
      </c>
      <c r="D7" s="65"/>
      <c r="E7" s="64" t="s">
        <v>193</v>
      </c>
      <c r="F7" s="65"/>
      <c r="G7" s="64" t="s">
        <v>194</v>
      </c>
      <c r="H7" s="65"/>
      <c r="I7" s="181"/>
      <c r="J7" s="65"/>
    </row>
    <row r="8" spans="1:10" ht="12.75">
      <c r="A8" s="92"/>
      <c r="B8" s="44"/>
      <c r="C8" s="67" t="s">
        <v>218</v>
      </c>
      <c r="D8" s="69"/>
      <c r="E8" s="68" t="s">
        <v>218</v>
      </c>
      <c r="F8" s="69"/>
      <c r="G8" s="68" t="s">
        <v>219</v>
      </c>
      <c r="H8" s="69"/>
      <c r="I8" s="68" t="s">
        <v>220</v>
      </c>
      <c r="J8" s="69"/>
    </row>
    <row r="9" spans="1:10" ht="12.75">
      <c r="A9" s="50" t="s">
        <v>101</v>
      </c>
      <c r="B9" s="51" t="s">
        <v>102</v>
      </c>
      <c r="C9" s="152" t="s">
        <v>222</v>
      </c>
      <c r="D9" s="152" t="s">
        <v>104</v>
      </c>
      <c r="E9" s="152" t="s">
        <v>222</v>
      </c>
      <c r="F9" s="152" t="s">
        <v>104</v>
      </c>
      <c r="G9" s="152" t="s">
        <v>222</v>
      </c>
      <c r="H9" s="152" t="s">
        <v>104</v>
      </c>
      <c r="I9" s="184" t="s">
        <v>222</v>
      </c>
      <c r="J9" s="184" t="s">
        <v>104</v>
      </c>
    </row>
    <row r="10" spans="1:10" ht="4.5" customHeight="1">
      <c r="A10" s="75"/>
      <c r="B10" s="75"/>
      <c r="C10" s="146"/>
      <c r="D10" s="146"/>
      <c r="E10" s="146"/>
      <c r="F10" s="146"/>
      <c r="G10" s="146"/>
      <c r="H10" s="146"/>
      <c r="I10" s="146"/>
      <c r="J10" s="146"/>
    </row>
    <row r="11" spans="1:10" ht="12.75">
      <c r="A11" s="12">
        <v>1</v>
      </c>
      <c r="B11" s="13" t="s">
        <v>117</v>
      </c>
      <c r="C11" s="395">
        <v>10650</v>
      </c>
      <c r="D11" s="347">
        <f>C11/'- 43 -'!J11</f>
        <v>4.5615723542022645E-05</v>
      </c>
      <c r="E11" s="395">
        <v>97265890</v>
      </c>
      <c r="F11" s="347">
        <f>E11/'- 43 -'!J11</f>
        <v>0.41660600453603613</v>
      </c>
      <c r="G11" s="395">
        <v>2164670</v>
      </c>
      <c r="H11" s="347">
        <f>G11/'- 43 -'!J11</f>
        <v>0.009271642091991564</v>
      </c>
      <c r="I11" s="395">
        <v>1325122</v>
      </c>
      <c r="J11" s="347">
        <f>I11/'- 43 -'!J11</f>
        <v>0.0056757181982584155</v>
      </c>
    </row>
    <row r="12" spans="1:10" ht="12.75">
      <c r="A12" s="14">
        <v>2</v>
      </c>
      <c r="B12" s="15" t="s">
        <v>118</v>
      </c>
      <c r="C12" s="396">
        <v>30928</v>
      </c>
      <c r="D12" s="348">
        <f>C12/'- 43 -'!J12</f>
        <v>0.0005411571366663408</v>
      </c>
      <c r="E12" s="396">
        <v>23171150</v>
      </c>
      <c r="F12" s="348">
        <f>E12/'- 43 -'!J12</f>
        <v>0.40543304407870806</v>
      </c>
      <c r="G12" s="396">
        <v>672043</v>
      </c>
      <c r="H12" s="348">
        <f>G12/'- 43 -'!J12</f>
        <v>0.011758951939881586</v>
      </c>
      <c r="I12" s="396">
        <v>52581</v>
      </c>
      <c r="J12" s="348">
        <f>I12/'- 43 -'!J12</f>
        <v>0.0009200266232233854</v>
      </c>
    </row>
    <row r="13" spans="1:10" ht="12.75">
      <c r="A13" s="12">
        <v>3</v>
      </c>
      <c r="B13" s="13" t="s">
        <v>119</v>
      </c>
      <c r="C13" s="395">
        <v>194043</v>
      </c>
      <c r="D13" s="347">
        <f>C13/'- 43 -'!J13</f>
        <v>0.004422545690898237</v>
      </c>
      <c r="E13" s="395">
        <v>20915651</v>
      </c>
      <c r="F13" s="347">
        <f>E13/'- 43 -'!J13</f>
        <v>0.4767006395612385</v>
      </c>
      <c r="G13" s="395">
        <v>285451</v>
      </c>
      <c r="H13" s="347">
        <f>G13/'- 43 -'!J13</f>
        <v>0.00650587802710014</v>
      </c>
      <c r="I13" s="395">
        <v>7000</v>
      </c>
      <c r="J13" s="347">
        <f>I13/'- 43 -'!J13</f>
        <v>0.0001595410287219207</v>
      </c>
    </row>
    <row r="14" spans="1:10" ht="12.75">
      <c r="A14" s="14">
        <v>4</v>
      </c>
      <c r="B14" s="15" t="s">
        <v>120</v>
      </c>
      <c r="C14" s="396">
        <v>12650</v>
      </c>
      <c r="D14" s="348">
        <f>C14/'- 43 -'!J14</f>
        <v>0.0003126131600947349</v>
      </c>
      <c r="E14" s="396">
        <v>16393139</v>
      </c>
      <c r="F14" s="348">
        <f>E14/'- 43 -'!J14</f>
        <v>0.405115493016778</v>
      </c>
      <c r="G14" s="396">
        <v>407425</v>
      </c>
      <c r="H14" s="348">
        <f>G14/'- 43 -'!J14</f>
        <v>0.01006849144281402</v>
      </c>
      <c r="I14" s="396">
        <v>4820</v>
      </c>
      <c r="J14" s="348">
        <f>I14/'- 43 -'!J14</f>
        <v>0.00011911426337206499</v>
      </c>
    </row>
    <row r="15" spans="1:10" ht="12.75">
      <c r="A15" s="12">
        <v>5</v>
      </c>
      <c r="B15" s="13" t="s">
        <v>121</v>
      </c>
      <c r="C15" s="395">
        <v>21439</v>
      </c>
      <c r="D15" s="347">
        <f>C15/'- 43 -'!J15</f>
        <v>0.00044427867029895235</v>
      </c>
      <c r="E15" s="395">
        <v>23083889</v>
      </c>
      <c r="F15" s="347">
        <f>E15/'- 43 -'!J15</f>
        <v>0.47836557256628637</v>
      </c>
      <c r="G15" s="395">
        <v>459414</v>
      </c>
      <c r="H15" s="347">
        <f>G15/'- 43 -'!J15</f>
        <v>0.00952039932071099</v>
      </c>
      <c r="I15" s="395">
        <v>-6569</v>
      </c>
      <c r="J15" s="347">
        <f>I15/'- 43 -'!J15</f>
        <v>-0.00013612885793151818</v>
      </c>
    </row>
    <row r="16" spans="1:10" ht="12.75">
      <c r="A16" s="14">
        <v>6</v>
      </c>
      <c r="B16" s="15" t="s">
        <v>122</v>
      </c>
      <c r="C16" s="396">
        <v>15160</v>
      </c>
      <c r="D16" s="348">
        <f>C16/'- 43 -'!J16</f>
        <v>0.0002657940393547699</v>
      </c>
      <c r="E16" s="396">
        <v>20348085</v>
      </c>
      <c r="F16" s="348">
        <f>E16/'- 43 -'!J16</f>
        <v>0.35675459797389203</v>
      </c>
      <c r="G16" s="396">
        <v>358057</v>
      </c>
      <c r="H16" s="348">
        <f>G16/'- 43 -'!J16</f>
        <v>0.006277665986098341</v>
      </c>
      <c r="I16" s="396">
        <v>0</v>
      </c>
      <c r="J16" s="348">
        <f>I16/'- 43 -'!J16</f>
        <v>0</v>
      </c>
    </row>
    <row r="17" spans="1:10" ht="12.75">
      <c r="A17" s="12">
        <v>9</v>
      </c>
      <c r="B17" s="13" t="s">
        <v>123</v>
      </c>
      <c r="C17" s="395">
        <v>23597</v>
      </c>
      <c r="D17" s="347">
        <f>C17/'- 43 -'!J17</f>
        <v>0.00029859647508866815</v>
      </c>
      <c r="E17" s="395">
        <v>25651501</v>
      </c>
      <c r="F17" s="347">
        <f>E17/'- 43 -'!J17</f>
        <v>0.3245941339718374</v>
      </c>
      <c r="G17" s="395">
        <v>751002</v>
      </c>
      <c r="H17" s="347">
        <f>G17/'- 43 -'!J17</f>
        <v>0.009503180488390049</v>
      </c>
      <c r="I17" s="395">
        <v>6918</v>
      </c>
      <c r="J17" s="347">
        <f>I17/'- 43 -'!J17</f>
        <v>8.754038287339096E-05</v>
      </c>
    </row>
    <row r="18" spans="1:10" ht="12.75">
      <c r="A18" s="14">
        <v>10</v>
      </c>
      <c r="B18" s="15" t="s">
        <v>124</v>
      </c>
      <c r="C18" s="396">
        <v>11147</v>
      </c>
      <c r="D18" s="348">
        <f>C18/'- 43 -'!J18</f>
        <v>0.00018651692304335514</v>
      </c>
      <c r="E18" s="396">
        <v>22454462</v>
      </c>
      <c r="F18" s="348">
        <f>E18/'- 43 -'!J18</f>
        <v>0.3757187728387856</v>
      </c>
      <c r="G18" s="396">
        <v>771649</v>
      </c>
      <c r="H18" s="348">
        <f>G18/'- 43 -'!J18</f>
        <v>0.012911599277786127</v>
      </c>
      <c r="I18" s="396">
        <v>66608</v>
      </c>
      <c r="J18" s="348">
        <f>I18/'- 43 -'!J18</f>
        <v>0.001114516839514829</v>
      </c>
    </row>
    <row r="19" spans="1:10" ht="12.75">
      <c r="A19" s="12">
        <v>11</v>
      </c>
      <c r="B19" s="13" t="s">
        <v>125</v>
      </c>
      <c r="C19" s="395">
        <v>13041</v>
      </c>
      <c r="D19" s="347">
        <f>C19/'- 43 -'!J19</f>
        <v>0.0004243350229943313</v>
      </c>
      <c r="E19" s="395">
        <v>10944640</v>
      </c>
      <c r="F19" s="347">
        <f>E19/'- 43 -'!J19</f>
        <v>0.3561225416812114</v>
      </c>
      <c r="G19" s="395">
        <v>208893</v>
      </c>
      <c r="H19" s="347">
        <f>G19/'- 43 -'!J19</f>
        <v>0.006797072000487297</v>
      </c>
      <c r="I19" s="395">
        <v>305194</v>
      </c>
      <c r="J19" s="347">
        <f>I19/'- 43 -'!J19</f>
        <v>0.009930565371346671</v>
      </c>
    </row>
    <row r="20" spans="1:10" ht="12.75">
      <c r="A20" s="14">
        <v>12</v>
      </c>
      <c r="B20" s="15" t="s">
        <v>126</v>
      </c>
      <c r="C20" s="396">
        <v>8152</v>
      </c>
      <c r="D20" s="348">
        <f>C20/'- 43 -'!J20</f>
        <v>0.00015724203640550492</v>
      </c>
      <c r="E20" s="396">
        <v>19286007</v>
      </c>
      <c r="F20" s="348">
        <f>E20/'- 43 -'!J20</f>
        <v>0.3720033138874905</v>
      </c>
      <c r="G20" s="396">
        <v>145790</v>
      </c>
      <c r="H20" s="348">
        <f>G20/'- 43 -'!J20</f>
        <v>0.002812109480809441</v>
      </c>
      <c r="I20" s="396">
        <v>0</v>
      </c>
      <c r="J20" s="348">
        <f>I20/'- 43 -'!J20</f>
        <v>0</v>
      </c>
    </row>
    <row r="21" spans="1:10" ht="12.75">
      <c r="A21" s="12">
        <v>13</v>
      </c>
      <c r="B21" s="13" t="s">
        <v>127</v>
      </c>
      <c r="C21" s="395">
        <v>0</v>
      </c>
      <c r="D21" s="347">
        <f>C21/'- 43 -'!J21</f>
        <v>0</v>
      </c>
      <c r="E21" s="395">
        <v>6857775</v>
      </c>
      <c r="F21" s="347">
        <f>E21/'- 43 -'!J21</f>
        <v>0.3399700223654867</v>
      </c>
      <c r="G21" s="395">
        <v>265880</v>
      </c>
      <c r="H21" s="347">
        <f>G21/'- 43 -'!J21</f>
        <v>0.013180839200256003</v>
      </c>
      <c r="I21" s="395">
        <v>295850</v>
      </c>
      <c r="J21" s="347">
        <f>I21/'- 43 -'!J21</f>
        <v>0.014666583712184964</v>
      </c>
    </row>
    <row r="22" spans="1:10" ht="12.75">
      <c r="A22" s="14">
        <v>14</v>
      </c>
      <c r="B22" s="15" t="s">
        <v>128</v>
      </c>
      <c r="C22" s="396">
        <v>20118</v>
      </c>
      <c r="D22" s="348">
        <f>C22/'- 43 -'!J22</f>
        <v>0.0008783705636621529</v>
      </c>
      <c r="E22" s="396">
        <v>6638713</v>
      </c>
      <c r="F22" s="348">
        <f>E22/'- 43 -'!J22</f>
        <v>0.2898523749776947</v>
      </c>
      <c r="G22" s="396">
        <v>117691</v>
      </c>
      <c r="H22" s="348">
        <f>G22/'- 43 -'!J22</f>
        <v>0.005138498360073687</v>
      </c>
      <c r="I22" s="396">
        <v>0</v>
      </c>
      <c r="J22" s="348">
        <f>I22/'- 43 -'!J22</f>
        <v>0</v>
      </c>
    </row>
    <row r="23" spans="1:10" ht="12.75">
      <c r="A23" s="12">
        <v>15</v>
      </c>
      <c r="B23" s="13" t="s">
        <v>129</v>
      </c>
      <c r="C23" s="395">
        <v>3846</v>
      </c>
      <c r="D23" s="347">
        <f>C23/'- 43 -'!J23</f>
        <v>0.0001225249818275318</v>
      </c>
      <c r="E23" s="395">
        <v>7175870</v>
      </c>
      <c r="F23" s="347">
        <f>E23/'- 43 -'!J23</f>
        <v>0.2286072130386715</v>
      </c>
      <c r="G23" s="395">
        <v>289973</v>
      </c>
      <c r="H23" s="347">
        <f>G23/'- 43 -'!J23</f>
        <v>0.009237893020144272</v>
      </c>
      <c r="I23" s="395">
        <v>0</v>
      </c>
      <c r="J23" s="347">
        <f>I23/'- 43 -'!J23</f>
        <v>0</v>
      </c>
    </row>
    <row r="24" spans="1:10" ht="12.75">
      <c r="A24" s="14">
        <v>16</v>
      </c>
      <c r="B24" s="15" t="s">
        <v>130</v>
      </c>
      <c r="C24" s="396">
        <v>0</v>
      </c>
      <c r="D24" s="348">
        <f>C24/'- 43 -'!J24</f>
        <v>0</v>
      </c>
      <c r="E24" s="396">
        <v>2058028</v>
      </c>
      <c r="F24" s="348">
        <f>E24/'- 43 -'!J24</f>
        <v>0.3446426382453675</v>
      </c>
      <c r="G24" s="396">
        <v>108025</v>
      </c>
      <c r="H24" s="348">
        <f>G24/'- 43 -'!J24</f>
        <v>0.018090143086710104</v>
      </c>
      <c r="I24" s="396">
        <v>165200</v>
      </c>
      <c r="J24" s="348">
        <f>I24/'- 43 -'!J24</f>
        <v>0.027664814977315523</v>
      </c>
    </row>
    <row r="25" spans="1:10" ht="12.75">
      <c r="A25" s="12">
        <v>17</v>
      </c>
      <c r="B25" s="13" t="s">
        <v>131</v>
      </c>
      <c r="C25" s="395">
        <v>16387</v>
      </c>
      <c r="D25" s="347">
        <f>C25/'- 43 -'!J25</f>
        <v>0.003836136324584842</v>
      </c>
      <c r="E25" s="395">
        <v>1467887</v>
      </c>
      <c r="F25" s="347">
        <f>E25/'- 43 -'!J25</f>
        <v>0.34362693849306586</v>
      </c>
      <c r="G25" s="395">
        <v>120581</v>
      </c>
      <c r="H25" s="347">
        <f>G25/'- 43 -'!J25</f>
        <v>0.02822756783760083</v>
      </c>
      <c r="I25" s="395">
        <v>64800</v>
      </c>
      <c r="J25" s="347">
        <f>I25/'- 43 -'!J25</f>
        <v>0.015169441254231876</v>
      </c>
    </row>
    <row r="26" spans="1:10" ht="12.75">
      <c r="A26" s="14">
        <v>18</v>
      </c>
      <c r="B26" s="15" t="s">
        <v>132</v>
      </c>
      <c r="C26" s="396">
        <v>16198</v>
      </c>
      <c r="D26" s="348">
        <f>C26/'- 43 -'!J26</f>
        <v>0.0017470249991317723</v>
      </c>
      <c r="E26" s="396">
        <v>2712600</v>
      </c>
      <c r="F26" s="348">
        <f>E26/'- 43 -'!J26</f>
        <v>0.2925657496385261</v>
      </c>
      <c r="G26" s="396">
        <v>171005</v>
      </c>
      <c r="H26" s="348">
        <f>G26/'- 43 -'!J26</f>
        <v>0.01844363563257987</v>
      </c>
      <c r="I26" s="396">
        <v>24259</v>
      </c>
      <c r="J26" s="348">
        <f>I26/'- 43 -'!J26</f>
        <v>0.0026164390328397126</v>
      </c>
    </row>
    <row r="27" spans="1:10" ht="12.75">
      <c r="A27" s="12">
        <v>19</v>
      </c>
      <c r="B27" s="13" t="s">
        <v>133</v>
      </c>
      <c r="C27" s="395">
        <v>96983</v>
      </c>
      <c r="D27" s="347">
        <f>C27/'- 43 -'!J27</f>
        <v>0.004190534032863262</v>
      </c>
      <c r="E27" s="395">
        <v>3631338</v>
      </c>
      <c r="F27" s="347">
        <f>E27/'- 43 -'!J27</f>
        <v>0.1569063183633174</v>
      </c>
      <c r="G27" s="395">
        <v>323621</v>
      </c>
      <c r="H27" s="347">
        <f>G27/'- 43 -'!J27</f>
        <v>0.013983325059538698</v>
      </c>
      <c r="I27" s="395">
        <v>0</v>
      </c>
      <c r="J27" s="347">
        <f>I27/'- 43 -'!J27</f>
        <v>0</v>
      </c>
    </row>
    <row r="28" spans="1:10" ht="12.75">
      <c r="A28" s="14">
        <v>20</v>
      </c>
      <c r="B28" s="15" t="s">
        <v>134</v>
      </c>
      <c r="C28" s="396">
        <v>12599</v>
      </c>
      <c r="D28" s="348">
        <f>C28/'- 43 -'!J28</f>
        <v>0.0016279546653583418</v>
      </c>
      <c r="E28" s="396">
        <v>3041577</v>
      </c>
      <c r="F28" s="348">
        <f>E28/'- 43 -'!J28</f>
        <v>0.3930113078178133</v>
      </c>
      <c r="G28" s="396">
        <v>24320</v>
      </c>
      <c r="H28" s="348">
        <f>G28/'- 43 -'!J28</f>
        <v>0.0031424603112560423</v>
      </c>
      <c r="I28" s="396">
        <v>0</v>
      </c>
      <c r="J28" s="348">
        <f>I28/'- 43 -'!J28</f>
        <v>0</v>
      </c>
    </row>
    <row r="29" spans="1:10" ht="12.75">
      <c r="A29" s="12">
        <v>21</v>
      </c>
      <c r="B29" s="13" t="s">
        <v>135</v>
      </c>
      <c r="C29" s="395">
        <v>1797</v>
      </c>
      <c r="D29" s="347">
        <f>C29/'- 43 -'!J29</f>
        <v>8.070553433822877E-05</v>
      </c>
      <c r="E29" s="395">
        <v>7338000</v>
      </c>
      <c r="F29" s="347">
        <f>E29/'- 43 -'!J29</f>
        <v>0.3295588263627839</v>
      </c>
      <c r="G29" s="395">
        <v>30680</v>
      </c>
      <c r="H29" s="347">
        <f>G29/'- 43 -'!J29</f>
        <v>0.0013778774588185077</v>
      </c>
      <c r="I29" s="395">
        <v>0</v>
      </c>
      <c r="J29" s="347">
        <f>I29/'- 43 -'!J29</f>
        <v>0</v>
      </c>
    </row>
    <row r="30" spans="1:10" ht="12.75">
      <c r="A30" s="14">
        <v>22</v>
      </c>
      <c r="B30" s="15" t="s">
        <v>136</v>
      </c>
      <c r="C30" s="396">
        <v>69962</v>
      </c>
      <c r="D30" s="348">
        <f>C30/'- 43 -'!J30</f>
        <v>0.005742980092966963</v>
      </c>
      <c r="E30" s="396">
        <v>4817250</v>
      </c>
      <c r="F30" s="348">
        <f>E30/'- 43 -'!J30</f>
        <v>0.39543424791808557</v>
      </c>
      <c r="G30" s="396">
        <v>30421</v>
      </c>
      <c r="H30" s="348">
        <f>G30/'- 43 -'!J30</f>
        <v>0.0024971727138753605</v>
      </c>
      <c r="I30" s="396">
        <v>136710</v>
      </c>
      <c r="J30" s="348">
        <f>I30/'- 43 -'!J30</f>
        <v>0.011222132136152677</v>
      </c>
    </row>
    <row r="31" spans="1:10" ht="12.75">
      <c r="A31" s="12">
        <v>23</v>
      </c>
      <c r="B31" s="13" t="s">
        <v>137</v>
      </c>
      <c r="C31" s="395">
        <v>1769</v>
      </c>
      <c r="D31" s="347">
        <f>C31/'- 43 -'!J31</f>
        <v>0.00017442850506882925</v>
      </c>
      <c r="E31" s="395">
        <v>2472163</v>
      </c>
      <c r="F31" s="347">
        <f>E31/'- 43 -'!J31</f>
        <v>0.24376240609184405</v>
      </c>
      <c r="G31" s="395">
        <v>80623</v>
      </c>
      <c r="H31" s="347">
        <f>G31/'- 43 -'!J31</f>
        <v>0.00794966046589272</v>
      </c>
      <c r="I31" s="395">
        <v>237807</v>
      </c>
      <c r="J31" s="347">
        <f>I31/'- 43 -'!J31</f>
        <v>0.023448456475355046</v>
      </c>
    </row>
    <row r="32" spans="1:10" ht="12.75">
      <c r="A32" s="14">
        <v>24</v>
      </c>
      <c r="B32" s="15" t="s">
        <v>138</v>
      </c>
      <c r="C32" s="396">
        <v>17319</v>
      </c>
      <c r="D32" s="348">
        <f>C32/'- 43 -'!J32</f>
        <v>0.0007731032043005232</v>
      </c>
      <c r="E32" s="396">
        <v>7422936</v>
      </c>
      <c r="F32" s="348">
        <f>E32/'- 43 -'!J32</f>
        <v>0.3313525958148686</v>
      </c>
      <c r="G32" s="396">
        <v>42027</v>
      </c>
      <c r="H32" s="348">
        <f>G32/'- 43 -'!J32</f>
        <v>0.00187604413460004</v>
      </c>
      <c r="I32" s="396">
        <v>322319</v>
      </c>
      <c r="J32" s="348">
        <f>I32/'- 43 -'!J32</f>
        <v>0.014388004602283063</v>
      </c>
    </row>
    <row r="33" spans="1:10" ht="12.75">
      <c r="A33" s="12">
        <v>25</v>
      </c>
      <c r="B33" s="13" t="s">
        <v>139</v>
      </c>
      <c r="C33" s="395">
        <v>3860</v>
      </c>
      <c r="D33" s="347">
        <f>C33/'- 43 -'!J33</f>
        <v>0.00038082669780631985</v>
      </c>
      <c r="E33" s="395">
        <v>3491677</v>
      </c>
      <c r="F33" s="347">
        <f>E33/'- 43 -'!J33</f>
        <v>0.34448803671406153</v>
      </c>
      <c r="G33" s="395">
        <v>50611</v>
      </c>
      <c r="H33" s="347">
        <f>G33/'- 43 -'!J33</f>
        <v>0.004993269430744988</v>
      </c>
      <c r="I33" s="395">
        <v>0</v>
      </c>
      <c r="J33" s="347">
        <f>I33/'- 43 -'!J33</f>
        <v>0</v>
      </c>
    </row>
    <row r="34" spans="1:10" ht="12.75">
      <c r="A34" s="14">
        <v>26</v>
      </c>
      <c r="B34" s="15" t="s">
        <v>140</v>
      </c>
      <c r="C34" s="396">
        <v>10000</v>
      </c>
      <c r="D34" s="348">
        <f>C34/'- 43 -'!J34</f>
        <v>0.000647890749551935</v>
      </c>
      <c r="E34" s="396">
        <v>3873000</v>
      </c>
      <c r="F34" s="348">
        <f>E34/'- 43 -'!J34</f>
        <v>0.25092808730146443</v>
      </c>
      <c r="G34" s="396">
        <v>79317</v>
      </c>
      <c r="H34" s="348">
        <f>G34/'- 43 -'!J34</f>
        <v>0.005138875058221083</v>
      </c>
      <c r="I34" s="396">
        <v>0</v>
      </c>
      <c r="J34" s="348">
        <f>I34/'- 43 -'!J34</f>
        <v>0</v>
      </c>
    </row>
    <row r="35" spans="1:10" ht="12.75">
      <c r="A35" s="12">
        <v>28</v>
      </c>
      <c r="B35" s="13" t="s">
        <v>141</v>
      </c>
      <c r="C35" s="395">
        <v>16130</v>
      </c>
      <c r="D35" s="347">
        <f>C35/'- 43 -'!J35</f>
        <v>0.0025804379129520548</v>
      </c>
      <c r="E35" s="395">
        <v>1702945</v>
      </c>
      <c r="F35" s="347">
        <f>E35/'- 43 -'!J35</f>
        <v>0.27243297220534013</v>
      </c>
      <c r="G35" s="395">
        <v>50159</v>
      </c>
      <c r="H35" s="347">
        <f>G35/'- 43 -'!J35</f>
        <v>0.008024314028255555</v>
      </c>
      <c r="I35" s="395">
        <v>104729</v>
      </c>
      <c r="J35" s="347">
        <f>I35/'- 43 -'!J35</f>
        <v>0.016754289038162166</v>
      </c>
    </row>
    <row r="36" spans="1:10" ht="12.75">
      <c r="A36" s="14">
        <v>30</v>
      </c>
      <c r="B36" s="15" t="s">
        <v>142</v>
      </c>
      <c r="C36" s="396">
        <v>4018</v>
      </c>
      <c r="D36" s="348">
        <f>C36/'- 43 -'!J36</f>
        <v>0.00042906873397065737</v>
      </c>
      <c r="E36" s="396">
        <v>3022849</v>
      </c>
      <c r="F36" s="348">
        <f>E36/'- 43 -'!J36</f>
        <v>0.3227998988089765</v>
      </c>
      <c r="G36" s="396">
        <v>37139</v>
      </c>
      <c r="H36" s="348">
        <f>G36/'- 43 -'!J36</f>
        <v>0.003965949156529678</v>
      </c>
      <c r="I36" s="396">
        <v>9775</v>
      </c>
      <c r="J36" s="348">
        <f>I36/'- 43 -'!J36</f>
        <v>0.0010438394411555938</v>
      </c>
    </row>
    <row r="37" spans="1:10" ht="12.75">
      <c r="A37" s="12">
        <v>31</v>
      </c>
      <c r="B37" s="13" t="s">
        <v>143</v>
      </c>
      <c r="C37" s="395">
        <v>0</v>
      </c>
      <c r="D37" s="347">
        <f>C37/'- 43 -'!J37</f>
        <v>0</v>
      </c>
      <c r="E37" s="395">
        <v>3429838</v>
      </c>
      <c r="F37" s="347">
        <f>E37/'- 43 -'!J37</f>
        <v>0.3227600733895088</v>
      </c>
      <c r="G37" s="395">
        <v>55292</v>
      </c>
      <c r="H37" s="347">
        <f>G37/'- 43 -'!J37</f>
        <v>0.005203175770357877</v>
      </c>
      <c r="I37" s="395">
        <v>0</v>
      </c>
      <c r="J37" s="347">
        <f>I37/'- 43 -'!J37</f>
        <v>0</v>
      </c>
    </row>
    <row r="38" spans="1:10" ht="12.75">
      <c r="A38" s="14">
        <v>32</v>
      </c>
      <c r="B38" s="15" t="s">
        <v>144</v>
      </c>
      <c r="C38" s="396">
        <v>34599</v>
      </c>
      <c r="D38" s="348">
        <f>C38/'- 43 -'!J38</f>
        <v>0.005349321567371782</v>
      </c>
      <c r="E38" s="396">
        <v>1685078</v>
      </c>
      <c r="F38" s="348">
        <f>E38/'- 43 -'!J38</f>
        <v>0.2605284571260357</v>
      </c>
      <c r="G38" s="396">
        <v>41025</v>
      </c>
      <c r="H38" s="348">
        <f>G38/'- 43 -'!J38</f>
        <v>0.006342839888477336</v>
      </c>
      <c r="I38" s="396">
        <v>3789</v>
      </c>
      <c r="J38" s="348">
        <f>I38/'- 43 -'!J38</f>
        <v>0.0005858140240692414</v>
      </c>
    </row>
    <row r="39" spans="1:10" ht="12.75">
      <c r="A39" s="12">
        <v>33</v>
      </c>
      <c r="B39" s="13" t="s">
        <v>145</v>
      </c>
      <c r="C39" s="395">
        <v>60795</v>
      </c>
      <c r="D39" s="347">
        <f>C39/'- 43 -'!J39</f>
        <v>0.0048481271053806355</v>
      </c>
      <c r="E39" s="395">
        <v>3729926</v>
      </c>
      <c r="F39" s="347">
        <f>E39/'- 43 -'!J39</f>
        <v>0.29744477903880207</v>
      </c>
      <c r="G39" s="395">
        <v>80130</v>
      </c>
      <c r="H39" s="347">
        <f>G39/'- 43 -'!J39</f>
        <v>0.006390006167516248</v>
      </c>
      <c r="I39" s="395">
        <v>145509</v>
      </c>
      <c r="J39" s="347">
        <f>I39/'- 43 -'!J39</f>
        <v>0.011603686602135552</v>
      </c>
    </row>
    <row r="40" spans="1:10" ht="12.75">
      <c r="A40" s="14">
        <v>34</v>
      </c>
      <c r="B40" s="15" t="s">
        <v>146</v>
      </c>
      <c r="C40" s="396">
        <v>0</v>
      </c>
      <c r="D40" s="348">
        <f>C40/'- 43 -'!J40</f>
        <v>0</v>
      </c>
      <c r="E40" s="396">
        <v>1041747</v>
      </c>
      <c r="F40" s="348">
        <f>E40/'- 43 -'!J40</f>
        <v>0.187076376178416</v>
      </c>
      <c r="G40" s="396">
        <v>71043</v>
      </c>
      <c r="H40" s="348">
        <f>G40/'- 43 -'!J40</f>
        <v>0.012757864426624898</v>
      </c>
      <c r="I40" s="396">
        <v>221062</v>
      </c>
      <c r="J40" s="348">
        <f>I40/'- 43 -'!J40</f>
        <v>0.03969819723095242</v>
      </c>
    </row>
    <row r="41" spans="1:10" ht="12.75">
      <c r="A41" s="12">
        <v>35</v>
      </c>
      <c r="B41" s="13" t="s">
        <v>147</v>
      </c>
      <c r="C41" s="395">
        <v>14907</v>
      </c>
      <c r="D41" s="347">
        <f>C41/'- 43 -'!J41</f>
        <v>0.0010715373178487194</v>
      </c>
      <c r="E41" s="395">
        <v>3742817</v>
      </c>
      <c r="F41" s="347">
        <f>E41/'- 43 -'!J41</f>
        <v>0.2690392493042591</v>
      </c>
      <c r="G41" s="395">
        <v>74437</v>
      </c>
      <c r="H41" s="347">
        <f>G41/'- 43 -'!J41</f>
        <v>0.0053506422035758455</v>
      </c>
      <c r="I41" s="395">
        <v>483529</v>
      </c>
      <c r="J41" s="347">
        <f>I41/'- 43 -'!J41</f>
        <v>0.03475678324022764</v>
      </c>
    </row>
    <row r="42" spans="1:10" ht="12.75">
      <c r="A42" s="14">
        <v>36</v>
      </c>
      <c r="B42" s="15" t="s">
        <v>148</v>
      </c>
      <c r="C42" s="396">
        <v>11682</v>
      </c>
      <c r="D42" s="348">
        <f>C42/'- 43 -'!J42</f>
        <v>0.0015653585430829362</v>
      </c>
      <c r="E42" s="396">
        <v>2430764</v>
      </c>
      <c r="F42" s="348">
        <f>E42/'- 43 -'!J42</f>
        <v>0.32571624667167015</v>
      </c>
      <c r="G42" s="396">
        <v>20939</v>
      </c>
      <c r="H42" s="348">
        <f>G42/'- 43 -'!J42</f>
        <v>0.0028057732009599042</v>
      </c>
      <c r="I42" s="396">
        <v>244065</v>
      </c>
      <c r="J42" s="348">
        <f>I42/'- 43 -'!J42</f>
        <v>0.0327040945743483</v>
      </c>
    </row>
    <row r="43" spans="1:10" ht="12.75">
      <c r="A43" s="12">
        <v>37</v>
      </c>
      <c r="B43" s="13" t="s">
        <v>149</v>
      </c>
      <c r="C43" s="395">
        <v>0</v>
      </c>
      <c r="D43" s="347">
        <f>C43/'- 43 -'!J43</f>
        <v>0</v>
      </c>
      <c r="E43" s="395">
        <v>2267841</v>
      </c>
      <c r="F43" s="347">
        <f>E43/'- 43 -'!J43</f>
        <v>0.3264805050264679</v>
      </c>
      <c r="G43" s="395">
        <v>5890</v>
      </c>
      <c r="H43" s="347">
        <f>G43/'- 43 -'!J43</f>
        <v>0.0008479298921775804</v>
      </c>
      <c r="I43" s="395">
        <v>385826</v>
      </c>
      <c r="J43" s="347">
        <f>I43/'- 43 -'!J43</f>
        <v>0.055543870726537714</v>
      </c>
    </row>
    <row r="44" spans="1:10" ht="12.75">
      <c r="A44" s="14">
        <v>38</v>
      </c>
      <c r="B44" s="15" t="s">
        <v>150</v>
      </c>
      <c r="C44" s="396">
        <v>262295</v>
      </c>
      <c r="D44" s="348">
        <f>C44/'- 43 -'!J44</f>
        <v>0.02918108504529329</v>
      </c>
      <c r="E44" s="396">
        <v>3072883</v>
      </c>
      <c r="F44" s="348">
        <f>E44/'- 43 -'!J44</f>
        <v>0.34186721118296565</v>
      </c>
      <c r="G44" s="396">
        <v>31188</v>
      </c>
      <c r="H44" s="348">
        <f>G44/'- 43 -'!J44</f>
        <v>0.0034697561157956006</v>
      </c>
      <c r="I44" s="396">
        <v>127238</v>
      </c>
      <c r="J44" s="348">
        <f>I44/'- 43 -'!J44</f>
        <v>0.014155599226035676</v>
      </c>
    </row>
    <row r="45" spans="1:10" ht="12.75">
      <c r="A45" s="12">
        <v>39</v>
      </c>
      <c r="B45" s="13" t="s">
        <v>151</v>
      </c>
      <c r="C45" s="395">
        <v>13470</v>
      </c>
      <c r="D45" s="347">
        <f>C45/'- 43 -'!J45</f>
        <v>0.0009016231425442091</v>
      </c>
      <c r="E45" s="395">
        <v>4441885</v>
      </c>
      <c r="F45" s="347">
        <f>E45/'- 43 -'!J45</f>
        <v>0.2973204389398652</v>
      </c>
      <c r="G45" s="395">
        <v>88242</v>
      </c>
      <c r="H45" s="347">
        <f>G45/'- 43 -'!J45</f>
        <v>0.005906535214876474</v>
      </c>
      <c r="I45" s="395">
        <v>718940</v>
      </c>
      <c r="J45" s="347">
        <f>I45/'- 43 -'!J45</f>
        <v>0.048122712850833985</v>
      </c>
    </row>
    <row r="46" spans="1:10" ht="12.75">
      <c r="A46" s="14">
        <v>40</v>
      </c>
      <c r="B46" s="15" t="s">
        <v>152</v>
      </c>
      <c r="C46" s="396">
        <v>20990</v>
      </c>
      <c r="D46" s="348">
        <f>C46/'- 43 -'!J46</f>
        <v>0.0004767468376625913</v>
      </c>
      <c r="E46" s="396">
        <v>15357000</v>
      </c>
      <c r="F46" s="348">
        <f>E46/'- 43 -'!J46</f>
        <v>0.3488042489749602</v>
      </c>
      <c r="G46" s="396">
        <v>194999</v>
      </c>
      <c r="H46" s="348">
        <f>G46/'- 43 -'!J46</f>
        <v>0.0044290212766730655</v>
      </c>
      <c r="I46" s="396">
        <v>430676</v>
      </c>
      <c r="J46" s="348">
        <f>I46/'- 43 -'!J46</f>
        <v>0.00978196384264765</v>
      </c>
    </row>
    <row r="47" spans="1:10" ht="12.75">
      <c r="A47" s="12">
        <v>41</v>
      </c>
      <c r="B47" s="13" t="s">
        <v>153</v>
      </c>
      <c r="C47" s="395">
        <v>0</v>
      </c>
      <c r="D47" s="347">
        <f>C47/'- 43 -'!J47</f>
        <v>0</v>
      </c>
      <c r="E47" s="395">
        <v>4495206.96</v>
      </c>
      <c r="F47" s="347">
        <f>E47/'- 43 -'!J47</f>
        <v>0.3724946714418125</v>
      </c>
      <c r="G47" s="395">
        <v>19275</v>
      </c>
      <c r="H47" s="347">
        <f>G47/'- 43 -'!J47</f>
        <v>0.0015972200737206848</v>
      </c>
      <c r="I47" s="395">
        <v>647455</v>
      </c>
      <c r="J47" s="347">
        <f>I47/'- 43 -'!J47</f>
        <v>0.05365126447890148</v>
      </c>
    </row>
    <row r="48" spans="1:10" ht="12.75">
      <c r="A48" s="14">
        <v>42</v>
      </c>
      <c r="B48" s="15" t="s">
        <v>154</v>
      </c>
      <c r="C48" s="396">
        <v>0</v>
      </c>
      <c r="D48" s="348">
        <f>C48/'- 43 -'!J48</f>
        <v>0</v>
      </c>
      <c r="E48" s="396">
        <v>3139009</v>
      </c>
      <c r="F48" s="348">
        <f>E48/'- 43 -'!J48</f>
        <v>0.3872545862827639</v>
      </c>
      <c r="G48" s="396">
        <v>28917</v>
      </c>
      <c r="H48" s="348">
        <f>G48/'- 43 -'!J48</f>
        <v>0.0035674446526080946</v>
      </c>
      <c r="I48" s="396">
        <v>0</v>
      </c>
      <c r="J48" s="348">
        <f>I48/'- 43 -'!J48</f>
        <v>0</v>
      </c>
    </row>
    <row r="49" spans="1:10" ht="12.75">
      <c r="A49" s="12">
        <v>43</v>
      </c>
      <c r="B49" s="13" t="s">
        <v>155</v>
      </c>
      <c r="C49" s="395">
        <v>0</v>
      </c>
      <c r="D49" s="347">
        <f>C49/'- 43 -'!J49</f>
        <v>0</v>
      </c>
      <c r="E49" s="395">
        <v>2590333</v>
      </c>
      <c r="F49" s="347">
        <f>E49/'- 43 -'!J49</f>
        <v>0.4284374793251737</v>
      </c>
      <c r="G49" s="395">
        <v>6547</v>
      </c>
      <c r="H49" s="347">
        <f>G49/'- 43 -'!J49</f>
        <v>0.001082864703936487</v>
      </c>
      <c r="I49" s="395">
        <v>0</v>
      </c>
      <c r="J49" s="347">
        <f>I49/'- 43 -'!J49</f>
        <v>0</v>
      </c>
    </row>
    <row r="50" spans="1:10" ht="12.75">
      <c r="A50" s="14">
        <v>44</v>
      </c>
      <c r="B50" s="15" t="s">
        <v>156</v>
      </c>
      <c r="C50" s="396">
        <v>573</v>
      </c>
      <c r="D50" s="348">
        <f>C50/'- 43 -'!J50</f>
        <v>6.0856754775848004E-05</v>
      </c>
      <c r="E50" s="396">
        <v>3383514</v>
      </c>
      <c r="F50" s="348">
        <f>E50/'- 43 -'!J50</f>
        <v>0.35935372038158564</v>
      </c>
      <c r="G50" s="396">
        <v>32505</v>
      </c>
      <c r="H50" s="348">
        <f>G50/'- 43 -'!J50</f>
        <v>0.0034522666910801734</v>
      </c>
      <c r="I50" s="396">
        <v>0</v>
      </c>
      <c r="J50" s="348">
        <f>I50/'- 43 -'!J50</f>
        <v>0</v>
      </c>
    </row>
    <row r="51" spans="1:10" ht="12.75">
      <c r="A51" s="12">
        <v>45</v>
      </c>
      <c r="B51" s="13" t="s">
        <v>157</v>
      </c>
      <c r="C51" s="395">
        <v>17118</v>
      </c>
      <c r="D51" s="347">
        <f>C51/'- 43 -'!J51</f>
        <v>0.0014525969944530956</v>
      </c>
      <c r="E51" s="395">
        <v>2749087</v>
      </c>
      <c r="F51" s="347">
        <f>E51/'- 43 -'!J51</f>
        <v>0.2332816633771514</v>
      </c>
      <c r="G51" s="395">
        <v>9610</v>
      </c>
      <c r="H51" s="347">
        <f>G51/'- 43 -'!J51</f>
        <v>0.0008154841171103079</v>
      </c>
      <c r="I51" s="395">
        <v>203440</v>
      </c>
      <c r="J51" s="347">
        <f>I51/'- 43 -'!J51</f>
        <v>0.01726348478511145</v>
      </c>
    </row>
    <row r="52" spans="1:10" ht="12.75">
      <c r="A52" s="14">
        <v>46</v>
      </c>
      <c r="B52" s="15" t="s">
        <v>158</v>
      </c>
      <c r="C52" s="396">
        <v>107256</v>
      </c>
      <c r="D52" s="348">
        <f>C52/'- 43 -'!J52</f>
        <v>0.009964656944183019</v>
      </c>
      <c r="E52" s="396">
        <v>2843511</v>
      </c>
      <c r="F52" s="348">
        <f>E52/'- 43 -'!J52</f>
        <v>0.2641774038935892</v>
      </c>
      <c r="G52" s="396">
        <v>163028</v>
      </c>
      <c r="H52" s="348">
        <f>G52/'- 43 -'!J52</f>
        <v>0.015146174501158623</v>
      </c>
      <c r="I52" s="396">
        <v>0</v>
      </c>
      <c r="J52" s="348">
        <f>I52/'- 43 -'!J52</f>
        <v>0</v>
      </c>
    </row>
    <row r="53" spans="1:10" ht="12.75">
      <c r="A53" s="12">
        <v>47</v>
      </c>
      <c r="B53" s="13" t="s">
        <v>159</v>
      </c>
      <c r="C53" s="395">
        <v>51331</v>
      </c>
      <c r="D53" s="347">
        <f>C53/'- 43 -'!J53</f>
        <v>0.005700740393251246</v>
      </c>
      <c r="E53" s="395">
        <v>2875160</v>
      </c>
      <c r="F53" s="347">
        <f>E53/'- 43 -'!J53</f>
        <v>0.319310762483884</v>
      </c>
      <c r="G53" s="395">
        <v>21325</v>
      </c>
      <c r="H53" s="347">
        <f>G53/'- 43 -'!J53</f>
        <v>0.0023683210708165207</v>
      </c>
      <c r="I53" s="395">
        <v>0</v>
      </c>
      <c r="J53" s="347">
        <f>I53/'- 43 -'!J53</f>
        <v>0</v>
      </c>
    </row>
    <row r="54" spans="1:10" ht="12.75">
      <c r="A54" s="14">
        <v>48</v>
      </c>
      <c r="B54" s="15" t="s">
        <v>160</v>
      </c>
      <c r="C54" s="396">
        <v>9607897</v>
      </c>
      <c r="D54" s="348">
        <f>C54/'- 43 -'!J54</f>
        <v>0.16080182796550502</v>
      </c>
      <c r="E54" s="396">
        <v>1238356</v>
      </c>
      <c r="F54" s="348">
        <f>E54/'- 43 -'!J54</f>
        <v>0.020725649793295133</v>
      </c>
      <c r="G54" s="396">
        <v>65788</v>
      </c>
      <c r="H54" s="348">
        <f>G54/'- 43 -'!J54</f>
        <v>0.0011010557938115537</v>
      </c>
      <c r="I54" s="396">
        <v>17566467</v>
      </c>
      <c r="J54" s="348">
        <f>I54/'- 43 -'!J54</f>
        <v>0.29399982165667693</v>
      </c>
    </row>
    <row r="55" spans="1:10" ht="12.75">
      <c r="A55" s="12">
        <v>49</v>
      </c>
      <c r="B55" s="13" t="s">
        <v>161</v>
      </c>
      <c r="C55" s="395">
        <v>3408760</v>
      </c>
      <c r="D55" s="347">
        <f>C55/'- 43 -'!J55</f>
        <v>0.0973575600597633</v>
      </c>
      <c r="E55" s="395">
        <v>9628937</v>
      </c>
      <c r="F55" s="347">
        <f>E55/'- 43 -'!J55</f>
        <v>0.27501197276698186</v>
      </c>
      <c r="G55" s="395">
        <v>234517</v>
      </c>
      <c r="H55" s="347">
        <f>G55/'- 43 -'!J55</f>
        <v>0.00669803767720095</v>
      </c>
      <c r="I55" s="395">
        <v>0</v>
      </c>
      <c r="J55" s="347">
        <f>I55/'- 43 -'!J55</f>
        <v>0</v>
      </c>
    </row>
    <row r="56" spans="1:10" ht="12.75">
      <c r="A56" s="14">
        <v>50</v>
      </c>
      <c r="B56" s="15" t="s">
        <v>358</v>
      </c>
      <c r="C56" s="396">
        <v>480</v>
      </c>
      <c r="D56" s="348">
        <f>C56/'- 43 -'!J56</f>
        <v>3.355979905231322E-05</v>
      </c>
      <c r="E56" s="396">
        <v>5151840</v>
      </c>
      <c r="F56" s="348">
        <f>E56/'- 43 -'!J56</f>
        <v>0.36019732322847786</v>
      </c>
      <c r="G56" s="396">
        <v>37323</v>
      </c>
      <c r="H56" s="348">
        <f>G56/'- 43 -'!J56</f>
        <v>0.00260948412506143</v>
      </c>
      <c r="I56" s="396">
        <v>56041</v>
      </c>
      <c r="J56" s="348">
        <f>I56/'- 43 -'!J56</f>
        <v>0.003918176455605595</v>
      </c>
    </row>
    <row r="57" spans="1:10" ht="12.75">
      <c r="A57" s="12">
        <v>2264</v>
      </c>
      <c r="B57" s="13" t="s">
        <v>162</v>
      </c>
      <c r="C57" s="395">
        <v>0</v>
      </c>
      <c r="D57" s="347">
        <f>C57/'- 43 -'!J57</f>
        <v>0</v>
      </c>
      <c r="E57" s="395">
        <v>469776</v>
      </c>
      <c r="F57" s="347">
        <f>E57/'- 43 -'!J57</f>
        <v>0.24679953264350618</v>
      </c>
      <c r="G57" s="395">
        <v>0</v>
      </c>
      <c r="H57" s="347">
        <f>G57/'- 43 -'!J57</f>
        <v>0</v>
      </c>
      <c r="I57" s="395">
        <v>0</v>
      </c>
      <c r="J57" s="347">
        <f>I57/'- 43 -'!J57</f>
        <v>0</v>
      </c>
    </row>
    <row r="58" spans="1:10" ht="12.75">
      <c r="A58" s="14">
        <v>2309</v>
      </c>
      <c r="B58" s="15" t="s">
        <v>163</v>
      </c>
      <c r="C58" s="396">
        <v>9100</v>
      </c>
      <c r="D58" s="348">
        <f>C58/'- 43 -'!J58</f>
        <v>0.004562839831285237</v>
      </c>
      <c r="E58" s="396">
        <v>586010</v>
      </c>
      <c r="F58" s="348">
        <f>E58/'- 43 -'!J58</f>
        <v>0.2938318428056551</v>
      </c>
      <c r="G58" s="396">
        <v>0</v>
      </c>
      <c r="H58" s="348">
        <f>G58/'- 43 -'!J58</f>
        <v>0</v>
      </c>
      <c r="I58" s="396">
        <v>0</v>
      </c>
      <c r="J58" s="348">
        <f>I58/'- 43 -'!J58</f>
        <v>0</v>
      </c>
    </row>
    <row r="59" spans="1:10" ht="12.75">
      <c r="A59" s="12">
        <v>2312</v>
      </c>
      <c r="B59" s="13" t="s">
        <v>164</v>
      </c>
      <c r="C59" s="395">
        <v>0</v>
      </c>
      <c r="D59" s="347">
        <f>C59/'- 43 -'!J59</f>
        <v>0</v>
      </c>
      <c r="E59" s="395">
        <v>100000</v>
      </c>
      <c r="F59" s="347">
        <f>E59/'- 43 -'!J59</f>
        <v>0.06388910895137527</v>
      </c>
      <c r="G59" s="395">
        <v>2856</v>
      </c>
      <c r="H59" s="347">
        <f>G59/'- 43 -'!J59</f>
        <v>0.0018246729516512778</v>
      </c>
      <c r="I59" s="395">
        <v>8254</v>
      </c>
      <c r="J59" s="347">
        <f>I59/'- 43 -'!J59</f>
        <v>0.005273407052846515</v>
      </c>
    </row>
    <row r="60" spans="1:10" ht="12.75">
      <c r="A60" s="14">
        <v>2355</v>
      </c>
      <c r="B60" s="15" t="s">
        <v>165</v>
      </c>
      <c r="C60" s="396">
        <v>41943</v>
      </c>
      <c r="D60" s="348">
        <f>C60/'- 43 -'!J60</f>
        <v>0.0017625293150819402</v>
      </c>
      <c r="E60" s="396">
        <v>7488351</v>
      </c>
      <c r="F60" s="348">
        <f>E60/'- 43 -'!J60</f>
        <v>0.3146755873238243</v>
      </c>
      <c r="G60" s="396">
        <v>115260</v>
      </c>
      <c r="H60" s="348">
        <f>G60/'- 43 -'!J60</f>
        <v>0.004843457283845801</v>
      </c>
      <c r="I60" s="396">
        <v>333937</v>
      </c>
      <c r="J60" s="348">
        <f>I60/'- 43 -'!J60</f>
        <v>0.014032705144851772</v>
      </c>
    </row>
    <row r="61" spans="1:10" ht="12.75">
      <c r="A61" s="12">
        <v>2439</v>
      </c>
      <c r="B61" s="13" t="s">
        <v>166</v>
      </c>
      <c r="C61" s="395">
        <v>0</v>
      </c>
      <c r="D61" s="347">
        <f>C61/'- 43 -'!J61</f>
        <v>0</v>
      </c>
      <c r="E61" s="395">
        <v>208051.13</v>
      </c>
      <c r="F61" s="347">
        <f>E61/'- 43 -'!J61</f>
        <v>0.1674084269411988</v>
      </c>
      <c r="G61" s="395">
        <v>11358.9</v>
      </c>
      <c r="H61" s="347">
        <f>G61/'- 43 -'!J61</f>
        <v>0.009139943535910538</v>
      </c>
      <c r="I61" s="395">
        <v>88171.56</v>
      </c>
      <c r="J61" s="347">
        <f>I61/'- 43 -'!J61</f>
        <v>0.07094728185591458</v>
      </c>
    </row>
    <row r="62" spans="1:10" ht="12.75">
      <c r="A62" s="14">
        <v>2460</v>
      </c>
      <c r="B62" s="15" t="s">
        <v>167</v>
      </c>
      <c r="C62" s="396">
        <v>0</v>
      </c>
      <c r="D62" s="348">
        <f>C62/'- 43 -'!J62</f>
        <v>0</v>
      </c>
      <c r="E62" s="396">
        <v>881549</v>
      </c>
      <c r="F62" s="348">
        <f>E62/'- 43 -'!J62</f>
        <v>0.31080698495904735</v>
      </c>
      <c r="G62" s="396">
        <v>4733</v>
      </c>
      <c r="H62" s="348">
        <f>G62/'- 43 -'!J62</f>
        <v>0.0016687098049129102</v>
      </c>
      <c r="I62" s="396">
        <v>0</v>
      </c>
      <c r="J62" s="348">
        <f>I62/'- 43 -'!J62</f>
        <v>0</v>
      </c>
    </row>
    <row r="63" spans="1:10" ht="12.75">
      <c r="A63" s="12">
        <v>3000</v>
      </c>
      <c r="B63" s="13" t="s">
        <v>400</v>
      </c>
      <c r="C63" s="395">
        <v>0</v>
      </c>
      <c r="D63" s="347">
        <f>C63/'- 43 -'!J63</f>
        <v>0</v>
      </c>
      <c r="E63" s="395">
        <v>0</v>
      </c>
      <c r="F63" s="347">
        <f>E63/'- 43 -'!J63</f>
        <v>0</v>
      </c>
      <c r="G63" s="395">
        <v>3264723</v>
      </c>
      <c r="H63" s="347">
        <f>G63/'- 43 -'!J63</f>
        <v>0.5583337224043873</v>
      </c>
      <c r="I63" s="395">
        <v>12329</v>
      </c>
      <c r="J63" s="347">
        <f>I63/'- 43 -'!J63</f>
        <v>0.002108508582052349</v>
      </c>
    </row>
    <row r="64" spans="1:10" ht="4.5" customHeight="1">
      <c r="A64" s="16"/>
      <c r="B64" s="16"/>
      <c r="C64" s="397"/>
      <c r="D64" s="193"/>
      <c r="E64" s="397"/>
      <c r="F64" s="193"/>
      <c r="G64" s="397"/>
      <c r="H64" s="193"/>
      <c r="I64" s="397"/>
      <c r="J64" s="193"/>
    </row>
    <row r="65" spans="1:10" ht="12.75">
      <c r="A65" s="18"/>
      <c r="B65" s="19" t="s">
        <v>168</v>
      </c>
      <c r="C65" s="398">
        <f>SUM(C11:C63)</f>
        <v>14294989</v>
      </c>
      <c r="D65" s="101">
        <f>C65/'- 43 -'!$J65</f>
        <v>0.01115415921735492</v>
      </c>
      <c r="E65" s="398">
        <f>SUM(E11:E63)</f>
        <v>436267492.09</v>
      </c>
      <c r="F65" s="101">
        <f>E65/'- 43 -'!$J65</f>
        <v>0.3404127885742331</v>
      </c>
      <c r="G65" s="398">
        <f>SUM(G11:G63)</f>
        <v>12727417.9</v>
      </c>
      <c r="H65" s="101">
        <f>G65/'- 43 -'!$J65</f>
        <v>0.009931007689646562</v>
      </c>
      <c r="I65" s="398">
        <f>SUM(I11:I63)</f>
        <v>24799851.56</v>
      </c>
      <c r="J65" s="101">
        <f>I65/'- 43 -'!$J65</f>
        <v>0.01935094128907744</v>
      </c>
    </row>
    <row r="66" spans="1:10" ht="4.5" customHeight="1">
      <c r="A66" s="16"/>
      <c r="B66" s="16"/>
      <c r="C66" s="397"/>
      <c r="D66" s="193"/>
      <c r="E66" s="397"/>
      <c r="F66" s="193"/>
      <c r="G66" s="397"/>
      <c r="H66" s="193"/>
      <c r="I66" s="397"/>
      <c r="J66" s="193"/>
    </row>
    <row r="67" spans="1:10" ht="12.75">
      <c r="A67" s="14">
        <v>2155</v>
      </c>
      <c r="B67" s="15" t="s">
        <v>169</v>
      </c>
      <c r="C67" s="396">
        <v>0</v>
      </c>
      <c r="D67" s="348">
        <f>C67/'- 43 -'!J67</f>
        <v>0</v>
      </c>
      <c r="E67" s="396">
        <v>0</v>
      </c>
      <c r="F67" s="348">
        <f>E67/'- 43 -'!J67</f>
        <v>0</v>
      </c>
      <c r="G67" s="396">
        <v>219235</v>
      </c>
      <c r="H67" s="348">
        <f>G67/'- 43 -'!J67</f>
        <v>0.1640164139855536</v>
      </c>
      <c r="I67" s="396">
        <v>57713</v>
      </c>
      <c r="J67" s="348">
        <f>I67/'- 43 -'!J67</f>
        <v>0.04317686181653593</v>
      </c>
    </row>
    <row r="68" spans="1:10" ht="12.75">
      <c r="A68" s="12">
        <v>2408</v>
      </c>
      <c r="B68" s="13" t="s">
        <v>171</v>
      </c>
      <c r="C68" s="395">
        <v>0</v>
      </c>
      <c r="D68" s="347">
        <f>C68/'- 43 -'!J68</f>
        <v>0</v>
      </c>
      <c r="E68" s="395">
        <v>1927421</v>
      </c>
      <c r="F68" s="347">
        <f>E68/'- 43 -'!J68</f>
        <v>0.7853391642996871</v>
      </c>
      <c r="G68" s="395">
        <v>89561</v>
      </c>
      <c r="H68" s="347">
        <f>G68/'- 43 -'!J68</f>
        <v>0.03649216278843298</v>
      </c>
      <c r="I68" s="395">
        <v>0</v>
      </c>
      <c r="J68" s="347">
        <f>I68/'- 43 -'!J68</f>
        <v>0</v>
      </c>
    </row>
    <row r="69" ht="6.75" customHeight="1"/>
    <row r="70" spans="1:10" ht="12" customHeight="1">
      <c r="A70" s="5"/>
      <c r="B70" s="5"/>
      <c r="C70" s="16"/>
      <c r="D70" s="16"/>
      <c r="E70" s="16"/>
      <c r="F70" s="16"/>
      <c r="G70" s="16"/>
      <c r="H70" s="16"/>
      <c r="I70" s="16"/>
      <c r="J70" s="16"/>
    </row>
    <row r="71" spans="1:10" ht="12" customHeight="1">
      <c r="A71" s="5"/>
      <c r="B71" s="5"/>
      <c r="C71" s="16"/>
      <c r="D71" s="16"/>
      <c r="E71" s="16"/>
      <c r="F71" s="16"/>
      <c r="G71" s="16"/>
      <c r="H71" s="16"/>
      <c r="I71" s="16"/>
      <c r="J71" s="16"/>
    </row>
    <row r="72" spans="1:10" ht="12" customHeight="1">
      <c r="A72" s="5"/>
      <c r="B72" s="5"/>
      <c r="C72" s="16"/>
      <c r="D72" s="16"/>
      <c r="E72" s="16"/>
      <c r="F72" s="16"/>
      <c r="G72" s="16"/>
      <c r="H72" s="16"/>
      <c r="I72" s="16"/>
      <c r="J72" s="16"/>
    </row>
    <row r="73" spans="1:10" ht="12" customHeight="1">
      <c r="A73" s="5"/>
      <c r="B73" s="5"/>
      <c r="C73" s="16"/>
      <c r="D73" s="16"/>
      <c r="E73" s="16"/>
      <c r="F73" s="16"/>
      <c r="G73" s="16"/>
      <c r="H73" s="16"/>
      <c r="I73" s="16"/>
      <c r="J73" s="16"/>
    </row>
    <row r="74" spans="1:10" ht="12" customHeight="1">
      <c r="A74" s="5"/>
      <c r="B74" s="5"/>
      <c r="C74" s="16"/>
      <c r="D74" s="16"/>
      <c r="E74" s="16"/>
      <c r="F74" s="16"/>
      <c r="G74" s="16"/>
      <c r="H74" s="16"/>
      <c r="I74" s="16"/>
      <c r="J74" s="16"/>
    </row>
    <row r="75" ht="12" customHeight="1"/>
  </sheetData>
  <printOptions horizontalCentered="1"/>
  <pageMargins left="0.4724409448818898" right="0.4724409448818898" top="0.5905511811023623" bottom="0" header="0.31496062992125984" footer="0"/>
  <pageSetup fitToHeight="1" fitToWidth="1" horizontalDpi="300" verticalDpi="300" orientation="portrait" scale="83" r:id="rId1"/>
  <headerFooter alignWithMargins="0">
    <oddHeader>&amp;C&amp;"Times New Roman,Bold"&amp;12&amp;A</oddHeader>
  </headerFooter>
</worksheet>
</file>

<file path=xl/worksheets/sheet38.xml><?xml version="1.0" encoding="utf-8"?>
<worksheet xmlns="http://schemas.openxmlformats.org/spreadsheetml/2006/main" xmlns:r="http://schemas.openxmlformats.org/officeDocument/2006/relationships">
  <sheetPr codeName="Sheet38">
    <pageSetUpPr fitToPage="1"/>
  </sheetPr>
  <dimension ref="A1:J74"/>
  <sheetViews>
    <sheetView showGridLines="0" showZeros="0" workbookViewId="0" topLeftCell="A1">
      <selection activeCell="A1" sqref="A1"/>
    </sheetView>
  </sheetViews>
  <sheetFormatPr defaultColWidth="15.83203125" defaultRowHeight="12"/>
  <cols>
    <col min="1" max="1" width="6.83203125" style="80" customWidth="1"/>
    <col min="2" max="2" width="33.83203125" style="80" customWidth="1"/>
    <col min="3" max="3" width="15.83203125" style="80" customWidth="1"/>
    <col min="4" max="4" width="8.83203125" style="80" customWidth="1"/>
    <col min="5" max="5" width="15.83203125" style="80" customWidth="1"/>
    <col min="6" max="6" width="8.83203125" style="80" customWidth="1"/>
    <col min="7" max="7" width="15.83203125" style="80" customWidth="1"/>
    <col min="8" max="8" width="8.83203125" style="80" customWidth="1"/>
    <col min="9" max="9" width="5.83203125" style="80" customWidth="1"/>
    <col min="10" max="10" width="19.83203125" style="80" customWidth="1"/>
    <col min="11" max="16384" width="15.83203125" style="80" customWidth="1"/>
  </cols>
  <sheetData>
    <row r="1" spans="1:2" ht="6.75" customHeight="1">
      <c r="A1" s="16"/>
      <c r="B1" s="78"/>
    </row>
    <row r="2" spans="1:10" ht="12.75">
      <c r="A2" s="10"/>
      <c r="B2" s="104"/>
      <c r="C2" s="105" t="str">
        <f>REVYEAR</f>
        <v>ANALYSIS OF OPERATING FUND REVENUE: 2000/01 ACTUAL</v>
      </c>
      <c r="D2" s="105"/>
      <c r="E2" s="105"/>
      <c r="F2" s="105"/>
      <c r="G2" s="105"/>
      <c r="H2" s="280"/>
      <c r="I2" s="280"/>
      <c r="J2" s="106" t="s">
        <v>5</v>
      </c>
    </row>
    <row r="3" spans="1:2" ht="12.75">
      <c r="A3" s="11"/>
      <c r="B3" s="107"/>
    </row>
    <row r="4" spans="1:10" ht="12.75">
      <c r="A4" s="9"/>
      <c r="C4" s="151"/>
      <c r="D4" s="140"/>
      <c r="E4" s="140"/>
      <c r="F4" s="140"/>
      <c r="G4" s="140"/>
      <c r="H4" s="140"/>
      <c r="I4" s="140"/>
      <c r="J4" s="140"/>
    </row>
    <row r="5" spans="1:10" ht="12.75">
      <c r="A5" s="9"/>
      <c r="C5" s="55"/>
      <c r="D5" s="140"/>
      <c r="E5" s="140"/>
      <c r="F5" s="140"/>
      <c r="G5" s="140"/>
      <c r="H5" s="140"/>
      <c r="I5" s="140"/>
      <c r="J5" s="140"/>
    </row>
    <row r="6" spans="1:10" ht="12.75">
      <c r="A6" s="9"/>
      <c r="C6" s="66" t="s">
        <v>181</v>
      </c>
      <c r="D6" s="65"/>
      <c r="E6" s="181"/>
      <c r="F6" s="181"/>
      <c r="G6" s="66" t="s">
        <v>69</v>
      </c>
      <c r="H6" s="65"/>
      <c r="I6" s="140"/>
      <c r="J6" s="142" t="s">
        <v>69</v>
      </c>
    </row>
    <row r="7" spans="1:10" ht="12.75">
      <c r="A7" s="16"/>
      <c r="C7" s="175" t="s">
        <v>195</v>
      </c>
      <c r="D7" s="177"/>
      <c r="E7" s="182"/>
      <c r="F7" s="182"/>
      <c r="G7" s="175" t="s">
        <v>196</v>
      </c>
      <c r="H7" s="177"/>
      <c r="I7" s="140"/>
      <c r="J7" s="144" t="s">
        <v>197</v>
      </c>
    </row>
    <row r="8" spans="1:10" ht="12.75">
      <c r="A8" s="92"/>
      <c r="B8" s="44"/>
      <c r="C8" s="67" t="s">
        <v>221</v>
      </c>
      <c r="D8" s="69"/>
      <c r="E8" s="68" t="s">
        <v>57</v>
      </c>
      <c r="F8" s="68"/>
      <c r="G8" s="67" t="s">
        <v>222</v>
      </c>
      <c r="H8" s="69"/>
      <c r="I8" s="140"/>
      <c r="J8" s="183" t="s">
        <v>217</v>
      </c>
    </row>
    <row r="9" spans="1:10" ht="12.75">
      <c r="A9" s="50" t="s">
        <v>101</v>
      </c>
      <c r="B9" s="51" t="s">
        <v>102</v>
      </c>
      <c r="C9" s="152" t="s">
        <v>222</v>
      </c>
      <c r="D9" s="152" t="s">
        <v>104</v>
      </c>
      <c r="E9" s="184" t="s">
        <v>222</v>
      </c>
      <c r="F9" s="184" t="s">
        <v>104</v>
      </c>
      <c r="G9" s="152" t="s">
        <v>222</v>
      </c>
      <c r="H9" s="184" t="s">
        <v>104</v>
      </c>
      <c r="I9" s="140"/>
      <c r="J9" s="184" t="s">
        <v>222</v>
      </c>
    </row>
    <row r="10" spans="1:10" ht="4.5" customHeight="1">
      <c r="A10" s="75"/>
      <c r="B10" s="75"/>
      <c r="C10" s="146"/>
      <c r="D10" s="146"/>
      <c r="E10" s="146"/>
      <c r="F10" s="146"/>
      <c r="G10" s="146"/>
      <c r="H10" s="162"/>
      <c r="I10" s="78"/>
      <c r="J10" s="146"/>
    </row>
    <row r="11" spans="1:10" ht="12.75">
      <c r="A11" s="12">
        <v>1</v>
      </c>
      <c r="B11" s="13" t="s">
        <v>117</v>
      </c>
      <c r="C11" s="395">
        <v>862671</v>
      </c>
      <c r="D11" s="347">
        <f>C11/J11</f>
        <v>0.003694963553400959</v>
      </c>
      <c r="E11" s="395">
        <v>1568477</v>
      </c>
      <c r="F11" s="347">
        <f>E11/J11</f>
        <v>0.006718048189109958</v>
      </c>
      <c r="G11" s="395">
        <f>SUM('- 42 -'!C11,'- 42 -'!E11,'- 42 -'!G11,'- 42 -'!I11,C11,E11)</f>
        <v>103197480</v>
      </c>
      <c r="H11" s="347">
        <f>G11/J11</f>
        <v>0.442011992292339</v>
      </c>
      <c r="J11" s="395">
        <f>SUM('- 41 -'!G11,G11)</f>
        <v>233472127</v>
      </c>
    </row>
    <row r="12" spans="1:10" ht="12.75">
      <c r="A12" s="14">
        <v>2</v>
      </c>
      <c r="B12" s="15" t="s">
        <v>118</v>
      </c>
      <c r="C12" s="396">
        <v>963916</v>
      </c>
      <c r="D12" s="348">
        <f>C12/J12</f>
        <v>0.016865947443962512</v>
      </c>
      <c r="E12" s="396">
        <v>429752</v>
      </c>
      <c r="F12" s="348">
        <f>E12/J12</f>
        <v>0.007519508594045308</v>
      </c>
      <c r="G12" s="396">
        <f>SUM('- 42 -'!C12,'- 42 -'!E12,'- 42 -'!G12,'- 42 -'!I12,C12,E12)</f>
        <v>25320370</v>
      </c>
      <c r="H12" s="348">
        <f>G12/J12</f>
        <v>0.44303863581648717</v>
      </c>
      <c r="J12" s="396">
        <f>SUM('- 41 -'!G12,G12)</f>
        <v>57151607</v>
      </c>
    </row>
    <row r="13" spans="1:10" ht="12.75">
      <c r="A13" s="12">
        <v>3</v>
      </c>
      <c r="B13" s="13" t="s">
        <v>119</v>
      </c>
      <c r="C13" s="395">
        <v>163673</v>
      </c>
      <c r="D13" s="347">
        <f aca="true" t="shared" si="0" ref="D13:D63">C13/J13</f>
        <v>0.003730365542000418</v>
      </c>
      <c r="E13" s="395">
        <v>80268</v>
      </c>
      <c r="F13" s="347">
        <f aca="true" t="shared" si="1" ref="F13:F63">E13/J13</f>
        <v>0.001829434184778733</v>
      </c>
      <c r="G13" s="395">
        <f>SUM('- 42 -'!C13,'- 42 -'!E13,'- 42 -'!G13,'- 42 -'!I13,C13,E13)</f>
        <v>21646086</v>
      </c>
      <c r="H13" s="347">
        <f aca="true" t="shared" si="2" ref="H13:H63">G13/J13</f>
        <v>0.4933484040347379</v>
      </c>
      <c r="J13" s="395">
        <f>SUM('- 41 -'!G13,G13)</f>
        <v>43875861</v>
      </c>
    </row>
    <row r="14" spans="1:10" ht="12.75">
      <c r="A14" s="14">
        <v>4</v>
      </c>
      <c r="B14" s="15" t="s">
        <v>120</v>
      </c>
      <c r="C14" s="396">
        <v>738338</v>
      </c>
      <c r="D14" s="348">
        <f t="shared" si="0"/>
        <v>0.01824617987336177</v>
      </c>
      <c r="E14" s="396">
        <v>238086</v>
      </c>
      <c r="F14" s="348">
        <f t="shared" si="1"/>
        <v>0.005883700935518976</v>
      </c>
      <c r="G14" s="396">
        <f>SUM('- 42 -'!C14,'- 42 -'!E14,'- 42 -'!G14,'- 42 -'!I14,C14,E14)</f>
        <v>17794458</v>
      </c>
      <c r="H14" s="348">
        <f t="shared" si="2"/>
        <v>0.4397455926919396</v>
      </c>
      <c r="J14" s="396">
        <f>SUM('- 41 -'!G14,G14)</f>
        <v>40465347</v>
      </c>
    </row>
    <row r="15" spans="1:10" ht="12.75">
      <c r="A15" s="12">
        <v>5</v>
      </c>
      <c r="B15" s="13" t="s">
        <v>121</v>
      </c>
      <c r="C15" s="395">
        <v>950778</v>
      </c>
      <c r="D15" s="347">
        <f t="shared" si="0"/>
        <v>0.019702895918163037</v>
      </c>
      <c r="E15" s="395">
        <v>125229</v>
      </c>
      <c r="F15" s="347">
        <f t="shared" si="1"/>
        <v>0.0025951104810330475</v>
      </c>
      <c r="G15" s="395">
        <f>SUM('- 42 -'!C15,'- 42 -'!E15,'- 42 -'!G15,'- 42 -'!I15,C15,E15)</f>
        <v>24634180</v>
      </c>
      <c r="H15" s="347">
        <f t="shared" si="2"/>
        <v>0.5104921280985608</v>
      </c>
      <c r="J15" s="395">
        <f>SUM('- 41 -'!G15,G15)</f>
        <v>48255749</v>
      </c>
    </row>
    <row r="16" spans="1:10" ht="12.75">
      <c r="A16" s="14">
        <v>6</v>
      </c>
      <c r="B16" s="15" t="s">
        <v>122</v>
      </c>
      <c r="C16" s="396">
        <v>291851</v>
      </c>
      <c r="D16" s="348">
        <f t="shared" si="0"/>
        <v>0.005116903441934627</v>
      </c>
      <c r="E16" s="396">
        <v>583267</v>
      </c>
      <c r="F16" s="348">
        <f t="shared" si="1"/>
        <v>0.010226180207937901</v>
      </c>
      <c r="G16" s="396">
        <f>SUM('- 42 -'!C16,'- 42 -'!E16,'- 42 -'!G16,'- 42 -'!I16,C16,E16)</f>
        <v>21596420</v>
      </c>
      <c r="H16" s="348">
        <f t="shared" si="2"/>
        <v>0.37864114164921764</v>
      </c>
      <c r="J16" s="396">
        <f>SUM('- 41 -'!G16,G16)</f>
        <v>57036644</v>
      </c>
    </row>
    <row r="17" spans="1:10" ht="12.75">
      <c r="A17" s="12">
        <v>9</v>
      </c>
      <c r="B17" s="13" t="s">
        <v>123</v>
      </c>
      <c r="C17" s="395">
        <v>672536</v>
      </c>
      <c r="D17" s="347">
        <f t="shared" si="0"/>
        <v>0.008510271601060836</v>
      </c>
      <c r="E17" s="395">
        <v>266156</v>
      </c>
      <c r="F17" s="347">
        <f t="shared" si="1"/>
        <v>0.003367938442331634</v>
      </c>
      <c r="G17" s="395">
        <f>SUM('- 42 -'!C17,'- 42 -'!E17,'- 42 -'!G17,'- 42 -'!I17,C17,E17)</f>
        <v>27371710</v>
      </c>
      <c r="H17" s="347">
        <f t="shared" si="2"/>
        <v>0.346361661361582</v>
      </c>
      <c r="J17" s="395">
        <f>SUM('- 41 -'!G17,G17)</f>
        <v>79026385</v>
      </c>
    </row>
    <row r="18" spans="1:10" ht="12.75">
      <c r="A18" s="14">
        <v>10</v>
      </c>
      <c r="B18" s="15" t="s">
        <v>124</v>
      </c>
      <c r="C18" s="396">
        <v>543406</v>
      </c>
      <c r="D18" s="348">
        <f t="shared" si="0"/>
        <v>0.009092528490472544</v>
      </c>
      <c r="E18" s="396">
        <v>120103</v>
      </c>
      <c r="F18" s="348">
        <f t="shared" si="1"/>
        <v>0.002009620705864904</v>
      </c>
      <c r="G18" s="396">
        <f>SUM('- 42 -'!C18,'- 42 -'!E18,'- 42 -'!G18,'- 42 -'!I18,C18,E18)</f>
        <v>23967375</v>
      </c>
      <c r="H18" s="348">
        <f t="shared" si="2"/>
        <v>0.40103355507546734</v>
      </c>
      <c r="J18" s="396">
        <f>SUM('- 41 -'!G18,G18)</f>
        <v>59764014</v>
      </c>
    </row>
    <row r="19" spans="1:10" ht="12.75">
      <c r="A19" s="12">
        <v>11</v>
      </c>
      <c r="B19" s="13" t="s">
        <v>125</v>
      </c>
      <c r="C19" s="395">
        <v>489194</v>
      </c>
      <c r="D19" s="347">
        <f t="shared" si="0"/>
        <v>0.015917655642871627</v>
      </c>
      <c r="E19" s="395">
        <v>132645</v>
      </c>
      <c r="F19" s="347">
        <f t="shared" si="1"/>
        <v>0.00431607385362189</v>
      </c>
      <c r="G19" s="395">
        <f>SUM('- 42 -'!C19,'- 42 -'!E19,'- 42 -'!G19,'- 42 -'!I19,C19,E19)</f>
        <v>12093607</v>
      </c>
      <c r="H19" s="347">
        <f t="shared" si="2"/>
        <v>0.3935082435725332</v>
      </c>
      <c r="J19" s="395">
        <f>SUM('- 41 -'!G19,G19)</f>
        <v>30732792</v>
      </c>
    </row>
    <row r="20" spans="1:10" ht="12.75">
      <c r="A20" s="14">
        <v>12</v>
      </c>
      <c r="B20" s="15" t="s">
        <v>126</v>
      </c>
      <c r="C20" s="396">
        <v>361194</v>
      </c>
      <c r="D20" s="348">
        <f t="shared" si="0"/>
        <v>0.0069669872543486186</v>
      </c>
      <c r="E20" s="396">
        <v>336495</v>
      </c>
      <c r="F20" s="348">
        <f t="shared" si="1"/>
        <v>0.006490573974517956</v>
      </c>
      <c r="G20" s="396">
        <f>SUM('- 42 -'!C20,'- 42 -'!E20,'- 42 -'!G20,'- 42 -'!I20,C20,E20)</f>
        <v>20137638</v>
      </c>
      <c r="H20" s="348">
        <f t="shared" si="2"/>
        <v>0.388430226633572</v>
      </c>
      <c r="J20" s="396">
        <f>SUM('- 41 -'!G20,G20)</f>
        <v>51843643</v>
      </c>
    </row>
    <row r="21" spans="1:10" ht="12.75">
      <c r="A21" s="12">
        <v>13</v>
      </c>
      <c r="B21" s="13" t="s">
        <v>127</v>
      </c>
      <c r="C21" s="395">
        <v>226922</v>
      </c>
      <c r="D21" s="347">
        <f t="shared" si="0"/>
        <v>0.01124952005792272</v>
      </c>
      <c r="E21" s="395">
        <v>136280</v>
      </c>
      <c r="F21" s="347">
        <f t="shared" si="1"/>
        <v>0.006755998067590221</v>
      </c>
      <c r="G21" s="395">
        <f>SUM('- 42 -'!C21,'- 42 -'!E21,'- 42 -'!G21,'- 42 -'!I21,C21,E21)</f>
        <v>7782707</v>
      </c>
      <c r="H21" s="347">
        <f t="shared" si="2"/>
        <v>0.38582296340344063</v>
      </c>
      <c r="J21" s="395">
        <f>SUM('- 41 -'!G21,G21)</f>
        <v>20171705</v>
      </c>
    </row>
    <row r="22" spans="1:10" ht="12.75">
      <c r="A22" s="14">
        <v>14</v>
      </c>
      <c r="B22" s="15" t="s">
        <v>128</v>
      </c>
      <c r="C22" s="396">
        <v>25506</v>
      </c>
      <c r="D22" s="348">
        <f t="shared" si="0"/>
        <v>0.0011136156475179875</v>
      </c>
      <c r="E22" s="396">
        <v>113964</v>
      </c>
      <c r="F22" s="348">
        <f t="shared" si="1"/>
        <v>0.004975774078794791</v>
      </c>
      <c r="G22" s="396">
        <f>SUM('- 42 -'!C22,'- 42 -'!E22,'- 42 -'!G22,'- 42 -'!I22,C22,E22)</f>
        <v>6915992</v>
      </c>
      <c r="H22" s="348">
        <f t="shared" si="2"/>
        <v>0.30195863362774333</v>
      </c>
      <c r="J22" s="396">
        <f>SUM('- 41 -'!G22,G22)</f>
        <v>22903773</v>
      </c>
    </row>
    <row r="23" spans="1:10" ht="12.75">
      <c r="A23" s="12">
        <v>15</v>
      </c>
      <c r="B23" s="13" t="s">
        <v>129</v>
      </c>
      <c r="C23" s="395">
        <v>334391</v>
      </c>
      <c r="D23" s="347">
        <f t="shared" si="0"/>
        <v>0.010652951429612631</v>
      </c>
      <c r="E23" s="395">
        <v>88588</v>
      </c>
      <c r="F23" s="347">
        <f t="shared" si="1"/>
        <v>0.0028222160920794034</v>
      </c>
      <c r="G23" s="395">
        <f>SUM('- 42 -'!C23,'- 42 -'!E23,'- 42 -'!G23,'- 42 -'!I23,C23,E23)</f>
        <v>7892668</v>
      </c>
      <c r="H23" s="347">
        <f t="shared" si="2"/>
        <v>0.2514427985623353</v>
      </c>
      <c r="J23" s="395">
        <f>SUM('- 41 -'!G23,G23)</f>
        <v>31389517</v>
      </c>
    </row>
    <row r="24" spans="1:10" ht="12.75">
      <c r="A24" s="14">
        <v>16</v>
      </c>
      <c r="B24" s="15" t="s">
        <v>130</v>
      </c>
      <c r="C24" s="396">
        <v>31965</v>
      </c>
      <c r="D24" s="348">
        <f t="shared" si="0"/>
        <v>0.005352940743038079</v>
      </c>
      <c r="E24" s="396">
        <v>34418</v>
      </c>
      <c r="F24" s="348">
        <f t="shared" si="1"/>
        <v>0.005763726403687927</v>
      </c>
      <c r="G24" s="396">
        <f>SUM('- 42 -'!C24,'- 42 -'!E24,'- 42 -'!G24,'- 42 -'!I24,C24,E24)</f>
        <v>2397636</v>
      </c>
      <c r="H24" s="348">
        <f t="shared" si="2"/>
        <v>0.4015142634561191</v>
      </c>
      <c r="J24" s="396">
        <f>SUM('- 41 -'!G24,G24)</f>
        <v>5971484</v>
      </c>
    </row>
    <row r="25" spans="1:10" ht="12.75">
      <c r="A25" s="12">
        <v>17</v>
      </c>
      <c r="B25" s="13" t="s">
        <v>131</v>
      </c>
      <c r="C25" s="395">
        <v>23384</v>
      </c>
      <c r="D25" s="347">
        <f t="shared" si="0"/>
        <v>0.005474108245199972</v>
      </c>
      <c r="E25" s="395">
        <v>54840</v>
      </c>
      <c r="F25" s="347">
        <f t="shared" si="1"/>
        <v>0.01283784195034068</v>
      </c>
      <c r="G25" s="395">
        <f>SUM('- 42 -'!C25,'- 42 -'!E25,'- 42 -'!G25,'- 42 -'!I25,C25,E25)</f>
        <v>1747879</v>
      </c>
      <c r="H25" s="347">
        <f t="shared" si="2"/>
        <v>0.409172034105024</v>
      </c>
      <c r="J25" s="395">
        <f>SUM('- 41 -'!G25,G25)</f>
        <v>4271746</v>
      </c>
    </row>
    <row r="26" spans="1:10" ht="12.75">
      <c r="A26" s="14">
        <v>18</v>
      </c>
      <c r="B26" s="15" t="s">
        <v>132</v>
      </c>
      <c r="C26" s="396">
        <v>72978</v>
      </c>
      <c r="D26" s="348">
        <f t="shared" si="0"/>
        <v>0.007870995825820378</v>
      </c>
      <c r="E26" s="396">
        <v>46259</v>
      </c>
      <c r="F26" s="348">
        <f t="shared" si="1"/>
        <v>0.004989235055861011</v>
      </c>
      <c r="G26" s="396">
        <f>SUM('- 42 -'!C26,'- 42 -'!E26,'- 42 -'!G26,'- 42 -'!I26,C26,E26)</f>
        <v>3043299</v>
      </c>
      <c r="H26" s="348">
        <f t="shared" si="2"/>
        <v>0.32823308018475883</v>
      </c>
      <c r="J26" s="396">
        <f>SUM('- 41 -'!G26,G26)</f>
        <v>9271762</v>
      </c>
    </row>
    <row r="27" spans="1:10" ht="12.75">
      <c r="A27" s="12">
        <v>19</v>
      </c>
      <c r="B27" s="13" t="s">
        <v>133</v>
      </c>
      <c r="C27" s="395">
        <v>129198</v>
      </c>
      <c r="D27" s="347">
        <f t="shared" si="0"/>
        <v>0.005582510501612321</v>
      </c>
      <c r="E27" s="395">
        <v>133487</v>
      </c>
      <c r="F27" s="347">
        <f t="shared" si="1"/>
        <v>0.005767833707400454</v>
      </c>
      <c r="G27" s="395">
        <f>SUM('- 42 -'!C27,'- 42 -'!E27,'- 42 -'!G27,'- 42 -'!I27,C27,E27)</f>
        <v>4314627</v>
      </c>
      <c r="H27" s="347">
        <f t="shared" si="2"/>
        <v>0.18643052166473212</v>
      </c>
      <c r="J27" s="395">
        <f>SUM('- 41 -'!G27,G27)</f>
        <v>23143351</v>
      </c>
    </row>
    <row r="28" spans="1:10" ht="12.75">
      <c r="A28" s="14">
        <v>20</v>
      </c>
      <c r="B28" s="15" t="s">
        <v>134</v>
      </c>
      <c r="C28" s="396">
        <v>4800</v>
      </c>
      <c r="D28" s="348">
        <f t="shared" si="0"/>
        <v>0.0006202224298531662</v>
      </c>
      <c r="E28" s="396">
        <v>8559</v>
      </c>
      <c r="F28" s="348">
        <f t="shared" si="1"/>
        <v>0.001105934120231927</v>
      </c>
      <c r="G28" s="396">
        <f>SUM('- 42 -'!C28,'- 42 -'!E28,'- 42 -'!G28,'- 42 -'!I28,C28,E28)</f>
        <v>3091855</v>
      </c>
      <c r="H28" s="348">
        <f t="shared" si="2"/>
        <v>0.39950787934451276</v>
      </c>
      <c r="J28" s="396">
        <f>SUM('- 41 -'!G28,G28)</f>
        <v>7739159</v>
      </c>
    </row>
    <row r="29" spans="1:10" ht="12.75">
      <c r="A29" s="12">
        <v>21</v>
      </c>
      <c r="B29" s="13" t="s">
        <v>135</v>
      </c>
      <c r="C29" s="395">
        <v>98634</v>
      </c>
      <c r="D29" s="347">
        <f t="shared" si="0"/>
        <v>0.004429777225329358</v>
      </c>
      <c r="E29" s="395">
        <v>92774</v>
      </c>
      <c r="F29" s="347">
        <f t="shared" si="1"/>
        <v>0.004166597241343815</v>
      </c>
      <c r="G29" s="395">
        <f>SUM('- 42 -'!C29,'- 42 -'!E29,'- 42 -'!G29,'- 42 -'!I29,C29,E29)</f>
        <v>7561885</v>
      </c>
      <c r="H29" s="347">
        <f t="shared" si="2"/>
        <v>0.3396137838226138</v>
      </c>
      <c r="J29" s="395">
        <f>SUM('- 41 -'!G29,G29)</f>
        <v>22266131</v>
      </c>
    </row>
    <row r="30" spans="1:10" ht="12.75">
      <c r="A30" s="14">
        <v>22</v>
      </c>
      <c r="B30" s="15" t="s">
        <v>136</v>
      </c>
      <c r="C30" s="396">
        <v>143560</v>
      </c>
      <c r="D30" s="348">
        <f t="shared" si="0"/>
        <v>0.011784429006408297</v>
      </c>
      <c r="E30" s="396">
        <v>16114</v>
      </c>
      <c r="F30" s="348">
        <f t="shared" si="1"/>
        <v>0.0013227520828173816</v>
      </c>
      <c r="G30" s="396">
        <f>SUM('- 42 -'!C30,'- 42 -'!E30,'- 42 -'!G30,'- 42 -'!I30,C30,E30)</f>
        <v>5214017</v>
      </c>
      <c r="H30" s="348">
        <f t="shared" si="2"/>
        <v>0.42800371395030623</v>
      </c>
      <c r="J30" s="396">
        <f>SUM('- 41 -'!G30,G30)</f>
        <v>12182177</v>
      </c>
    </row>
    <row r="31" spans="1:10" ht="12.75">
      <c r="A31" s="12">
        <v>23</v>
      </c>
      <c r="B31" s="13" t="s">
        <v>137</v>
      </c>
      <c r="C31" s="395">
        <v>102090</v>
      </c>
      <c r="D31" s="347">
        <f t="shared" si="0"/>
        <v>0.010066368616436845</v>
      </c>
      <c r="E31" s="395">
        <v>102193</v>
      </c>
      <c r="F31" s="347">
        <f t="shared" si="1"/>
        <v>0.010076524713679405</v>
      </c>
      <c r="G31" s="395">
        <f>SUM('- 42 -'!C31,'- 42 -'!E31,'- 42 -'!G31,'- 42 -'!I31,C31,E31)</f>
        <v>2996645</v>
      </c>
      <c r="H31" s="347">
        <f t="shared" si="2"/>
        <v>0.2954778448682769</v>
      </c>
      <c r="J31" s="395">
        <f>SUM('- 41 -'!G31,G31)</f>
        <v>10141691</v>
      </c>
    </row>
    <row r="32" spans="1:10" ht="12.75">
      <c r="A32" s="14">
        <v>24</v>
      </c>
      <c r="B32" s="15" t="s">
        <v>138</v>
      </c>
      <c r="C32" s="396">
        <v>76493</v>
      </c>
      <c r="D32" s="348">
        <f t="shared" si="0"/>
        <v>0.0034145726315930438</v>
      </c>
      <c r="E32" s="396">
        <v>53152</v>
      </c>
      <c r="F32" s="348">
        <f t="shared" si="1"/>
        <v>0.002372653242969075</v>
      </c>
      <c r="G32" s="396">
        <f>SUM('- 42 -'!C32,'- 42 -'!E32,'- 42 -'!G32,'- 42 -'!I32,C32,E32)</f>
        <v>7934246</v>
      </c>
      <c r="H32" s="348">
        <f t="shared" si="2"/>
        <v>0.35417697363061434</v>
      </c>
      <c r="J32" s="396">
        <f>SUM('- 41 -'!G32,G32)</f>
        <v>22401925</v>
      </c>
    </row>
    <row r="33" spans="1:10" ht="12.75">
      <c r="A33" s="12">
        <v>25</v>
      </c>
      <c r="B33" s="13" t="s">
        <v>139</v>
      </c>
      <c r="C33" s="395">
        <v>10361</v>
      </c>
      <c r="D33" s="347">
        <f t="shared" si="0"/>
        <v>0.0010222138383345284</v>
      </c>
      <c r="E33" s="395">
        <v>58749</v>
      </c>
      <c r="F33" s="347">
        <f t="shared" si="1"/>
        <v>0.005796162608658934</v>
      </c>
      <c r="G33" s="395">
        <f>SUM('- 42 -'!C33,'- 42 -'!E33,'- 42 -'!G33,'- 42 -'!I33,C33,E33)</f>
        <v>3615258</v>
      </c>
      <c r="H33" s="347">
        <f t="shared" si="2"/>
        <v>0.35668050928960626</v>
      </c>
      <c r="J33" s="395">
        <f>SUM('- 41 -'!G33,G33)</f>
        <v>10135844</v>
      </c>
    </row>
    <row r="34" spans="1:10" ht="12.75">
      <c r="A34" s="14">
        <v>26</v>
      </c>
      <c r="B34" s="15" t="s">
        <v>140</v>
      </c>
      <c r="C34" s="396">
        <v>2000</v>
      </c>
      <c r="D34" s="348">
        <f t="shared" si="0"/>
        <v>0.00012957814991038699</v>
      </c>
      <c r="E34" s="396">
        <v>144419</v>
      </c>
      <c r="F34" s="348">
        <f t="shared" si="1"/>
        <v>0.00935677341595409</v>
      </c>
      <c r="G34" s="396">
        <f>SUM('- 42 -'!C34,'- 42 -'!E34,'- 42 -'!G34,'- 42 -'!I34,C34,E34)</f>
        <v>4108736</v>
      </c>
      <c r="H34" s="348">
        <f t="shared" si="2"/>
        <v>0.2662012046751019</v>
      </c>
      <c r="J34" s="396">
        <f>SUM('- 41 -'!G34,G34)</f>
        <v>15434701</v>
      </c>
    </row>
    <row r="35" spans="1:10" ht="12.75">
      <c r="A35" s="12">
        <v>28</v>
      </c>
      <c r="B35" s="13" t="s">
        <v>141</v>
      </c>
      <c r="C35" s="395">
        <v>69551</v>
      </c>
      <c r="D35" s="347">
        <f t="shared" si="0"/>
        <v>0.011126598715668217</v>
      </c>
      <c r="E35" s="395">
        <v>43333</v>
      </c>
      <c r="F35" s="347">
        <f t="shared" si="1"/>
        <v>0.0069323072586454666</v>
      </c>
      <c r="G35" s="395">
        <f>SUM('- 42 -'!C35,'- 42 -'!E35,'- 42 -'!G35,'- 42 -'!I35,C35,E35)</f>
        <v>1986847</v>
      </c>
      <c r="H35" s="347">
        <f t="shared" si="2"/>
        <v>0.3178509191590236</v>
      </c>
      <c r="J35" s="395">
        <f>SUM('- 41 -'!G35,G35)</f>
        <v>6250877</v>
      </c>
    </row>
    <row r="36" spans="1:10" ht="12.75">
      <c r="A36" s="14">
        <v>30</v>
      </c>
      <c r="B36" s="15" t="s">
        <v>142</v>
      </c>
      <c r="C36" s="396">
        <v>17493</v>
      </c>
      <c r="D36" s="348">
        <f t="shared" si="0"/>
        <v>0.0018680187564332278</v>
      </c>
      <c r="E36" s="396">
        <v>30702</v>
      </c>
      <c r="F36" s="348">
        <f t="shared" si="1"/>
        <v>0.0032785635316991348</v>
      </c>
      <c r="G36" s="396">
        <f>SUM('- 42 -'!C36,'- 42 -'!E36,'- 42 -'!G36,'- 42 -'!I36,C36,E36)</f>
        <v>3121976</v>
      </c>
      <c r="H36" s="348">
        <f t="shared" si="2"/>
        <v>0.33338533842876483</v>
      </c>
      <c r="J36" s="396">
        <f>SUM('- 41 -'!G36,G36)</f>
        <v>9364467</v>
      </c>
    </row>
    <row r="37" spans="1:10" ht="12.75">
      <c r="A37" s="12">
        <v>31</v>
      </c>
      <c r="B37" s="13" t="s">
        <v>143</v>
      </c>
      <c r="C37" s="395">
        <v>47974</v>
      </c>
      <c r="D37" s="347">
        <f t="shared" si="0"/>
        <v>0.004514525689198234</v>
      </c>
      <c r="E37" s="395">
        <v>134610</v>
      </c>
      <c r="F37" s="347">
        <f t="shared" si="1"/>
        <v>0.012667284425375711</v>
      </c>
      <c r="G37" s="395">
        <f>SUM('- 42 -'!C37,'- 42 -'!E37,'- 42 -'!G37,'- 42 -'!I37,C37,E37)</f>
        <v>3667714</v>
      </c>
      <c r="H37" s="347">
        <f t="shared" si="2"/>
        <v>0.3451450592744406</v>
      </c>
      <c r="J37" s="395">
        <f>SUM('- 41 -'!G37,G37)</f>
        <v>10626587</v>
      </c>
    </row>
    <row r="38" spans="1:10" ht="12.75">
      <c r="A38" s="14">
        <v>32</v>
      </c>
      <c r="B38" s="15" t="s">
        <v>144</v>
      </c>
      <c r="C38" s="396">
        <v>23327</v>
      </c>
      <c r="D38" s="348">
        <f t="shared" si="0"/>
        <v>0.0036065673632787528</v>
      </c>
      <c r="E38" s="396">
        <v>26000</v>
      </c>
      <c r="F38" s="348">
        <f t="shared" si="1"/>
        <v>0.004019837589284845</v>
      </c>
      <c r="G38" s="396">
        <f>SUM('- 42 -'!C38,'- 42 -'!E38,'- 42 -'!G38,'- 42 -'!I38,C38,E38)</f>
        <v>1813818</v>
      </c>
      <c r="H38" s="348">
        <f t="shared" si="2"/>
        <v>0.2804328375585176</v>
      </c>
      <c r="J38" s="396">
        <f>SUM('- 41 -'!G38,G38)</f>
        <v>6467923</v>
      </c>
    </row>
    <row r="39" spans="1:10" ht="12.75">
      <c r="A39" s="12">
        <v>33</v>
      </c>
      <c r="B39" s="13" t="s">
        <v>145</v>
      </c>
      <c r="C39" s="395">
        <v>233500</v>
      </c>
      <c r="D39" s="347">
        <f t="shared" si="0"/>
        <v>0.018620572071821342</v>
      </c>
      <c r="E39" s="395">
        <v>47753</v>
      </c>
      <c r="F39" s="347">
        <f t="shared" si="1"/>
        <v>0.003808086416041475</v>
      </c>
      <c r="G39" s="395">
        <f>SUM('- 42 -'!C39,'- 42 -'!E39,'- 42 -'!G39,'- 42 -'!I39,C39,E39)</f>
        <v>4297613</v>
      </c>
      <c r="H39" s="347">
        <f t="shared" si="2"/>
        <v>0.34271525740169734</v>
      </c>
      <c r="J39" s="395">
        <f>SUM('- 41 -'!G39,G39)</f>
        <v>12539894</v>
      </c>
    </row>
    <row r="40" spans="1:10" ht="12.75">
      <c r="A40" s="14">
        <v>34</v>
      </c>
      <c r="B40" s="15" t="s">
        <v>146</v>
      </c>
      <c r="C40" s="396">
        <v>0</v>
      </c>
      <c r="D40" s="348">
        <f t="shared" si="0"/>
        <v>0</v>
      </c>
      <c r="E40" s="396">
        <v>30165.01</v>
      </c>
      <c r="F40" s="348">
        <f t="shared" si="1"/>
        <v>0.005417016567540563</v>
      </c>
      <c r="G40" s="396">
        <f>SUM('- 42 -'!C40,'- 42 -'!E40,'- 42 -'!G40,'- 42 -'!I40,C40,E40)</f>
        <v>1364017.01</v>
      </c>
      <c r="H40" s="348">
        <f t="shared" si="2"/>
        <v>0.24494945440353388</v>
      </c>
      <c r="J40" s="396">
        <f>SUM('- 41 -'!G40,G40)</f>
        <v>5568565.21</v>
      </c>
    </row>
    <row r="41" spans="1:10" ht="12.75">
      <c r="A41" s="12">
        <v>35</v>
      </c>
      <c r="B41" s="13" t="s">
        <v>147</v>
      </c>
      <c r="C41" s="395">
        <v>218918</v>
      </c>
      <c r="D41" s="347">
        <f t="shared" si="0"/>
        <v>0.015736151240947606</v>
      </c>
      <c r="E41" s="395">
        <v>214231</v>
      </c>
      <c r="F41" s="347">
        <f t="shared" si="1"/>
        <v>0.015399242714164419</v>
      </c>
      <c r="G41" s="395">
        <f>SUM('- 42 -'!C41,'- 42 -'!E41,'- 42 -'!G41,'- 42 -'!I41,C41,E41)</f>
        <v>4748839</v>
      </c>
      <c r="H41" s="347">
        <f t="shared" si="2"/>
        <v>0.3413536060210233</v>
      </c>
      <c r="J41" s="395">
        <f>SUM('- 41 -'!G41,G41)</f>
        <v>13911788</v>
      </c>
    </row>
    <row r="42" spans="1:10" ht="12.75">
      <c r="A42" s="14">
        <v>36</v>
      </c>
      <c r="B42" s="15" t="s">
        <v>148</v>
      </c>
      <c r="C42" s="396">
        <v>11497</v>
      </c>
      <c r="D42" s="348">
        <f t="shared" si="0"/>
        <v>0.001540569009572378</v>
      </c>
      <c r="E42" s="396">
        <v>52360</v>
      </c>
      <c r="F42" s="348">
        <f t="shared" si="1"/>
        <v>0.007016107970880204</v>
      </c>
      <c r="G42" s="396">
        <f>SUM('- 42 -'!C42,'- 42 -'!E42,'- 42 -'!G42,'- 42 -'!I42,C42,E42)</f>
        <v>2771307</v>
      </c>
      <c r="H42" s="348">
        <f t="shared" si="2"/>
        <v>0.37134814997051385</v>
      </c>
      <c r="J42" s="396">
        <f>SUM('- 41 -'!G42,G42)</f>
        <v>7462827</v>
      </c>
    </row>
    <row r="43" spans="1:10" ht="12.75">
      <c r="A43" s="12">
        <v>37</v>
      </c>
      <c r="B43" s="13" t="s">
        <v>149</v>
      </c>
      <c r="C43" s="395">
        <v>9374</v>
      </c>
      <c r="D43" s="347">
        <f t="shared" si="0"/>
        <v>0.001349489780861229</v>
      </c>
      <c r="E43" s="395">
        <v>46797</v>
      </c>
      <c r="F43" s="347">
        <f t="shared" si="1"/>
        <v>0.006736939756236711</v>
      </c>
      <c r="G43" s="395">
        <f>SUM('- 42 -'!C43,'- 42 -'!E43,'- 42 -'!G43,'- 42 -'!I43,C43,E43)</f>
        <v>2715728</v>
      </c>
      <c r="H43" s="347">
        <f t="shared" si="2"/>
        <v>0.3909587351822812</v>
      </c>
      <c r="J43" s="395">
        <f>SUM('- 41 -'!G43,G43)</f>
        <v>6946329</v>
      </c>
    </row>
    <row r="44" spans="1:10" ht="12.75">
      <c r="A44" s="14">
        <v>38</v>
      </c>
      <c r="B44" s="15" t="s">
        <v>150</v>
      </c>
      <c r="C44" s="396">
        <v>65070</v>
      </c>
      <c r="D44" s="348">
        <f t="shared" si="0"/>
        <v>0.007239227602116831</v>
      </c>
      <c r="E44" s="396">
        <v>27630</v>
      </c>
      <c r="F44" s="348">
        <f t="shared" si="1"/>
        <v>0.003073918221092486</v>
      </c>
      <c r="G44" s="396">
        <f>SUM('- 42 -'!C44,'- 42 -'!E44,'- 42 -'!G44,'- 42 -'!I44,C44,E44)</f>
        <v>3586304</v>
      </c>
      <c r="H44" s="348">
        <f t="shared" si="2"/>
        <v>0.39898679739329956</v>
      </c>
      <c r="J44" s="396">
        <f>SUM('- 41 -'!G44,G44)</f>
        <v>8988528</v>
      </c>
    </row>
    <row r="45" spans="1:10" ht="12.75">
      <c r="A45" s="12">
        <v>39</v>
      </c>
      <c r="B45" s="13" t="s">
        <v>151</v>
      </c>
      <c r="C45" s="395">
        <v>10523</v>
      </c>
      <c r="D45" s="347">
        <f t="shared" si="0"/>
        <v>0.0007043637957678332</v>
      </c>
      <c r="E45" s="395">
        <v>70528</v>
      </c>
      <c r="F45" s="347">
        <f t="shared" si="1"/>
        <v>0.004720837193567779</v>
      </c>
      <c r="G45" s="395">
        <f>SUM('- 42 -'!C45,'- 42 -'!E45,'- 42 -'!G45,'- 42 -'!I45,C45,E45)</f>
        <v>5343588</v>
      </c>
      <c r="H45" s="347">
        <f t="shared" si="2"/>
        <v>0.35767651113745547</v>
      </c>
      <c r="J45" s="395">
        <f>SUM('- 41 -'!G45,G45)</f>
        <v>14939723</v>
      </c>
    </row>
    <row r="46" spans="1:10" ht="12.75">
      <c r="A46" s="14">
        <v>40</v>
      </c>
      <c r="B46" s="15" t="s">
        <v>152</v>
      </c>
      <c r="C46" s="396">
        <v>471672</v>
      </c>
      <c r="D46" s="348">
        <f t="shared" si="0"/>
        <v>0.010713107880609328</v>
      </c>
      <c r="E46" s="396">
        <v>95067</v>
      </c>
      <c r="F46" s="348">
        <f t="shared" si="1"/>
        <v>0.002159261153695549</v>
      </c>
      <c r="G46" s="396">
        <f>SUM('- 42 -'!C46,'- 42 -'!E46,'- 42 -'!G46,'- 42 -'!I46,C46,E46)</f>
        <v>16570404</v>
      </c>
      <c r="H46" s="348">
        <f t="shared" si="2"/>
        <v>0.3763643499662484</v>
      </c>
      <c r="J46" s="396">
        <f>SUM('- 41 -'!G46,G46)</f>
        <v>44027560</v>
      </c>
    </row>
    <row r="47" spans="1:10" ht="12.75">
      <c r="A47" s="12">
        <v>41</v>
      </c>
      <c r="B47" s="13" t="s">
        <v>153</v>
      </c>
      <c r="C47" s="395">
        <v>5198</v>
      </c>
      <c r="D47" s="347">
        <f t="shared" si="0"/>
        <v>0.0004307315145629115</v>
      </c>
      <c r="E47" s="395">
        <v>71131</v>
      </c>
      <c r="F47" s="347">
        <f t="shared" si="1"/>
        <v>0.005894259977371</v>
      </c>
      <c r="G47" s="395">
        <f>SUM('- 42 -'!C47,'- 42 -'!E47,'- 42 -'!G47,'- 42 -'!I47,C47,E47)</f>
        <v>5238265.96</v>
      </c>
      <c r="H47" s="347">
        <f t="shared" si="2"/>
        <v>0.4340681474863685</v>
      </c>
      <c r="J47" s="395">
        <f>SUM('- 41 -'!G47,G47)</f>
        <v>12067842.32</v>
      </c>
    </row>
    <row r="48" spans="1:10" ht="12.75">
      <c r="A48" s="14">
        <v>42</v>
      </c>
      <c r="B48" s="15" t="s">
        <v>154</v>
      </c>
      <c r="C48" s="396">
        <v>100143</v>
      </c>
      <c r="D48" s="348">
        <f t="shared" si="0"/>
        <v>0.012354483862300116</v>
      </c>
      <c r="E48" s="396">
        <v>65519</v>
      </c>
      <c r="F48" s="348">
        <f t="shared" si="1"/>
        <v>0.008082975626594383</v>
      </c>
      <c r="G48" s="396">
        <f>SUM('- 42 -'!C48,'- 42 -'!E48,'- 42 -'!G48,'- 42 -'!I48,C48,E48)</f>
        <v>3333588</v>
      </c>
      <c r="H48" s="348">
        <f t="shared" si="2"/>
        <v>0.41125949042426646</v>
      </c>
      <c r="J48" s="396">
        <f>SUM('- 41 -'!G48,G48)</f>
        <v>8105802</v>
      </c>
    </row>
    <row r="49" spans="1:10" ht="12.75">
      <c r="A49" s="12">
        <v>43</v>
      </c>
      <c r="B49" s="13" t="s">
        <v>155</v>
      </c>
      <c r="C49" s="395">
        <v>675</v>
      </c>
      <c r="D49" s="347">
        <f t="shared" si="0"/>
        <v>0.0001116440621898776</v>
      </c>
      <c r="E49" s="395">
        <v>28402</v>
      </c>
      <c r="F49" s="347">
        <f t="shared" si="1"/>
        <v>0.004697651339728747</v>
      </c>
      <c r="G49" s="395">
        <f>SUM('- 42 -'!C49,'- 42 -'!E49,'- 42 -'!G49,'- 42 -'!I49,C49,E49)</f>
        <v>2625957</v>
      </c>
      <c r="H49" s="347">
        <f t="shared" si="2"/>
        <v>0.43432963943102876</v>
      </c>
      <c r="J49" s="395">
        <f>SUM('- 41 -'!G49,G49)</f>
        <v>6046000</v>
      </c>
    </row>
    <row r="50" spans="1:10" ht="12.75">
      <c r="A50" s="14">
        <v>44</v>
      </c>
      <c r="B50" s="15" t="s">
        <v>156</v>
      </c>
      <c r="C50" s="396">
        <v>46652</v>
      </c>
      <c r="D50" s="348">
        <f t="shared" si="0"/>
        <v>0.004954780669813021</v>
      </c>
      <c r="E50" s="396">
        <v>56154</v>
      </c>
      <c r="F50" s="348">
        <f t="shared" si="1"/>
        <v>0.0059639619680331045</v>
      </c>
      <c r="G50" s="396">
        <f>SUM('- 42 -'!C50,'- 42 -'!E50,'- 42 -'!G50,'- 42 -'!I50,C50,E50)</f>
        <v>3519398</v>
      </c>
      <c r="H50" s="348">
        <f t="shared" si="2"/>
        <v>0.3737855864652878</v>
      </c>
      <c r="J50" s="396">
        <f>SUM('- 41 -'!G50,G50)</f>
        <v>9415553</v>
      </c>
    </row>
    <row r="51" spans="1:10" ht="12.75">
      <c r="A51" s="12">
        <v>45</v>
      </c>
      <c r="B51" s="13" t="s">
        <v>157</v>
      </c>
      <c r="C51" s="395">
        <v>0</v>
      </c>
      <c r="D51" s="347">
        <f t="shared" si="0"/>
        <v>0</v>
      </c>
      <c r="E51" s="395">
        <v>60431</v>
      </c>
      <c r="F51" s="347">
        <f t="shared" si="1"/>
        <v>0.005128045856513321</v>
      </c>
      <c r="G51" s="395">
        <f>SUM('- 42 -'!C51,'- 42 -'!E51,'- 42 -'!G51,'- 42 -'!I51,C51,E51)</f>
        <v>3039686</v>
      </c>
      <c r="H51" s="347">
        <f t="shared" si="2"/>
        <v>0.25794127513033954</v>
      </c>
      <c r="J51" s="395">
        <f>SUM('- 41 -'!G51,G51)</f>
        <v>11784411</v>
      </c>
    </row>
    <row r="52" spans="1:10" ht="12.75">
      <c r="A52" s="14">
        <v>46</v>
      </c>
      <c r="B52" s="15" t="s">
        <v>158</v>
      </c>
      <c r="C52" s="396">
        <v>1179292</v>
      </c>
      <c r="D52" s="348">
        <f t="shared" si="0"/>
        <v>0.10956254397907325</v>
      </c>
      <c r="E52" s="396">
        <v>77936</v>
      </c>
      <c r="F52" s="348">
        <f t="shared" si="1"/>
        <v>0.007240671884107628</v>
      </c>
      <c r="G52" s="396">
        <f>SUM('- 42 -'!C52,'- 42 -'!E52,'- 42 -'!G52,'- 42 -'!I52,C52,E52)</f>
        <v>4371023</v>
      </c>
      <c r="H52" s="348">
        <f t="shared" si="2"/>
        <v>0.4060914512021117</v>
      </c>
      <c r="J52" s="396">
        <f>SUM('- 41 -'!G52,G52)</f>
        <v>10763642</v>
      </c>
    </row>
    <row r="53" spans="1:10" ht="12.75">
      <c r="A53" s="12">
        <v>47</v>
      </c>
      <c r="B53" s="13" t="s">
        <v>159</v>
      </c>
      <c r="C53" s="395">
        <v>104314</v>
      </c>
      <c r="D53" s="347">
        <f t="shared" si="0"/>
        <v>0.011584949316818501</v>
      </c>
      <c r="E53" s="395">
        <v>17639</v>
      </c>
      <c r="F53" s="347">
        <f t="shared" si="1"/>
        <v>0.0019589596890097353</v>
      </c>
      <c r="G53" s="395">
        <f>SUM('- 42 -'!C53,'- 42 -'!E53,'- 42 -'!G53,'- 42 -'!I53,C53,E53)</f>
        <v>3069769</v>
      </c>
      <c r="H53" s="347">
        <f t="shared" si="2"/>
        <v>0.34092373295378003</v>
      </c>
      <c r="J53" s="395">
        <f>SUM('- 41 -'!G53,G53)</f>
        <v>9004269</v>
      </c>
    </row>
    <row r="54" spans="1:10" ht="12.75">
      <c r="A54" s="14">
        <v>48</v>
      </c>
      <c r="B54" s="15" t="s">
        <v>160</v>
      </c>
      <c r="C54" s="396">
        <v>2656841</v>
      </c>
      <c r="D54" s="348">
        <f t="shared" si="0"/>
        <v>0.044466014718278137</v>
      </c>
      <c r="E54" s="396">
        <v>202313</v>
      </c>
      <c r="F54" s="348">
        <f t="shared" si="1"/>
        <v>0.0033859959386726584</v>
      </c>
      <c r="G54" s="396">
        <f>SUM('- 42 -'!C54,'- 42 -'!E54,'- 42 -'!G54,'- 42 -'!I54,C54,E54)</f>
        <v>31337662</v>
      </c>
      <c r="H54" s="348">
        <f t="shared" si="2"/>
        <v>0.5244803658662395</v>
      </c>
      <c r="J54" s="396">
        <f>SUM('- 41 -'!G54,G54)</f>
        <v>59749924</v>
      </c>
    </row>
    <row r="55" spans="1:10" ht="12.75">
      <c r="A55" s="12">
        <v>49</v>
      </c>
      <c r="B55" s="13" t="s">
        <v>161</v>
      </c>
      <c r="C55" s="395">
        <v>43942</v>
      </c>
      <c r="D55" s="347">
        <f t="shared" si="0"/>
        <v>0.0012550270198389206</v>
      </c>
      <c r="E55" s="395">
        <v>97619</v>
      </c>
      <c r="F55" s="347">
        <f t="shared" si="1"/>
        <v>0.002788095276720577</v>
      </c>
      <c r="G55" s="395">
        <f>SUM('- 42 -'!C55,'- 42 -'!E55,'- 42 -'!G55,'- 42 -'!I55,C55,E55)</f>
        <v>13413775</v>
      </c>
      <c r="H55" s="347">
        <f t="shared" si="2"/>
        <v>0.3831106928005056</v>
      </c>
      <c r="J55" s="395">
        <f>SUM('- 41 -'!G55,G55)</f>
        <v>35012792</v>
      </c>
    </row>
    <row r="56" spans="1:10" ht="12.75">
      <c r="A56" s="14">
        <v>50</v>
      </c>
      <c r="B56" s="15" t="s">
        <v>358</v>
      </c>
      <c r="C56" s="396">
        <v>32093</v>
      </c>
      <c r="D56" s="348">
        <f t="shared" si="0"/>
        <v>0.0022438221478872675</v>
      </c>
      <c r="E56" s="396">
        <v>79651</v>
      </c>
      <c r="F56" s="348">
        <f t="shared" si="1"/>
        <v>0.005568899071491252</v>
      </c>
      <c r="G56" s="396">
        <f>SUM('- 42 -'!C56,'- 42 -'!E56,'- 42 -'!G56,'- 42 -'!I56,C56,E56)</f>
        <v>5357428</v>
      </c>
      <c r="H56" s="348">
        <f t="shared" si="2"/>
        <v>0.3745712648275757</v>
      </c>
      <c r="J56" s="396">
        <f>SUM('- 41 -'!G56,G56)</f>
        <v>14302827</v>
      </c>
    </row>
    <row r="57" spans="1:10" ht="12.75">
      <c r="A57" s="12">
        <v>2264</v>
      </c>
      <c r="B57" s="13" t="s">
        <v>162</v>
      </c>
      <c r="C57" s="395">
        <v>87328</v>
      </c>
      <c r="D57" s="347">
        <f t="shared" si="0"/>
        <v>0.04587826876360671</v>
      </c>
      <c r="E57" s="395">
        <v>13249</v>
      </c>
      <c r="F57" s="347">
        <f t="shared" si="1"/>
        <v>0.006960438609026032</v>
      </c>
      <c r="G57" s="395">
        <f>SUM('- 42 -'!C57,'- 42 -'!E57,'- 42 -'!G57,'- 42 -'!I57,C57,E57)</f>
        <v>570353</v>
      </c>
      <c r="H57" s="347">
        <f t="shared" si="2"/>
        <v>0.2996382400161389</v>
      </c>
      <c r="J57" s="395">
        <f>SUM('- 41 -'!G57,G57)</f>
        <v>1903472</v>
      </c>
    </row>
    <row r="58" spans="1:10" ht="12.75">
      <c r="A58" s="14">
        <v>2309</v>
      </c>
      <c r="B58" s="15" t="s">
        <v>163</v>
      </c>
      <c r="C58" s="396">
        <v>0</v>
      </c>
      <c r="D58" s="348">
        <f t="shared" si="0"/>
        <v>0</v>
      </c>
      <c r="E58" s="396">
        <v>38891</v>
      </c>
      <c r="F58" s="348">
        <f t="shared" si="1"/>
        <v>0.019500374052583973</v>
      </c>
      <c r="G58" s="396">
        <f>SUM('- 42 -'!C58,'- 42 -'!E58,'- 42 -'!G58,'- 42 -'!I58,C58,E58)</f>
        <v>634001</v>
      </c>
      <c r="H58" s="348">
        <f t="shared" si="2"/>
        <v>0.31789505668952434</v>
      </c>
      <c r="J58" s="396">
        <f>SUM('- 41 -'!G58,G58)</f>
        <v>1994372</v>
      </c>
    </row>
    <row r="59" spans="1:10" ht="12.75">
      <c r="A59" s="12">
        <v>2312</v>
      </c>
      <c r="B59" s="13" t="s">
        <v>164</v>
      </c>
      <c r="C59" s="395">
        <v>0</v>
      </c>
      <c r="D59" s="347">
        <f t="shared" si="0"/>
        <v>0</v>
      </c>
      <c r="E59" s="395">
        <v>83315</v>
      </c>
      <c r="F59" s="347">
        <f t="shared" si="1"/>
        <v>0.053229211122838314</v>
      </c>
      <c r="G59" s="395">
        <f>SUM('- 42 -'!C59,'- 42 -'!E59,'- 42 -'!G59,'- 42 -'!I59,C59,E59)</f>
        <v>194425</v>
      </c>
      <c r="H59" s="347">
        <f t="shared" si="2"/>
        <v>0.12421640007871138</v>
      </c>
      <c r="J59" s="395">
        <f>SUM('- 41 -'!G59,G59)</f>
        <v>1565212</v>
      </c>
    </row>
    <row r="60" spans="1:10" ht="12.75">
      <c r="A60" s="14">
        <v>2355</v>
      </c>
      <c r="B60" s="15" t="s">
        <v>165</v>
      </c>
      <c r="C60" s="396">
        <v>17528</v>
      </c>
      <c r="D60" s="348">
        <f t="shared" si="0"/>
        <v>0.0007365618538196182</v>
      </c>
      <c r="E60" s="396">
        <v>122650</v>
      </c>
      <c r="F60" s="348">
        <f t="shared" si="1"/>
        <v>0.0051539999641132</v>
      </c>
      <c r="G60" s="396">
        <f>SUM('- 42 -'!C60,'- 42 -'!E60,'- 42 -'!G60,'- 42 -'!I60,C60,E60)</f>
        <v>8119669</v>
      </c>
      <c r="H60" s="348">
        <f t="shared" si="2"/>
        <v>0.3412048408855366</v>
      </c>
      <c r="J60" s="396">
        <f>SUM('- 41 -'!G60,G60)</f>
        <v>23797051</v>
      </c>
    </row>
    <row r="61" spans="1:10" ht="12.75">
      <c r="A61" s="12">
        <v>2439</v>
      </c>
      <c r="B61" s="13" t="s">
        <v>166</v>
      </c>
      <c r="C61" s="395">
        <v>1000</v>
      </c>
      <c r="D61" s="347">
        <f t="shared" si="0"/>
        <v>0.0008046504094507864</v>
      </c>
      <c r="E61" s="395">
        <v>13232.14</v>
      </c>
      <c r="F61" s="347">
        <f t="shared" si="1"/>
        <v>0.010647246868910129</v>
      </c>
      <c r="G61" s="395">
        <f>SUM('- 42 -'!C61,'- 42 -'!E61,'- 42 -'!G61,'- 42 -'!I61,C61,E61)</f>
        <v>321813.73</v>
      </c>
      <c r="H61" s="347">
        <f t="shared" si="2"/>
        <v>0.25894754961138483</v>
      </c>
      <c r="J61" s="395">
        <f>SUM('- 41 -'!G61,G61)</f>
        <v>1242775.73</v>
      </c>
    </row>
    <row r="62" spans="1:10" ht="12.75">
      <c r="A62" s="14">
        <v>2460</v>
      </c>
      <c r="B62" s="15" t="s">
        <v>167</v>
      </c>
      <c r="C62" s="396">
        <v>0</v>
      </c>
      <c r="D62" s="348">
        <f t="shared" si="0"/>
        <v>0</v>
      </c>
      <c r="E62" s="396">
        <v>43464</v>
      </c>
      <c r="F62" s="348">
        <f t="shared" si="1"/>
        <v>0.015324065700556671</v>
      </c>
      <c r="G62" s="396">
        <f>SUM('- 42 -'!C62,'- 42 -'!E62,'- 42 -'!G62,'- 42 -'!I62,C62,E62)</f>
        <v>929746</v>
      </c>
      <c r="H62" s="348">
        <f t="shared" si="2"/>
        <v>0.3277997604645169</v>
      </c>
      <c r="J62" s="396">
        <f>SUM('- 41 -'!G62,G62)</f>
        <v>2836323</v>
      </c>
    </row>
    <row r="63" spans="1:10" ht="12.75">
      <c r="A63" s="12">
        <v>3000</v>
      </c>
      <c r="B63" s="13" t="s">
        <v>400</v>
      </c>
      <c r="C63" s="395">
        <v>1680584</v>
      </c>
      <c r="D63" s="347">
        <f t="shared" si="0"/>
        <v>0.28741388489414105</v>
      </c>
      <c r="E63" s="395">
        <v>88341</v>
      </c>
      <c r="F63" s="347">
        <f t="shared" si="1"/>
        <v>0.015108099330609664</v>
      </c>
      <c r="G63" s="395">
        <f>SUM('- 42 -'!C63,'- 42 -'!E63,'- 42 -'!G63,'- 42 -'!I63,C63,E63)</f>
        <v>5045977</v>
      </c>
      <c r="H63" s="347">
        <f t="shared" si="2"/>
        <v>0.8629642152111904</v>
      </c>
      <c r="J63" s="395">
        <f>SUM('- 41 -'!G63,G63)</f>
        <v>5847261</v>
      </c>
    </row>
    <row r="64" spans="1:10" ht="4.5" customHeight="1">
      <c r="A64" s="16"/>
      <c r="B64" s="16"/>
      <c r="C64" s="397"/>
      <c r="D64" s="193"/>
      <c r="E64" s="397"/>
      <c r="F64" s="193"/>
      <c r="G64" s="397"/>
      <c r="H64" s="193"/>
      <c r="J64" s="397"/>
    </row>
    <row r="65" spans="1:10" ht="12.75">
      <c r="A65" s="18"/>
      <c r="B65" s="19" t="s">
        <v>168</v>
      </c>
      <c r="C65" s="398">
        <f>SUM(C11:C63)</f>
        <v>14454328</v>
      </c>
      <c r="D65" s="101">
        <f>C65/$J65</f>
        <v>0.011278488979031135</v>
      </c>
      <c r="E65" s="398">
        <f>SUM(E11:E63)</f>
        <v>6943387.149999999</v>
      </c>
      <c r="F65" s="101">
        <f>E65/$J65</f>
        <v>0.0054178177946717</v>
      </c>
      <c r="G65" s="398">
        <f>SUM(G11:G63)</f>
        <v>509487465.7</v>
      </c>
      <c r="H65" s="101">
        <f>G65/$J65</f>
        <v>0.3975452035440149</v>
      </c>
      <c r="J65" s="398">
        <f>SUM(J11:J63)</f>
        <v>1281583732.26</v>
      </c>
    </row>
    <row r="66" spans="1:10" ht="4.5" customHeight="1">
      <c r="A66" s="16"/>
      <c r="B66" s="16"/>
      <c r="C66" s="397"/>
      <c r="D66" s="193"/>
      <c r="E66" s="397"/>
      <c r="F66" s="193"/>
      <c r="G66" s="397"/>
      <c r="H66" s="193"/>
      <c r="J66" s="397"/>
    </row>
    <row r="67" spans="1:10" ht="12.75">
      <c r="A67" s="14">
        <v>2155</v>
      </c>
      <c r="B67" s="15" t="s">
        <v>169</v>
      </c>
      <c r="C67" s="396">
        <v>786713</v>
      </c>
      <c r="D67" s="348">
        <f>C67/J67</f>
        <v>0.5885640755163036</v>
      </c>
      <c r="E67" s="396">
        <v>64382</v>
      </c>
      <c r="F67" s="348">
        <f>E67/J67</f>
        <v>0.04816614484556714</v>
      </c>
      <c r="G67" s="396">
        <f>SUM('- 42 -'!C67,'- 42 -'!E67,'- 42 -'!G67,'- 42 -'!I67,C67,E67)</f>
        <v>1128043</v>
      </c>
      <c r="H67" s="348">
        <f>G67/J67</f>
        <v>0.8439234961639603</v>
      </c>
      <c r="J67" s="396">
        <f>SUM('- 41 -'!G67,G67)</f>
        <v>1336665</v>
      </c>
    </row>
    <row r="68" spans="1:10" ht="12.75">
      <c r="A68" s="12">
        <v>2408</v>
      </c>
      <c r="B68" s="13" t="s">
        <v>171</v>
      </c>
      <c r="C68" s="395">
        <v>5944</v>
      </c>
      <c r="D68" s="347">
        <f>C68/J68</f>
        <v>0.0024219181966977327</v>
      </c>
      <c r="E68" s="395">
        <v>17139</v>
      </c>
      <c r="F68" s="347">
        <f>E68/J68</f>
        <v>0.006983387613257476</v>
      </c>
      <c r="G68" s="395">
        <f>SUM('- 42 -'!C68,'- 42 -'!E68,'- 42 -'!G68,'- 42 -'!I68,C68,E68)</f>
        <v>2040065</v>
      </c>
      <c r="H68" s="347">
        <f>G68/J68</f>
        <v>0.8312366328980753</v>
      </c>
      <c r="J68" s="395">
        <f>SUM('- 41 -'!G68,G68)</f>
        <v>2454253</v>
      </c>
    </row>
    <row r="69" ht="6.75" customHeight="1"/>
    <row r="70" spans="1:10" ht="12" customHeight="1">
      <c r="A70" s="5"/>
      <c r="B70" s="5"/>
      <c r="C70" s="16"/>
      <c r="D70" s="16"/>
      <c r="E70" s="16"/>
      <c r="F70" s="16"/>
      <c r="G70" s="16"/>
      <c r="H70" s="16"/>
      <c r="I70" s="16"/>
      <c r="J70" s="185"/>
    </row>
    <row r="71" spans="1:10" ht="12" customHeight="1">
      <c r="A71" s="5"/>
      <c r="B71" s="5"/>
      <c r="C71" s="16"/>
      <c r="D71" s="16"/>
      <c r="E71" s="16"/>
      <c r="F71" s="16"/>
      <c r="G71" s="16"/>
      <c r="H71" s="16"/>
      <c r="I71" s="16"/>
      <c r="J71" s="16"/>
    </row>
    <row r="72" spans="1:10" ht="12" customHeight="1">
      <c r="A72" s="5"/>
      <c r="B72" s="5"/>
      <c r="C72" s="16"/>
      <c r="D72" s="16"/>
      <c r="E72" s="16"/>
      <c r="F72" s="16"/>
      <c r="G72" s="16"/>
      <c r="H72" s="16"/>
      <c r="I72" s="16"/>
      <c r="J72" s="16"/>
    </row>
    <row r="73" spans="1:10" ht="12" customHeight="1">
      <c r="A73" s="5"/>
      <c r="B73" s="5"/>
      <c r="C73" s="16"/>
      <c r="D73" s="16"/>
      <c r="E73" s="16"/>
      <c r="F73" s="16"/>
      <c r="G73" s="16"/>
      <c r="H73" s="16"/>
      <c r="I73" s="16"/>
      <c r="J73" s="16"/>
    </row>
    <row r="74" spans="1:10" ht="12" customHeight="1">
      <c r="A74" s="5"/>
      <c r="B74" s="5"/>
      <c r="C74" s="16"/>
      <c r="D74" s="16"/>
      <c r="E74" s="16"/>
      <c r="F74" s="16"/>
      <c r="G74" s="16"/>
      <c r="H74" s="16"/>
      <c r="I74" s="16"/>
      <c r="J74" s="16"/>
    </row>
    <row r="75" ht="12" customHeight="1"/>
  </sheetData>
  <printOptions horizontalCentered="1"/>
  <pageMargins left="0.4724409448818898" right="0.4724409448818898" top="0.5905511811023623" bottom="0" header="0.31496062992125984" footer="0"/>
  <pageSetup fitToHeight="1" fitToWidth="1" horizontalDpi="300" verticalDpi="300" orientation="portrait" scale="83" r:id="rId1"/>
  <headerFooter alignWithMargins="0">
    <oddHeader>&amp;C&amp;"Times New Roman,Bold"&amp;12&amp;A</oddHeader>
  </headerFooter>
</worksheet>
</file>

<file path=xl/worksheets/sheet39.xml><?xml version="1.0" encoding="utf-8"?>
<worksheet xmlns="http://schemas.openxmlformats.org/spreadsheetml/2006/main" xmlns:r="http://schemas.openxmlformats.org/officeDocument/2006/relationships">
  <sheetPr>
    <pageSetUpPr fitToPage="1"/>
  </sheetPr>
  <dimension ref="A1:E74"/>
  <sheetViews>
    <sheetView showGridLines="0" workbookViewId="0" topLeftCell="A1">
      <selection activeCell="A1" sqref="A1"/>
    </sheetView>
  </sheetViews>
  <sheetFormatPr defaultColWidth="15.83203125" defaultRowHeight="12"/>
  <cols>
    <col min="1" max="1" width="6.83203125" style="80" customWidth="1"/>
    <col min="2" max="2" width="35.83203125" style="80" customWidth="1"/>
    <col min="3" max="3" width="34.83203125" style="80" customWidth="1"/>
    <col min="4" max="4" width="25.83203125" style="80" customWidth="1"/>
    <col min="5" max="5" width="34.83203125" style="80" customWidth="1"/>
    <col min="6" max="16384" width="15.83203125" style="80" customWidth="1"/>
  </cols>
  <sheetData>
    <row r="1" spans="1:2" ht="6.75" customHeight="1">
      <c r="A1" s="16"/>
      <c r="B1" s="78"/>
    </row>
    <row r="2" spans="1:5" ht="12.75">
      <c r="A2" s="10"/>
      <c r="B2" s="104"/>
      <c r="C2" s="105" t="s">
        <v>420</v>
      </c>
      <c r="D2" s="105"/>
      <c r="E2" s="280"/>
    </row>
    <row r="3" spans="1:5" ht="12.75">
      <c r="A3" s="11"/>
      <c r="B3" s="107"/>
      <c r="C3" s="168" t="str">
        <f>"FOR THE YEAR ENDED JUNE 30, 20"&amp;REPLACE(YEAR,1,27,"")</f>
        <v>FOR THE YEAR ENDED JUNE 30, 2001</v>
      </c>
      <c r="D3" s="138"/>
      <c r="E3" s="303"/>
    </row>
    <row r="4" ht="12.75">
      <c r="A4" s="9"/>
    </row>
    <row r="5" spans="1:3" ht="12.75">
      <c r="A5" s="9"/>
      <c r="C5" s="16"/>
    </row>
    <row r="6" ht="12.75">
      <c r="A6" s="9"/>
    </row>
    <row r="7" spans="1:4" ht="12.75">
      <c r="A7" s="16"/>
      <c r="C7" s="141"/>
      <c r="D7" s="141" t="str">
        <f>"% OF "&amp;REPLACE(YEAR,1,22,"")</f>
        <v>% OF 2000/01</v>
      </c>
    </row>
    <row r="8" spans="1:4" ht="12.75">
      <c r="A8" s="92"/>
      <c r="B8" s="44"/>
      <c r="C8" s="143" t="s">
        <v>421</v>
      </c>
      <c r="D8" s="144" t="s">
        <v>197</v>
      </c>
    </row>
    <row r="9" spans="1:4" ht="16.5">
      <c r="A9" s="50" t="s">
        <v>101</v>
      </c>
      <c r="B9" s="51" t="s">
        <v>102</v>
      </c>
      <c r="C9" s="145" t="s">
        <v>422</v>
      </c>
      <c r="D9" s="145" t="s">
        <v>423</v>
      </c>
    </row>
    <row r="10" spans="1:5" ht="4.5" customHeight="1">
      <c r="A10" s="75"/>
      <c r="B10" s="75"/>
      <c r="C10" s="162"/>
      <c r="D10" s="162"/>
      <c r="E10" s="78"/>
    </row>
    <row r="11" spans="1:5" ht="12.75">
      <c r="A11" s="12">
        <v>1</v>
      </c>
      <c r="B11" s="13" t="s">
        <v>117</v>
      </c>
      <c r="C11" s="395">
        <v>12235048.150000006</v>
      </c>
      <c r="D11" s="347">
        <f>C11/'- 3 -'!C11</f>
        <v>0.05286806023991663</v>
      </c>
      <c r="E11" s="149"/>
    </row>
    <row r="12" spans="1:5" ht="12.75">
      <c r="A12" s="14">
        <v>2</v>
      </c>
      <c r="B12" s="15" t="s">
        <v>118</v>
      </c>
      <c r="C12" s="396">
        <v>638983</v>
      </c>
      <c r="D12" s="348">
        <f>C12/'- 3 -'!C12</f>
        <v>0.01068437624899961</v>
      </c>
      <c r="E12" s="149"/>
    </row>
    <row r="13" spans="1:5" ht="12.75">
      <c r="A13" s="12">
        <v>3</v>
      </c>
      <c r="B13" s="13" t="s">
        <v>119</v>
      </c>
      <c r="C13" s="395">
        <v>113374</v>
      </c>
      <c r="D13" s="347">
        <f>C13/'- 3 -'!C13</f>
        <v>0.002593005079818947</v>
      </c>
      <c r="E13" s="149"/>
    </row>
    <row r="14" spans="1:5" ht="12.75">
      <c r="A14" s="14">
        <v>4</v>
      </c>
      <c r="B14" s="15" t="s">
        <v>120</v>
      </c>
      <c r="C14" s="396">
        <v>424790.4399999976</v>
      </c>
      <c r="D14" s="348">
        <f>C14/'- 3 -'!C14</f>
        <v>0.010776758433371055</v>
      </c>
      <c r="E14" s="149"/>
    </row>
    <row r="15" spans="1:5" ht="12.75">
      <c r="A15" s="12">
        <v>5</v>
      </c>
      <c r="B15" s="13" t="s">
        <v>121</v>
      </c>
      <c r="C15" s="395">
        <v>189320</v>
      </c>
      <c r="D15" s="347">
        <f>C15/'- 3 -'!C15</f>
        <v>0.0039586555935550525</v>
      </c>
      <c r="E15" s="149"/>
    </row>
    <row r="16" spans="1:5" ht="12.75">
      <c r="A16" s="14">
        <v>6</v>
      </c>
      <c r="B16" s="15" t="s">
        <v>122</v>
      </c>
      <c r="C16" s="396">
        <v>1002137</v>
      </c>
      <c r="D16" s="348">
        <f>C16/'- 3 -'!C16</f>
        <v>0.017502507913213262</v>
      </c>
      <c r="E16" s="149"/>
    </row>
    <row r="17" spans="1:5" ht="12.75">
      <c r="A17" s="12">
        <v>9</v>
      </c>
      <c r="B17" s="13" t="s">
        <v>123</v>
      </c>
      <c r="C17" s="395">
        <v>824334.6399999857</v>
      </c>
      <c r="D17" s="347">
        <f>C17/'- 3 -'!C17</f>
        <v>0.010533303652787944</v>
      </c>
      <c r="E17" s="149"/>
    </row>
    <row r="18" spans="1:5" ht="12.75">
      <c r="A18" s="14">
        <v>10</v>
      </c>
      <c r="B18" s="15" t="s">
        <v>124</v>
      </c>
      <c r="C18" s="396">
        <v>1775844</v>
      </c>
      <c r="D18" s="348">
        <f>C18/'- 3 -'!C18</f>
        <v>0.030681345340376195</v>
      </c>
      <c r="E18" s="149"/>
    </row>
    <row r="19" spans="1:5" ht="12.75">
      <c r="A19" s="12">
        <v>11</v>
      </c>
      <c r="B19" s="13" t="s">
        <v>125</v>
      </c>
      <c r="C19" s="395">
        <v>1011878</v>
      </c>
      <c r="D19" s="347">
        <f>C19/'- 3 -'!C19</f>
        <v>0.03254620349078889</v>
      </c>
      <c r="E19" s="149"/>
    </row>
    <row r="20" spans="1:5" ht="12.75">
      <c r="A20" s="14">
        <v>12</v>
      </c>
      <c r="B20" s="15" t="s">
        <v>126</v>
      </c>
      <c r="C20" s="396">
        <v>2284079</v>
      </c>
      <c r="D20" s="348">
        <f>C20/'- 3 -'!C20</f>
        <v>0.045607347656660115</v>
      </c>
      <c r="E20" s="149"/>
    </row>
    <row r="21" spans="1:5" ht="12.75">
      <c r="A21" s="12">
        <v>13</v>
      </c>
      <c r="B21" s="13" t="s">
        <v>127</v>
      </c>
      <c r="C21" s="395">
        <v>-118744.07999999821</v>
      </c>
      <c r="D21" s="347">
        <f>C21/'- 3 -'!C21</f>
        <v>-0.006098326042881058</v>
      </c>
      <c r="E21" s="149"/>
    </row>
    <row r="22" spans="1:5" ht="12.75">
      <c r="A22" s="14">
        <v>14</v>
      </c>
      <c r="B22" s="15" t="s">
        <v>128</v>
      </c>
      <c r="C22" s="396">
        <v>1972224.89</v>
      </c>
      <c r="D22" s="348">
        <f>C22/'- 3 -'!C22</f>
        <v>0.08998297129575333</v>
      </c>
      <c r="E22" s="149"/>
    </row>
    <row r="23" spans="1:5" ht="12.75">
      <c r="A23" s="12">
        <v>15</v>
      </c>
      <c r="B23" s="13" t="s">
        <v>129</v>
      </c>
      <c r="C23" s="395">
        <v>1654771</v>
      </c>
      <c r="D23" s="347">
        <f>C23/'- 3 -'!C23</f>
        <v>0.054395246111409716</v>
      </c>
      <c r="E23" s="149"/>
    </row>
    <row r="24" spans="1:5" ht="12.75">
      <c r="A24" s="14">
        <v>16</v>
      </c>
      <c r="B24" s="15" t="s">
        <v>130</v>
      </c>
      <c r="C24" s="396">
        <v>295842</v>
      </c>
      <c r="D24" s="348">
        <f>C24/'- 3 -'!C24</f>
        <v>0.05136733525589125</v>
      </c>
      <c r="E24" s="149"/>
    </row>
    <row r="25" spans="1:5" ht="12.75">
      <c r="A25" s="12">
        <v>17</v>
      </c>
      <c r="B25" s="13" t="s">
        <v>131</v>
      </c>
      <c r="C25" s="395">
        <v>679368.01</v>
      </c>
      <c r="D25" s="347">
        <f>C25/'- 3 -'!C25</f>
        <v>0.16241925184792874</v>
      </c>
      <c r="E25" s="149"/>
    </row>
    <row r="26" spans="1:5" ht="12.75">
      <c r="A26" s="14">
        <v>18</v>
      </c>
      <c r="B26" s="15" t="s">
        <v>132</v>
      </c>
      <c r="C26" s="396">
        <v>-20392</v>
      </c>
      <c r="D26" s="348">
        <f>C26/'- 3 -'!C26</f>
        <v>-0.0022172105203986194</v>
      </c>
      <c r="E26" s="149"/>
    </row>
    <row r="27" spans="1:5" ht="12.75">
      <c r="A27" s="12">
        <v>19</v>
      </c>
      <c r="B27" s="13" t="s">
        <v>133</v>
      </c>
      <c r="C27" s="395">
        <v>-2136442</v>
      </c>
      <c r="D27" s="347">
        <f>C27/'- 3 -'!C27</f>
        <v>-0.09130988385700001</v>
      </c>
      <c r="E27" s="149"/>
    </row>
    <row r="28" spans="1:5" ht="12.75">
      <c r="A28" s="14">
        <v>20</v>
      </c>
      <c r="B28" s="15" t="s">
        <v>134</v>
      </c>
      <c r="C28" s="396">
        <v>181208.21</v>
      </c>
      <c r="D28" s="348">
        <f>C28/'- 3 -'!C28</f>
        <v>0.023831896733126412</v>
      </c>
      <c r="E28" s="149"/>
    </row>
    <row r="29" spans="1:5" ht="12.75">
      <c r="A29" s="12">
        <v>21</v>
      </c>
      <c r="B29" s="13" t="s">
        <v>135</v>
      </c>
      <c r="C29" s="395">
        <v>746246</v>
      </c>
      <c r="D29" s="347">
        <f>C29/'- 3 -'!C29</f>
        <v>0.03431470150395073</v>
      </c>
      <c r="E29" s="149"/>
    </row>
    <row r="30" spans="1:5" ht="12.75">
      <c r="A30" s="14">
        <v>22</v>
      </c>
      <c r="B30" s="15" t="s">
        <v>136</v>
      </c>
      <c r="C30" s="396">
        <v>239720</v>
      </c>
      <c r="D30" s="348">
        <f>C30/'- 3 -'!C30</f>
        <v>0.02053469354119985</v>
      </c>
      <c r="E30" s="149"/>
    </row>
    <row r="31" spans="1:5" ht="12.75">
      <c r="A31" s="12">
        <v>23</v>
      </c>
      <c r="B31" s="13" t="s">
        <v>137</v>
      </c>
      <c r="C31" s="395">
        <v>446702</v>
      </c>
      <c r="D31" s="347">
        <f>C31/'- 3 -'!C31</f>
        <v>0.04563192941802848</v>
      </c>
      <c r="E31" s="149"/>
    </row>
    <row r="32" spans="1:5" ht="12.75">
      <c r="A32" s="14">
        <v>24</v>
      </c>
      <c r="B32" s="15" t="s">
        <v>138</v>
      </c>
      <c r="C32" s="396">
        <v>1427859</v>
      </c>
      <c r="D32" s="348">
        <f>C32/'- 3 -'!C32</f>
        <v>0.06446716800407863</v>
      </c>
      <c r="E32" s="149"/>
    </row>
    <row r="33" spans="1:5" ht="12.75">
      <c r="A33" s="12">
        <v>25</v>
      </c>
      <c r="B33" s="13" t="s">
        <v>139</v>
      </c>
      <c r="C33" s="395">
        <v>474903</v>
      </c>
      <c r="D33" s="347">
        <f>C33/'- 3 -'!C33</f>
        <v>0.04778967363149715</v>
      </c>
      <c r="E33" s="149"/>
    </row>
    <row r="34" spans="1:5" ht="12.75">
      <c r="A34" s="14">
        <v>26</v>
      </c>
      <c r="B34" s="15" t="s">
        <v>140</v>
      </c>
      <c r="C34" s="396">
        <v>890491</v>
      </c>
      <c r="D34" s="348">
        <f>C34/'- 3 -'!C34</f>
        <v>0.05803452258057789</v>
      </c>
      <c r="E34" s="149"/>
    </row>
    <row r="35" spans="1:5" ht="12.75">
      <c r="A35" s="12">
        <v>28</v>
      </c>
      <c r="B35" s="13" t="s">
        <v>141</v>
      </c>
      <c r="C35" s="395">
        <v>836197</v>
      </c>
      <c r="D35" s="347">
        <f>C35/'- 3 -'!C35</f>
        <v>0.13676858923560936</v>
      </c>
      <c r="E35" s="149"/>
    </row>
    <row r="36" spans="1:5" ht="12.75">
      <c r="A36" s="14">
        <v>30</v>
      </c>
      <c r="B36" s="15" t="s">
        <v>142</v>
      </c>
      <c r="C36" s="396">
        <v>817153</v>
      </c>
      <c r="D36" s="348">
        <f>C36/'- 3 -'!C36</f>
        <v>0.09211825092416649</v>
      </c>
      <c r="E36" s="149"/>
    </row>
    <row r="37" spans="1:5" ht="12.75">
      <c r="A37" s="12">
        <v>31</v>
      </c>
      <c r="B37" s="13" t="s">
        <v>143</v>
      </c>
      <c r="C37" s="395">
        <v>679250</v>
      </c>
      <c r="D37" s="347">
        <f>C37/'- 3 -'!C37</f>
        <v>0.06487420612070585</v>
      </c>
      <c r="E37" s="149"/>
    </row>
    <row r="38" spans="1:5" ht="12.75">
      <c r="A38" s="14">
        <v>32</v>
      </c>
      <c r="B38" s="15" t="s">
        <v>144</v>
      </c>
      <c r="C38" s="396">
        <v>478644.43</v>
      </c>
      <c r="D38" s="348">
        <f>C38/'- 3 -'!C38</f>
        <v>0.07638829335214925</v>
      </c>
      <c r="E38" s="149"/>
    </row>
    <row r="39" spans="1:5" ht="12.75">
      <c r="A39" s="12">
        <v>33</v>
      </c>
      <c r="B39" s="13" t="s">
        <v>145</v>
      </c>
      <c r="C39" s="395">
        <v>161420</v>
      </c>
      <c r="D39" s="347">
        <f>C39/'- 3 -'!C39</f>
        <v>0.013005942189545774</v>
      </c>
      <c r="E39" s="149"/>
    </row>
    <row r="40" spans="1:5" ht="12.75">
      <c r="A40" s="14">
        <v>34</v>
      </c>
      <c r="B40" s="15" t="s">
        <v>146</v>
      </c>
      <c r="C40" s="396">
        <v>561908.7450000001</v>
      </c>
      <c r="D40" s="348">
        <f>C40/'- 3 -'!C40</f>
        <v>0.10185445462592384</v>
      </c>
      <c r="E40" s="149"/>
    </row>
    <row r="41" spans="1:5" ht="12.75">
      <c r="A41" s="12">
        <v>35</v>
      </c>
      <c r="B41" s="13" t="s">
        <v>147</v>
      </c>
      <c r="C41" s="395">
        <v>1454662.15</v>
      </c>
      <c r="D41" s="347">
        <f>C41/'- 3 -'!C41</f>
        <v>0.1066970450527141</v>
      </c>
      <c r="E41" s="149"/>
    </row>
    <row r="42" spans="1:5" ht="12.75">
      <c r="A42" s="14">
        <v>36</v>
      </c>
      <c r="B42" s="15" t="s">
        <v>148</v>
      </c>
      <c r="C42" s="396">
        <v>1097777.43</v>
      </c>
      <c r="D42" s="348">
        <f>C42/'- 3 -'!C42</f>
        <v>0.15262237505423884</v>
      </c>
      <c r="E42" s="149"/>
    </row>
    <row r="43" spans="1:5" ht="12.75">
      <c r="A43" s="12">
        <v>37</v>
      </c>
      <c r="B43" s="13" t="s">
        <v>149</v>
      </c>
      <c r="C43" s="395">
        <v>1142478.13</v>
      </c>
      <c r="D43" s="347">
        <f>C43/'- 3 -'!C43</f>
        <v>0.16448237829261997</v>
      </c>
      <c r="E43" s="149"/>
    </row>
    <row r="44" spans="1:5" ht="12.75">
      <c r="A44" s="14">
        <v>38</v>
      </c>
      <c r="B44" s="15" t="s">
        <v>150</v>
      </c>
      <c r="C44" s="396">
        <v>412288.69999999925</v>
      </c>
      <c r="D44" s="348">
        <f>C44/'- 3 -'!C44</f>
        <v>0.046186004640907614</v>
      </c>
      <c r="E44" s="149"/>
    </row>
    <row r="45" spans="1:5" ht="12.75">
      <c r="A45" s="12">
        <v>39</v>
      </c>
      <c r="B45" s="13" t="s">
        <v>151</v>
      </c>
      <c r="C45" s="395">
        <v>212382</v>
      </c>
      <c r="D45" s="347">
        <f>C45/'- 3 -'!C45</f>
        <v>0.014147565889512667</v>
      </c>
      <c r="E45" s="149"/>
    </row>
    <row r="46" spans="1:5" ht="12.75">
      <c r="A46" s="14">
        <v>40</v>
      </c>
      <c r="B46" s="15" t="s">
        <v>152</v>
      </c>
      <c r="C46" s="396">
        <v>1830965.52</v>
      </c>
      <c r="D46" s="348">
        <f>C46/'- 3 -'!C46</f>
        <v>0.04220999028412387</v>
      </c>
      <c r="E46" s="149"/>
    </row>
    <row r="47" spans="1:5" ht="12.75">
      <c r="A47" s="12">
        <v>41</v>
      </c>
      <c r="B47" s="13" t="s">
        <v>153</v>
      </c>
      <c r="C47" s="395">
        <v>762300.0300000012</v>
      </c>
      <c r="D47" s="347">
        <f>C47/'- 3 -'!C47</f>
        <v>0.0646370764518688</v>
      </c>
      <c r="E47" s="149"/>
    </row>
    <row r="48" spans="1:5" ht="12.75">
      <c r="A48" s="14">
        <v>42</v>
      </c>
      <c r="B48" s="15" t="s">
        <v>154</v>
      </c>
      <c r="C48" s="396">
        <v>547454</v>
      </c>
      <c r="D48" s="348">
        <f>C48/'- 3 -'!C48</f>
        <v>0.06930926595256721</v>
      </c>
      <c r="E48" s="149"/>
    </row>
    <row r="49" spans="1:5" ht="12.75">
      <c r="A49" s="12">
        <v>43</v>
      </c>
      <c r="B49" s="13" t="s">
        <v>155</v>
      </c>
      <c r="C49" s="395">
        <v>759807</v>
      </c>
      <c r="D49" s="347">
        <f>C49/'- 3 -'!C49</f>
        <v>0.12471697648651976</v>
      </c>
      <c r="E49" s="149"/>
    </row>
    <row r="50" spans="1:5" ht="12.75">
      <c r="A50" s="14">
        <v>44</v>
      </c>
      <c r="B50" s="15" t="s">
        <v>156</v>
      </c>
      <c r="C50" s="396">
        <v>561596</v>
      </c>
      <c r="D50" s="348">
        <f>C50/'- 3 -'!C50</f>
        <v>0.06184781804277573</v>
      </c>
      <c r="E50" s="149"/>
    </row>
    <row r="51" spans="1:5" ht="12.75">
      <c r="A51" s="12">
        <v>45</v>
      </c>
      <c r="B51" s="13" t="s">
        <v>157</v>
      </c>
      <c r="C51" s="395">
        <v>323012.7100000009</v>
      </c>
      <c r="D51" s="347">
        <f>C51/'- 3 -'!C51</f>
        <v>0.02743662258123451</v>
      </c>
      <c r="E51" s="149"/>
    </row>
    <row r="52" spans="1:5" ht="12.75">
      <c r="A52" s="14">
        <v>46</v>
      </c>
      <c r="B52" s="15" t="s">
        <v>158</v>
      </c>
      <c r="C52" s="396">
        <v>5873.839999999851</v>
      </c>
      <c r="D52" s="348">
        <f>C52/'- 3 -'!C52</f>
        <v>0.000520594474994098</v>
      </c>
      <c r="E52" s="149"/>
    </row>
    <row r="53" spans="1:5" ht="12.75">
      <c r="A53" s="12">
        <v>47</v>
      </c>
      <c r="B53" s="13" t="s">
        <v>159</v>
      </c>
      <c r="C53" s="395">
        <v>413613.7199999988</v>
      </c>
      <c r="D53" s="347">
        <f>C53/'- 3 -'!C53</f>
        <v>0.04609842144803325</v>
      </c>
      <c r="E53" s="149"/>
    </row>
    <row r="54" spans="1:5" ht="12.75">
      <c r="A54" s="14">
        <v>48</v>
      </c>
      <c r="B54" s="15" t="s">
        <v>160</v>
      </c>
      <c r="C54" s="396">
        <v>3273354</v>
      </c>
      <c r="D54" s="348">
        <f>C54/'- 3 -'!C54</f>
        <v>0.05507377430401672</v>
      </c>
      <c r="E54" s="149"/>
    </row>
    <row r="55" spans="1:5" ht="12.75">
      <c r="A55" s="12">
        <v>49</v>
      </c>
      <c r="B55" s="13" t="s">
        <v>161</v>
      </c>
      <c r="C55" s="395">
        <v>2874700</v>
      </c>
      <c r="D55" s="347">
        <f>C55/'- 3 -'!C55</f>
        <v>0.08486009125286315</v>
      </c>
      <c r="E55" s="149"/>
    </row>
    <row r="56" spans="1:5" ht="12.75">
      <c r="A56" s="14">
        <v>50</v>
      </c>
      <c r="B56" s="15" t="s">
        <v>358</v>
      </c>
      <c r="C56" s="396">
        <v>1818937</v>
      </c>
      <c r="D56" s="348">
        <f>C56/'- 3 -'!C56</f>
        <v>0.12825247448064586</v>
      </c>
      <c r="E56" s="149"/>
    </row>
    <row r="57" spans="1:5" ht="12.75">
      <c r="A57" s="12">
        <v>2264</v>
      </c>
      <c r="B57" s="13" t="s">
        <v>162</v>
      </c>
      <c r="C57" s="395">
        <v>245891</v>
      </c>
      <c r="D57" s="347">
        <f>C57/'- 3 -'!C57</f>
        <v>0.14058610370705793</v>
      </c>
      <c r="E57" s="149"/>
    </row>
    <row r="58" spans="1:5" ht="12.75">
      <c r="A58" s="14">
        <v>2309</v>
      </c>
      <c r="B58" s="15" t="s">
        <v>163</v>
      </c>
      <c r="C58" s="396">
        <v>438875</v>
      </c>
      <c r="D58" s="348">
        <f>C58/'- 3 -'!C58</f>
        <v>0.21817969406372265</v>
      </c>
      <c r="E58" s="149"/>
    </row>
    <row r="59" spans="1:5" ht="12.75">
      <c r="A59" s="12">
        <v>2312</v>
      </c>
      <c r="B59" s="13" t="s">
        <v>164</v>
      </c>
      <c r="C59" s="395">
        <v>550968</v>
      </c>
      <c r="D59" s="347">
        <f>C59/'- 3 -'!C59</f>
        <v>0.30864289511526044</v>
      </c>
      <c r="E59" s="149"/>
    </row>
    <row r="60" spans="1:5" ht="12.75">
      <c r="A60" s="14">
        <v>2355</v>
      </c>
      <c r="B60" s="15" t="s">
        <v>165</v>
      </c>
      <c r="C60" s="396">
        <v>290809</v>
      </c>
      <c r="D60" s="348">
        <f>C60/'- 3 -'!C60</f>
        <v>0.012046343683313249</v>
      </c>
      <c r="E60" s="149"/>
    </row>
    <row r="61" spans="1:5" ht="12.75">
      <c r="A61" s="12">
        <v>2439</v>
      </c>
      <c r="B61" s="13" t="s">
        <v>166</v>
      </c>
      <c r="C61" s="395">
        <v>383611.45699999994</v>
      </c>
      <c r="D61" s="347">
        <f>C61/'- 3 -'!C61</f>
        <v>0.3134056027029265</v>
      </c>
      <c r="E61" s="149"/>
    </row>
    <row r="62" spans="1:5" ht="12.75">
      <c r="A62" s="14">
        <v>2460</v>
      </c>
      <c r="B62" s="15" t="s">
        <v>167</v>
      </c>
      <c r="C62" s="396">
        <v>661302</v>
      </c>
      <c r="D62" s="348">
        <f>C62/'- 3 -'!C62</f>
        <v>0.23574416933317363</v>
      </c>
      <c r="E62" s="149"/>
    </row>
    <row r="63" spans="1:4" ht="12.75">
      <c r="A63" s="12">
        <v>3000</v>
      </c>
      <c r="B63" s="13" t="s">
        <v>424</v>
      </c>
      <c r="C63" s="436" t="s">
        <v>362</v>
      </c>
      <c r="D63" s="384" t="s">
        <v>362</v>
      </c>
    </row>
    <row r="64" spans="1:4" ht="4.5" customHeight="1">
      <c r="A64" s="16"/>
      <c r="B64" s="16"/>
      <c r="C64" s="397"/>
      <c r="D64" s="193"/>
    </row>
    <row r="65" spans="1:4" ht="12.75">
      <c r="A65" s="18"/>
      <c r="B65" s="19" t="s">
        <v>168</v>
      </c>
      <c r="C65" s="398">
        <f>SUM(C11:C63)</f>
        <v>50830777.12200001</v>
      </c>
      <c r="D65" s="101">
        <f>C65/('- 3 -'!C65-'- 3 -'!C63)</f>
        <v>0.04027167880874838</v>
      </c>
    </row>
    <row r="66" spans="1:4" ht="4.5" customHeight="1">
      <c r="A66" s="16"/>
      <c r="B66" s="16"/>
      <c r="C66" s="397"/>
      <c r="D66" s="193"/>
    </row>
    <row r="67" spans="1:4" ht="12.75">
      <c r="A67" s="14">
        <v>2155</v>
      </c>
      <c r="B67" s="15" t="s">
        <v>169</v>
      </c>
      <c r="C67" s="396">
        <v>4580</v>
      </c>
      <c r="D67" s="348">
        <f>C67/'- 3 -'!C67</f>
        <v>0.0034199104573357396</v>
      </c>
    </row>
    <row r="68" spans="1:4" ht="12.75">
      <c r="A68" s="12">
        <v>2408</v>
      </c>
      <c r="B68" s="13" t="s">
        <v>171</v>
      </c>
      <c r="C68" s="395">
        <v>442247</v>
      </c>
      <c r="D68" s="347">
        <f>C68/'- 3 -'!C68</f>
        <v>0.19493401730770163</v>
      </c>
    </row>
    <row r="69" ht="6.75" customHeight="1"/>
    <row r="70" spans="1:5" ht="12" customHeight="1">
      <c r="A70" s="380" t="s">
        <v>372</v>
      </c>
      <c r="B70" s="265" t="s">
        <v>425</v>
      </c>
      <c r="C70" s="122"/>
      <c r="D70" s="121"/>
      <c r="E70" s="121"/>
    </row>
    <row r="71" spans="2:5" ht="12" customHeight="1">
      <c r="B71" s="265" t="s">
        <v>426</v>
      </c>
      <c r="C71" s="122"/>
      <c r="D71" s="121"/>
      <c r="E71" s="121"/>
    </row>
    <row r="72" spans="1:5" ht="12" customHeight="1">
      <c r="A72" s="380" t="s">
        <v>373</v>
      </c>
      <c r="B72" s="265" t="s">
        <v>427</v>
      </c>
      <c r="C72" s="122"/>
      <c r="D72" s="121"/>
      <c r="E72" s="121"/>
    </row>
    <row r="73" spans="1:5" ht="12" customHeight="1">
      <c r="A73" s="5"/>
      <c r="B73" s="265" t="s">
        <v>428</v>
      </c>
      <c r="C73" s="122"/>
      <c r="D73" s="180"/>
      <c r="E73" s="180"/>
    </row>
    <row r="74" spans="1:5" ht="12" customHeight="1">
      <c r="A74" s="5"/>
      <c r="B74" s="5"/>
      <c r="C74" s="122"/>
      <c r="D74" s="180"/>
      <c r="E74" s="180"/>
    </row>
  </sheetData>
  <printOptions horizontalCentered="1"/>
  <pageMargins left="0.4724409448818898" right="0.4724409448818898" top="0.5905511811023623" bottom="0" header="0.31496062992125984" footer="0"/>
  <pageSetup fitToHeight="1" fitToWidth="1" horizontalDpi="300" verticalDpi="300" orientation="portrait" scale="83" r:id="rId1"/>
  <headerFooter alignWithMargins="0">
    <oddHeader>&amp;C&amp;"Times New Roman,Bold"&amp;12&amp;A</oddHeader>
  </headerFooter>
</worksheet>
</file>

<file path=xl/worksheets/sheet4.xml><?xml version="1.0" encoding="utf-8"?>
<worksheet xmlns="http://schemas.openxmlformats.org/spreadsheetml/2006/main" xmlns:r="http://schemas.openxmlformats.org/officeDocument/2006/relationships">
  <sheetPr codeName="Sheet3">
    <pageSetUpPr fitToPage="1"/>
  </sheetPr>
  <dimension ref="A1:J74"/>
  <sheetViews>
    <sheetView showGridLines="0" showZeros="0" workbookViewId="0" topLeftCell="A1">
      <selection activeCell="A1" sqref="A1"/>
    </sheetView>
  </sheetViews>
  <sheetFormatPr defaultColWidth="12.83203125" defaultRowHeight="12"/>
  <cols>
    <col min="1" max="1" width="6.83203125" style="16" customWidth="1"/>
    <col min="2" max="2" width="29.83203125" style="16" customWidth="1"/>
    <col min="3" max="9" width="14.83203125" style="16" customWidth="1"/>
    <col min="10" max="10" width="15.83203125" style="16" customWidth="1"/>
    <col min="11" max="16384" width="12.83203125" style="16" customWidth="1"/>
  </cols>
  <sheetData>
    <row r="1" spans="2:10" ht="6.75" customHeight="1">
      <c r="B1" s="20"/>
      <c r="C1" s="21"/>
      <c r="D1" s="21"/>
      <c r="E1" s="21"/>
      <c r="F1" s="21"/>
      <c r="G1" s="21"/>
      <c r="H1" s="21"/>
      <c r="I1" s="21"/>
      <c r="J1" s="21"/>
    </row>
    <row r="2" spans="1:9" ht="12.75">
      <c r="A2" s="7"/>
      <c r="B2" s="22"/>
      <c r="C2" s="23" t="s">
        <v>301</v>
      </c>
      <c r="D2" s="23"/>
      <c r="E2" s="23"/>
      <c r="F2" s="23"/>
      <c r="G2" s="23"/>
      <c r="H2" s="23"/>
      <c r="I2" s="25" t="s">
        <v>302</v>
      </c>
    </row>
    <row r="3" spans="1:9" ht="12.75">
      <c r="A3" s="8"/>
      <c r="B3" s="26"/>
      <c r="C3" s="267" t="str">
        <f>"ACTUAL SEPTEMBER 30, "&amp;REPLACE(REPLACE(YEAR,1,22,""),5,5,"")</f>
        <v>ACTUAL SEPTEMBER 30, 2000</v>
      </c>
      <c r="D3" s="27"/>
      <c r="E3" s="267"/>
      <c r="F3" s="27"/>
      <c r="G3" s="267"/>
      <c r="H3" s="27"/>
      <c r="I3" s="28"/>
    </row>
    <row r="4" spans="1:10" ht="12.75">
      <c r="A4" s="9"/>
      <c r="C4" s="21"/>
      <c r="D4" s="21"/>
      <c r="E4" s="21"/>
      <c r="F4" s="21"/>
      <c r="G4" s="21"/>
      <c r="H4" s="268"/>
      <c r="I4" s="21"/>
      <c r="J4" s="21"/>
    </row>
    <row r="5" spans="1:10" ht="12.75">
      <c r="A5" s="9"/>
      <c r="C5" s="21"/>
      <c r="D5" s="21"/>
      <c r="E5" s="21"/>
      <c r="F5" s="21"/>
      <c r="G5" s="21"/>
      <c r="H5" s="21"/>
      <c r="I5" s="21"/>
      <c r="J5" s="21"/>
    </row>
    <row r="6" spans="1:9" ht="12.75">
      <c r="A6" s="9"/>
      <c r="C6" s="269" t="s">
        <v>62</v>
      </c>
      <c r="D6" s="270"/>
      <c r="E6" s="270"/>
      <c r="F6" s="270"/>
      <c r="G6" s="270"/>
      <c r="H6" s="270"/>
      <c r="I6" s="271"/>
    </row>
    <row r="7" spans="3:9" ht="16.5">
      <c r="C7" s="272" t="s">
        <v>480</v>
      </c>
      <c r="D7" s="273"/>
      <c r="E7" s="273"/>
      <c r="F7" s="274" t="s">
        <v>481</v>
      </c>
      <c r="G7" s="273"/>
      <c r="H7" s="273"/>
      <c r="I7" s="52"/>
    </row>
    <row r="8" spans="1:9" ht="12.75">
      <c r="A8" s="43"/>
      <c r="B8" s="44"/>
      <c r="C8" s="275" t="s">
        <v>86</v>
      </c>
      <c r="D8" s="276" t="s">
        <v>3</v>
      </c>
      <c r="E8" s="275" t="s">
        <v>87</v>
      </c>
      <c r="F8" s="277" t="s">
        <v>86</v>
      </c>
      <c r="G8" s="276" t="s">
        <v>3</v>
      </c>
      <c r="H8" s="275" t="s">
        <v>87</v>
      </c>
      <c r="I8" s="370" t="s">
        <v>57</v>
      </c>
    </row>
    <row r="9" spans="1:9" ht="12.75">
      <c r="A9" s="50" t="s">
        <v>101</v>
      </c>
      <c r="B9" s="51" t="s">
        <v>102</v>
      </c>
      <c r="C9" s="278" t="s">
        <v>106</v>
      </c>
      <c r="D9" s="278" t="s">
        <v>38</v>
      </c>
      <c r="E9" s="278" t="s">
        <v>107</v>
      </c>
      <c r="F9" s="279" t="s">
        <v>106</v>
      </c>
      <c r="G9" s="278" t="s">
        <v>38</v>
      </c>
      <c r="H9" s="278" t="s">
        <v>107</v>
      </c>
      <c r="I9" s="249" t="s">
        <v>108</v>
      </c>
    </row>
    <row r="10" spans="1:9" ht="4.5" customHeight="1">
      <c r="A10" s="75"/>
      <c r="B10" s="75"/>
      <c r="C10" s="103"/>
      <c r="D10" s="103"/>
      <c r="E10" s="103"/>
      <c r="F10" s="103"/>
      <c r="G10" s="103"/>
      <c r="H10" s="103"/>
      <c r="I10" s="103"/>
    </row>
    <row r="11" spans="1:9" ht="12.75">
      <c r="A11" s="12">
        <v>1</v>
      </c>
      <c r="B11" s="13" t="s">
        <v>117</v>
      </c>
      <c r="C11" s="335">
        <v>22900.7</v>
      </c>
      <c r="D11" s="335">
        <v>0</v>
      </c>
      <c r="E11" s="341">
        <v>755</v>
      </c>
      <c r="F11" s="339">
        <v>3527</v>
      </c>
      <c r="G11" s="335">
        <v>0</v>
      </c>
      <c r="H11" s="335">
        <v>1615</v>
      </c>
      <c r="I11" s="335">
        <v>305</v>
      </c>
    </row>
    <row r="12" spans="1:9" ht="12.75">
      <c r="A12" s="14">
        <v>2</v>
      </c>
      <c r="B12" s="15" t="s">
        <v>118</v>
      </c>
      <c r="C12" s="336">
        <v>6395.11</v>
      </c>
      <c r="D12" s="336">
        <v>0</v>
      </c>
      <c r="E12" s="342">
        <v>674</v>
      </c>
      <c r="F12" s="340">
        <v>1018.67</v>
      </c>
      <c r="G12" s="336">
        <v>0</v>
      </c>
      <c r="H12" s="336">
        <v>410</v>
      </c>
      <c r="I12" s="336">
        <v>0</v>
      </c>
    </row>
    <row r="13" spans="1:9" ht="12.75">
      <c r="A13" s="12">
        <v>3</v>
      </c>
      <c r="B13" s="13" t="s">
        <v>119</v>
      </c>
      <c r="C13" s="335">
        <v>3292</v>
      </c>
      <c r="D13" s="335">
        <v>0</v>
      </c>
      <c r="E13" s="341">
        <v>176</v>
      </c>
      <c r="F13" s="339">
        <v>1556</v>
      </c>
      <c r="G13" s="335">
        <v>0</v>
      </c>
      <c r="H13" s="335">
        <v>892</v>
      </c>
      <c r="I13" s="335">
        <v>0</v>
      </c>
    </row>
    <row r="14" spans="1:9" ht="12.75">
      <c r="A14" s="14">
        <v>4</v>
      </c>
      <c r="B14" s="15" t="s">
        <v>120</v>
      </c>
      <c r="C14" s="336">
        <v>3748.2</v>
      </c>
      <c r="D14" s="336">
        <v>455</v>
      </c>
      <c r="E14" s="342">
        <v>1416</v>
      </c>
      <c r="F14" s="340">
        <v>0</v>
      </c>
      <c r="G14" s="336">
        <v>0</v>
      </c>
      <c r="H14" s="336">
        <v>0</v>
      </c>
      <c r="I14" s="336">
        <v>0</v>
      </c>
    </row>
    <row r="15" spans="1:9" ht="12.75">
      <c r="A15" s="12">
        <v>5</v>
      </c>
      <c r="B15" s="13" t="s">
        <v>121</v>
      </c>
      <c r="C15" s="335">
        <v>5300.3</v>
      </c>
      <c r="D15" s="335">
        <v>0</v>
      </c>
      <c r="E15" s="341">
        <v>736.5</v>
      </c>
      <c r="F15" s="339">
        <v>810.5</v>
      </c>
      <c r="G15" s="335">
        <v>0</v>
      </c>
      <c r="H15" s="335">
        <v>177</v>
      </c>
      <c r="I15" s="335">
        <v>0</v>
      </c>
    </row>
    <row r="16" spans="1:9" ht="12.75">
      <c r="A16" s="14">
        <v>6</v>
      </c>
      <c r="B16" s="15" t="s">
        <v>122</v>
      </c>
      <c r="C16" s="336">
        <v>6882</v>
      </c>
      <c r="D16" s="336">
        <v>0</v>
      </c>
      <c r="E16" s="342">
        <v>1842.5</v>
      </c>
      <c r="F16" s="340">
        <v>0</v>
      </c>
      <c r="G16" s="336">
        <v>0</v>
      </c>
      <c r="H16" s="336">
        <v>0</v>
      </c>
      <c r="I16" s="336">
        <v>0</v>
      </c>
    </row>
    <row r="17" spans="1:9" ht="12.75">
      <c r="A17" s="12">
        <v>9</v>
      </c>
      <c r="B17" s="13" t="s">
        <v>123</v>
      </c>
      <c r="C17" s="335">
        <v>7610.3</v>
      </c>
      <c r="D17" s="335">
        <v>0</v>
      </c>
      <c r="E17" s="341">
        <v>0</v>
      </c>
      <c r="F17" s="339">
        <v>2934</v>
      </c>
      <c r="G17" s="335">
        <v>0</v>
      </c>
      <c r="H17" s="335">
        <v>1215.5</v>
      </c>
      <c r="I17" s="335">
        <v>591.5</v>
      </c>
    </row>
    <row r="18" spans="1:9" ht="12.75">
      <c r="A18" s="14">
        <v>10</v>
      </c>
      <c r="B18" s="15" t="s">
        <v>124</v>
      </c>
      <c r="C18" s="336">
        <v>4622.5</v>
      </c>
      <c r="D18" s="336">
        <v>0</v>
      </c>
      <c r="E18" s="342">
        <v>189</v>
      </c>
      <c r="F18" s="340">
        <v>2704</v>
      </c>
      <c r="G18" s="336">
        <v>0</v>
      </c>
      <c r="H18" s="336">
        <v>650</v>
      </c>
      <c r="I18" s="336">
        <v>264.5</v>
      </c>
    </row>
    <row r="19" spans="1:9" ht="12.75">
      <c r="A19" s="12">
        <v>11</v>
      </c>
      <c r="B19" s="13" t="s">
        <v>125</v>
      </c>
      <c r="C19" s="335">
        <v>3227.3</v>
      </c>
      <c r="D19" s="335">
        <v>0</v>
      </c>
      <c r="E19" s="341">
        <v>173</v>
      </c>
      <c r="F19" s="339">
        <v>895.5</v>
      </c>
      <c r="G19" s="335">
        <v>0</v>
      </c>
      <c r="H19" s="335">
        <v>59</v>
      </c>
      <c r="I19" s="335">
        <v>120.5</v>
      </c>
    </row>
    <row r="20" spans="1:9" ht="12.75">
      <c r="A20" s="14">
        <v>12</v>
      </c>
      <c r="B20" s="15" t="s">
        <v>126</v>
      </c>
      <c r="C20" s="336">
        <v>5495.9</v>
      </c>
      <c r="D20" s="336">
        <v>0</v>
      </c>
      <c r="E20" s="342">
        <v>1055</v>
      </c>
      <c r="F20" s="340">
        <v>1059</v>
      </c>
      <c r="G20" s="336">
        <v>0</v>
      </c>
      <c r="H20" s="336">
        <v>193</v>
      </c>
      <c r="I20" s="336">
        <v>134</v>
      </c>
    </row>
    <row r="21" spans="1:9" ht="12.75">
      <c r="A21" s="12">
        <v>13</v>
      </c>
      <c r="B21" s="13" t="s">
        <v>127</v>
      </c>
      <c r="C21" s="335">
        <v>2383.7</v>
      </c>
      <c r="D21" s="335">
        <v>0</v>
      </c>
      <c r="E21" s="341">
        <v>0</v>
      </c>
      <c r="F21" s="339">
        <v>626</v>
      </c>
      <c r="G21" s="335">
        <v>0</v>
      </c>
      <c r="H21" s="335">
        <v>276.5</v>
      </c>
      <c r="I21" s="335">
        <v>0</v>
      </c>
    </row>
    <row r="22" spans="1:9" ht="12.75">
      <c r="A22" s="14">
        <v>14</v>
      </c>
      <c r="B22" s="15" t="s">
        <v>128</v>
      </c>
      <c r="C22" s="336">
        <v>1547.5</v>
      </c>
      <c r="D22" s="336">
        <v>0</v>
      </c>
      <c r="E22" s="342">
        <v>644</v>
      </c>
      <c r="F22" s="340">
        <v>848</v>
      </c>
      <c r="G22" s="336">
        <v>0</v>
      </c>
      <c r="H22" s="336">
        <v>453</v>
      </c>
      <c r="I22" s="336">
        <v>0</v>
      </c>
    </row>
    <row r="23" spans="1:9" ht="12.75">
      <c r="A23" s="12">
        <v>15</v>
      </c>
      <c r="B23" s="13" t="s">
        <v>129</v>
      </c>
      <c r="C23" s="335">
        <v>5649.8</v>
      </c>
      <c r="D23" s="335">
        <v>0</v>
      </c>
      <c r="E23" s="341">
        <v>0</v>
      </c>
      <c r="F23" s="339">
        <v>0</v>
      </c>
      <c r="G23" s="335">
        <v>0</v>
      </c>
      <c r="H23" s="335">
        <v>0</v>
      </c>
      <c r="I23" s="335">
        <v>0</v>
      </c>
    </row>
    <row r="24" spans="1:9" ht="12.75">
      <c r="A24" s="14">
        <v>16</v>
      </c>
      <c r="B24" s="15" t="s">
        <v>130</v>
      </c>
      <c r="C24" s="336">
        <v>759.5</v>
      </c>
      <c r="D24" s="336">
        <v>0</v>
      </c>
      <c r="E24" s="342">
        <v>0</v>
      </c>
      <c r="F24" s="340">
        <v>0</v>
      </c>
      <c r="G24" s="336">
        <v>0</v>
      </c>
      <c r="H24" s="336">
        <v>0</v>
      </c>
      <c r="I24" s="336">
        <v>0</v>
      </c>
    </row>
    <row r="25" spans="1:9" ht="12.75">
      <c r="A25" s="12">
        <v>17</v>
      </c>
      <c r="B25" s="13" t="s">
        <v>131</v>
      </c>
      <c r="C25" s="335">
        <v>29.5</v>
      </c>
      <c r="D25" s="335">
        <v>176.5</v>
      </c>
      <c r="E25" s="341">
        <v>311.5</v>
      </c>
      <c r="F25" s="339">
        <v>0</v>
      </c>
      <c r="G25" s="335">
        <v>0</v>
      </c>
      <c r="H25" s="335">
        <v>0</v>
      </c>
      <c r="I25" s="335">
        <v>0</v>
      </c>
    </row>
    <row r="26" spans="1:9" ht="12.75">
      <c r="A26" s="14">
        <v>18</v>
      </c>
      <c r="B26" s="15" t="s">
        <v>132</v>
      </c>
      <c r="C26" s="336">
        <v>1387.3</v>
      </c>
      <c r="D26" s="336">
        <v>0</v>
      </c>
      <c r="E26" s="342">
        <v>0</v>
      </c>
      <c r="F26" s="340">
        <v>0</v>
      </c>
      <c r="G26" s="336">
        <v>0</v>
      </c>
      <c r="H26" s="336">
        <v>0</v>
      </c>
      <c r="I26" s="336">
        <v>0</v>
      </c>
    </row>
    <row r="27" spans="1:9" ht="12.75">
      <c r="A27" s="12">
        <v>19</v>
      </c>
      <c r="B27" s="13" t="s">
        <v>133</v>
      </c>
      <c r="C27" s="335">
        <v>5883.7</v>
      </c>
      <c r="D27" s="335">
        <v>0</v>
      </c>
      <c r="E27" s="341">
        <v>0</v>
      </c>
      <c r="F27" s="339">
        <v>0</v>
      </c>
      <c r="G27" s="335">
        <v>0</v>
      </c>
      <c r="H27" s="335">
        <v>0</v>
      </c>
      <c r="I27" s="335">
        <v>0</v>
      </c>
    </row>
    <row r="28" spans="1:9" ht="12.75">
      <c r="A28" s="14">
        <v>20</v>
      </c>
      <c r="B28" s="15" t="s">
        <v>134</v>
      </c>
      <c r="C28" s="336">
        <v>467</v>
      </c>
      <c r="D28" s="336">
        <v>0</v>
      </c>
      <c r="E28" s="342">
        <v>114</v>
      </c>
      <c r="F28" s="340">
        <v>310</v>
      </c>
      <c r="G28" s="336">
        <v>0</v>
      </c>
      <c r="H28" s="336">
        <v>107</v>
      </c>
      <c r="I28" s="336">
        <v>0</v>
      </c>
    </row>
    <row r="29" spans="1:9" ht="12.75">
      <c r="A29" s="12">
        <v>21</v>
      </c>
      <c r="B29" s="13" t="s">
        <v>135</v>
      </c>
      <c r="C29" s="335">
        <v>3501.2</v>
      </c>
      <c r="D29" s="335">
        <v>0</v>
      </c>
      <c r="E29" s="341">
        <v>0</v>
      </c>
      <c r="F29" s="339">
        <v>0</v>
      </c>
      <c r="G29" s="335">
        <v>0</v>
      </c>
      <c r="H29" s="335">
        <v>0</v>
      </c>
      <c r="I29" s="335">
        <v>0</v>
      </c>
    </row>
    <row r="30" spans="1:9" ht="12.75">
      <c r="A30" s="14">
        <v>22</v>
      </c>
      <c r="B30" s="15" t="s">
        <v>136</v>
      </c>
      <c r="C30" s="336">
        <v>1729.2</v>
      </c>
      <c r="D30" s="336">
        <v>0</v>
      </c>
      <c r="E30" s="342">
        <v>0</v>
      </c>
      <c r="F30" s="340">
        <v>0</v>
      </c>
      <c r="G30" s="336">
        <v>0</v>
      </c>
      <c r="H30" s="336">
        <v>0</v>
      </c>
      <c r="I30" s="336">
        <v>0</v>
      </c>
    </row>
    <row r="31" spans="1:9" ht="12.75">
      <c r="A31" s="12">
        <v>23</v>
      </c>
      <c r="B31" s="13" t="s">
        <v>137</v>
      </c>
      <c r="C31" s="335">
        <v>1398.6</v>
      </c>
      <c r="D31" s="335">
        <v>0</v>
      </c>
      <c r="E31" s="341">
        <v>0</v>
      </c>
      <c r="F31" s="339">
        <v>0</v>
      </c>
      <c r="G31" s="335">
        <v>0</v>
      </c>
      <c r="H31" s="335">
        <v>0</v>
      </c>
      <c r="I31" s="335">
        <v>0</v>
      </c>
    </row>
    <row r="32" spans="1:9" ht="12.75">
      <c r="A32" s="14">
        <v>24</v>
      </c>
      <c r="B32" s="15" t="s">
        <v>138</v>
      </c>
      <c r="C32" s="336">
        <v>3054.5</v>
      </c>
      <c r="D32" s="336">
        <v>0</v>
      </c>
      <c r="E32" s="342">
        <v>0</v>
      </c>
      <c r="F32" s="340">
        <v>249</v>
      </c>
      <c r="G32" s="336">
        <v>0</v>
      </c>
      <c r="H32" s="336">
        <v>237</v>
      </c>
      <c r="I32" s="336">
        <v>0</v>
      </c>
    </row>
    <row r="33" spans="1:9" ht="12.75">
      <c r="A33" s="12">
        <v>25</v>
      </c>
      <c r="B33" s="13" t="s">
        <v>139</v>
      </c>
      <c r="C33" s="335">
        <v>1611</v>
      </c>
      <c r="D33" s="335">
        <v>0</v>
      </c>
      <c r="E33" s="341">
        <v>0</v>
      </c>
      <c r="F33" s="339">
        <v>0</v>
      </c>
      <c r="G33" s="335">
        <v>0</v>
      </c>
      <c r="H33" s="335">
        <v>0</v>
      </c>
      <c r="I33" s="335">
        <v>0</v>
      </c>
    </row>
    <row r="34" spans="1:9" ht="12.75">
      <c r="A34" s="14">
        <v>26</v>
      </c>
      <c r="B34" s="15" t="s">
        <v>140</v>
      </c>
      <c r="C34" s="336">
        <v>2659.5</v>
      </c>
      <c r="D34" s="336">
        <v>0</v>
      </c>
      <c r="E34" s="342">
        <v>0</v>
      </c>
      <c r="F34" s="340">
        <v>0</v>
      </c>
      <c r="G34" s="336">
        <v>0</v>
      </c>
      <c r="H34" s="336">
        <v>0</v>
      </c>
      <c r="I34" s="336">
        <v>0</v>
      </c>
    </row>
    <row r="35" spans="1:9" ht="12.75">
      <c r="A35" s="12">
        <v>28</v>
      </c>
      <c r="B35" s="13" t="s">
        <v>141</v>
      </c>
      <c r="C35" s="335">
        <v>402.6</v>
      </c>
      <c r="D35" s="335">
        <v>0</v>
      </c>
      <c r="E35" s="341">
        <v>65.5</v>
      </c>
      <c r="F35" s="339">
        <v>191</v>
      </c>
      <c r="G35" s="335">
        <v>159</v>
      </c>
      <c r="H35" s="335">
        <v>64</v>
      </c>
      <c r="I35" s="335">
        <v>0</v>
      </c>
    </row>
    <row r="36" spans="1:9" ht="12.75">
      <c r="A36" s="14">
        <v>30</v>
      </c>
      <c r="B36" s="15" t="s">
        <v>142</v>
      </c>
      <c r="C36" s="336">
        <v>1358.8</v>
      </c>
      <c r="D36" s="336">
        <v>0</v>
      </c>
      <c r="E36" s="342">
        <v>0</v>
      </c>
      <c r="F36" s="340">
        <v>0</v>
      </c>
      <c r="G36" s="336">
        <v>0</v>
      </c>
      <c r="H36" s="336">
        <v>0</v>
      </c>
      <c r="I36" s="336">
        <v>0</v>
      </c>
    </row>
    <row r="37" spans="1:9" ht="12.75">
      <c r="A37" s="12">
        <v>31</v>
      </c>
      <c r="B37" s="13" t="s">
        <v>143</v>
      </c>
      <c r="C37" s="335">
        <v>1652</v>
      </c>
      <c r="D37" s="335">
        <v>0</v>
      </c>
      <c r="E37" s="341">
        <v>0</v>
      </c>
      <c r="F37" s="339">
        <v>0</v>
      </c>
      <c r="G37" s="335">
        <v>0</v>
      </c>
      <c r="H37" s="335">
        <v>0</v>
      </c>
      <c r="I37" s="335">
        <v>0</v>
      </c>
    </row>
    <row r="38" spans="1:9" ht="12.75">
      <c r="A38" s="14">
        <v>32</v>
      </c>
      <c r="B38" s="15" t="s">
        <v>144</v>
      </c>
      <c r="C38" s="336">
        <v>804.5</v>
      </c>
      <c r="D38" s="336">
        <v>42</v>
      </c>
      <c r="E38" s="342">
        <v>0</v>
      </c>
      <c r="F38" s="340">
        <v>0</v>
      </c>
      <c r="G38" s="336">
        <v>0</v>
      </c>
      <c r="H38" s="336">
        <v>0</v>
      </c>
      <c r="I38" s="336">
        <v>0</v>
      </c>
    </row>
    <row r="39" spans="1:9" ht="12.75">
      <c r="A39" s="12">
        <v>33</v>
      </c>
      <c r="B39" s="13" t="s">
        <v>145</v>
      </c>
      <c r="C39" s="335">
        <v>1257</v>
      </c>
      <c r="D39" s="335">
        <v>0</v>
      </c>
      <c r="E39" s="341">
        <v>106.5</v>
      </c>
      <c r="F39" s="339">
        <v>210.6</v>
      </c>
      <c r="G39" s="335">
        <v>0</v>
      </c>
      <c r="H39" s="335">
        <v>39.4</v>
      </c>
      <c r="I39" s="335">
        <v>135.5</v>
      </c>
    </row>
    <row r="40" spans="1:9" ht="12.75">
      <c r="A40" s="14">
        <v>34</v>
      </c>
      <c r="B40" s="15" t="s">
        <v>146</v>
      </c>
      <c r="C40" s="336">
        <v>734.5</v>
      </c>
      <c r="D40" s="336">
        <v>0</v>
      </c>
      <c r="E40" s="342">
        <v>0</v>
      </c>
      <c r="F40" s="340">
        <v>0</v>
      </c>
      <c r="G40" s="336">
        <v>0</v>
      </c>
      <c r="H40" s="336">
        <v>0</v>
      </c>
      <c r="I40" s="336">
        <v>0</v>
      </c>
    </row>
    <row r="41" spans="1:9" ht="12.75">
      <c r="A41" s="12">
        <v>35</v>
      </c>
      <c r="B41" s="13" t="s">
        <v>147</v>
      </c>
      <c r="C41" s="335">
        <v>1565.8</v>
      </c>
      <c r="D41" s="335">
        <v>0</v>
      </c>
      <c r="E41" s="341">
        <v>0</v>
      </c>
      <c r="F41" s="339">
        <v>185</v>
      </c>
      <c r="G41" s="335">
        <v>0</v>
      </c>
      <c r="H41" s="335">
        <v>97.5</v>
      </c>
      <c r="I41" s="335">
        <v>0</v>
      </c>
    </row>
    <row r="42" spans="1:9" ht="12.75">
      <c r="A42" s="14">
        <v>36</v>
      </c>
      <c r="B42" s="15" t="s">
        <v>148</v>
      </c>
      <c r="C42" s="336">
        <v>1104.5</v>
      </c>
      <c r="D42" s="336">
        <v>0</v>
      </c>
      <c r="E42" s="342">
        <v>0</v>
      </c>
      <c r="F42" s="340">
        <v>0</v>
      </c>
      <c r="G42" s="336">
        <v>0</v>
      </c>
      <c r="H42" s="336">
        <v>0</v>
      </c>
      <c r="I42" s="336">
        <v>0</v>
      </c>
    </row>
    <row r="43" spans="1:9" ht="12.75">
      <c r="A43" s="12">
        <v>37</v>
      </c>
      <c r="B43" s="13" t="s">
        <v>149</v>
      </c>
      <c r="C43" s="335">
        <v>955.5</v>
      </c>
      <c r="D43" s="335">
        <v>0</v>
      </c>
      <c r="E43" s="341">
        <v>0</v>
      </c>
      <c r="F43" s="339">
        <v>0</v>
      </c>
      <c r="G43" s="335">
        <v>0</v>
      </c>
      <c r="H43" s="335">
        <v>0</v>
      </c>
      <c r="I43" s="335">
        <v>0</v>
      </c>
    </row>
    <row r="44" spans="1:9" ht="12.75">
      <c r="A44" s="14">
        <v>38</v>
      </c>
      <c r="B44" s="15" t="s">
        <v>150</v>
      </c>
      <c r="C44" s="336">
        <v>1244.5</v>
      </c>
      <c r="D44" s="336">
        <v>0</v>
      </c>
      <c r="E44" s="342">
        <v>0</v>
      </c>
      <c r="F44" s="340">
        <v>0</v>
      </c>
      <c r="G44" s="336">
        <v>0</v>
      </c>
      <c r="H44" s="336">
        <v>0</v>
      </c>
      <c r="I44" s="336">
        <v>0</v>
      </c>
    </row>
    <row r="45" spans="1:9" ht="12.75">
      <c r="A45" s="12">
        <v>39</v>
      </c>
      <c r="B45" s="13" t="s">
        <v>151</v>
      </c>
      <c r="C45" s="335">
        <v>2246.7</v>
      </c>
      <c r="D45" s="335">
        <v>0</v>
      </c>
      <c r="E45" s="341">
        <v>0</v>
      </c>
      <c r="F45" s="339">
        <v>0</v>
      </c>
      <c r="G45" s="335">
        <v>0</v>
      </c>
      <c r="H45" s="335">
        <v>0</v>
      </c>
      <c r="I45" s="335">
        <v>0</v>
      </c>
    </row>
    <row r="46" spans="1:9" ht="12.75">
      <c r="A46" s="14">
        <v>40</v>
      </c>
      <c r="B46" s="15" t="s">
        <v>152</v>
      </c>
      <c r="C46" s="336">
        <v>5937.7</v>
      </c>
      <c r="D46" s="336">
        <v>0</v>
      </c>
      <c r="E46" s="342">
        <v>0</v>
      </c>
      <c r="F46" s="340">
        <v>702.2</v>
      </c>
      <c r="G46" s="336">
        <v>0</v>
      </c>
      <c r="H46" s="336">
        <v>495.3</v>
      </c>
      <c r="I46" s="336">
        <v>0</v>
      </c>
    </row>
    <row r="47" spans="1:9" ht="12.75">
      <c r="A47" s="12">
        <v>41</v>
      </c>
      <c r="B47" s="13" t="s">
        <v>153</v>
      </c>
      <c r="C47" s="335">
        <v>1622.2</v>
      </c>
      <c r="D47" s="335">
        <v>0</v>
      </c>
      <c r="E47" s="341">
        <v>0</v>
      </c>
      <c r="F47" s="339">
        <v>0</v>
      </c>
      <c r="G47" s="335">
        <v>0</v>
      </c>
      <c r="H47" s="335">
        <v>0</v>
      </c>
      <c r="I47" s="335">
        <v>0</v>
      </c>
    </row>
    <row r="48" spans="1:9" ht="12.75">
      <c r="A48" s="14">
        <v>42</v>
      </c>
      <c r="B48" s="15" t="s">
        <v>154</v>
      </c>
      <c r="C48" s="336">
        <v>1095.1</v>
      </c>
      <c r="D48" s="336">
        <v>0</v>
      </c>
      <c r="E48" s="342">
        <v>0</v>
      </c>
      <c r="F48" s="340">
        <v>0</v>
      </c>
      <c r="G48" s="336">
        <v>0</v>
      </c>
      <c r="H48" s="336">
        <v>0</v>
      </c>
      <c r="I48" s="336">
        <v>0</v>
      </c>
    </row>
    <row r="49" spans="1:9" ht="12.75">
      <c r="A49" s="12">
        <v>43</v>
      </c>
      <c r="B49" s="13" t="s">
        <v>155</v>
      </c>
      <c r="C49" s="335">
        <v>825.5</v>
      </c>
      <c r="D49" s="335">
        <v>0</v>
      </c>
      <c r="E49" s="341">
        <v>0</v>
      </c>
      <c r="F49" s="339">
        <v>0</v>
      </c>
      <c r="G49" s="335">
        <v>0</v>
      </c>
      <c r="H49" s="335">
        <v>0</v>
      </c>
      <c r="I49" s="335">
        <v>0</v>
      </c>
    </row>
    <row r="50" spans="1:9" ht="12.75">
      <c r="A50" s="14">
        <v>44</v>
      </c>
      <c r="B50" s="15" t="s">
        <v>156</v>
      </c>
      <c r="C50" s="336">
        <v>1394.4</v>
      </c>
      <c r="D50" s="336">
        <v>0</v>
      </c>
      <c r="E50" s="342">
        <v>0</v>
      </c>
      <c r="F50" s="340">
        <v>0</v>
      </c>
      <c r="G50" s="336">
        <v>0</v>
      </c>
      <c r="H50" s="336">
        <v>0</v>
      </c>
      <c r="I50" s="336">
        <v>0</v>
      </c>
    </row>
    <row r="51" spans="1:9" ht="12.75">
      <c r="A51" s="12">
        <v>45</v>
      </c>
      <c r="B51" s="13" t="s">
        <v>157</v>
      </c>
      <c r="C51" s="335">
        <v>1291.9</v>
      </c>
      <c r="D51" s="335">
        <v>0</v>
      </c>
      <c r="E51" s="341">
        <v>0</v>
      </c>
      <c r="F51" s="339">
        <v>341</v>
      </c>
      <c r="G51" s="335">
        <v>0</v>
      </c>
      <c r="H51" s="335">
        <v>167</v>
      </c>
      <c r="I51" s="335">
        <v>0</v>
      </c>
    </row>
    <row r="52" spans="1:9" ht="12.75">
      <c r="A52" s="14">
        <v>46</v>
      </c>
      <c r="B52" s="15" t="s">
        <v>158</v>
      </c>
      <c r="C52" s="336">
        <v>1062.7</v>
      </c>
      <c r="D52" s="336">
        <v>0</v>
      </c>
      <c r="E52" s="342">
        <v>0</v>
      </c>
      <c r="F52" s="340">
        <v>316</v>
      </c>
      <c r="G52" s="336">
        <v>0</v>
      </c>
      <c r="H52" s="336">
        <v>97.5</v>
      </c>
      <c r="I52" s="336">
        <v>0</v>
      </c>
    </row>
    <row r="53" spans="1:9" ht="12.75">
      <c r="A53" s="12">
        <v>47</v>
      </c>
      <c r="B53" s="13" t="s">
        <v>159</v>
      </c>
      <c r="C53" s="335">
        <v>953.4</v>
      </c>
      <c r="D53" s="335">
        <v>0</v>
      </c>
      <c r="E53" s="341">
        <v>0</v>
      </c>
      <c r="F53" s="339">
        <v>457</v>
      </c>
      <c r="G53" s="335">
        <v>0</v>
      </c>
      <c r="H53" s="335">
        <v>98.5</v>
      </c>
      <c r="I53" s="335">
        <v>0</v>
      </c>
    </row>
    <row r="54" spans="1:9" ht="12.75">
      <c r="A54" s="14">
        <v>48</v>
      </c>
      <c r="B54" s="15" t="s">
        <v>160</v>
      </c>
      <c r="C54" s="336">
        <v>5112.7</v>
      </c>
      <c r="D54" s="336">
        <v>0</v>
      </c>
      <c r="E54" s="342">
        <v>0</v>
      </c>
      <c r="F54" s="340">
        <v>0</v>
      </c>
      <c r="G54" s="336">
        <v>0</v>
      </c>
      <c r="H54" s="336">
        <v>0</v>
      </c>
      <c r="I54" s="336">
        <v>0</v>
      </c>
    </row>
    <row r="55" spans="1:9" ht="12.75">
      <c r="A55" s="12">
        <v>49</v>
      </c>
      <c r="B55" s="13" t="s">
        <v>161</v>
      </c>
      <c r="C55" s="335">
        <v>0</v>
      </c>
      <c r="D55" s="335">
        <v>4234.2</v>
      </c>
      <c r="E55" s="341">
        <v>0</v>
      </c>
      <c r="F55" s="339">
        <v>0</v>
      </c>
      <c r="G55" s="335">
        <v>0</v>
      </c>
      <c r="H55" s="335">
        <v>0</v>
      </c>
      <c r="I55" s="335">
        <v>0</v>
      </c>
    </row>
    <row r="56" spans="1:9" ht="12.75">
      <c r="A56" s="14">
        <v>50</v>
      </c>
      <c r="B56" s="15" t="s">
        <v>358</v>
      </c>
      <c r="C56" s="336">
        <v>1847.7</v>
      </c>
      <c r="D56" s="336">
        <v>0</v>
      </c>
      <c r="E56" s="342">
        <v>0</v>
      </c>
      <c r="F56" s="340">
        <v>0</v>
      </c>
      <c r="G56" s="336">
        <v>0</v>
      </c>
      <c r="H56" s="336">
        <v>0</v>
      </c>
      <c r="I56" s="336">
        <v>0</v>
      </c>
    </row>
    <row r="57" spans="1:9" ht="12.75">
      <c r="A57" s="12">
        <v>2264</v>
      </c>
      <c r="B57" s="13" t="s">
        <v>162</v>
      </c>
      <c r="C57" s="335">
        <v>191.5</v>
      </c>
      <c r="D57" s="335">
        <v>0</v>
      </c>
      <c r="E57" s="341">
        <v>0</v>
      </c>
      <c r="F57" s="339">
        <v>0</v>
      </c>
      <c r="G57" s="335">
        <v>0</v>
      </c>
      <c r="H57" s="335">
        <v>0</v>
      </c>
      <c r="I57" s="335">
        <v>0</v>
      </c>
    </row>
    <row r="58" spans="1:9" ht="12.75">
      <c r="A58" s="14">
        <v>2309</v>
      </c>
      <c r="B58" s="15" t="s">
        <v>163</v>
      </c>
      <c r="C58" s="336">
        <v>252</v>
      </c>
      <c r="D58" s="336">
        <v>0</v>
      </c>
      <c r="E58" s="342">
        <v>0</v>
      </c>
      <c r="F58" s="340">
        <v>0</v>
      </c>
      <c r="G58" s="336">
        <v>0</v>
      </c>
      <c r="H58" s="336">
        <v>0</v>
      </c>
      <c r="I58" s="336">
        <v>0</v>
      </c>
    </row>
    <row r="59" spans="1:9" ht="12.75">
      <c r="A59" s="12">
        <v>2312</v>
      </c>
      <c r="B59" s="13" t="s">
        <v>164</v>
      </c>
      <c r="C59" s="335">
        <v>184.5</v>
      </c>
      <c r="D59" s="335">
        <v>0</v>
      </c>
      <c r="E59" s="341">
        <v>0</v>
      </c>
      <c r="F59" s="339">
        <v>0</v>
      </c>
      <c r="G59" s="335">
        <v>0</v>
      </c>
      <c r="H59" s="335">
        <v>0</v>
      </c>
      <c r="I59" s="335">
        <v>0</v>
      </c>
    </row>
    <row r="60" spans="1:9" ht="12.75">
      <c r="A60" s="14">
        <v>2355</v>
      </c>
      <c r="B60" s="15" t="s">
        <v>165</v>
      </c>
      <c r="C60" s="336">
        <v>2864.1</v>
      </c>
      <c r="D60" s="336">
        <v>0</v>
      </c>
      <c r="E60" s="342">
        <v>0</v>
      </c>
      <c r="F60" s="340">
        <v>234</v>
      </c>
      <c r="G60" s="336">
        <v>0</v>
      </c>
      <c r="H60" s="336">
        <v>219</v>
      </c>
      <c r="I60" s="336">
        <v>0</v>
      </c>
    </row>
    <row r="61" spans="1:9" ht="12.75">
      <c r="A61" s="12">
        <v>2439</v>
      </c>
      <c r="B61" s="13" t="s">
        <v>166</v>
      </c>
      <c r="C61" s="335">
        <v>146</v>
      </c>
      <c r="D61" s="335">
        <v>0</v>
      </c>
      <c r="E61" s="341">
        <v>0</v>
      </c>
      <c r="F61" s="339">
        <v>0</v>
      </c>
      <c r="G61" s="335">
        <v>0</v>
      </c>
      <c r="H61" s="335">
        <v>0</v>
      </c>
      <c r="I61" s="335">
        <v>0</v>
      </c>
    </row>
    <row r="62" spans="1:9" ht="12.75">
      <c r="A62" s="14">
        <v>2460</v>
      </c>
      <c r="B62" s="15" t="s">
        <v>167</v>
      </c>
      <c r="C62" s="336">
        <v>309.8</v>
      </c>
      <c r="D62" s="336">
        <v>0</v>
      </c>
      <c r="E62" s="342">
        <v>0</v>
      </c>
      <c r="F62" s="340">
        <v>0</v>
      </c>
      <c r="G62" s="336">
        <v>0</v>
      </c>
      <c r="H62" s="336">
        <v>0</v>
      </c>
      <c r="I62" s="336">
        <v>0</v>
      </c>
    </row>
    <row r="63" spans="1:9" ht="12.75">
      <c r="A63" s="12">
        <v>3000</v>
      </c>
      <c r="B63" s="13" t="s">
        <v>400</v>
      </c>
      <c r="C63" s="335">
        <v>34.8</v>
      </c>
      <c r="D63" s="335">
        <v>0</v>
      </c>
      <c r="E63" s="341">
        <v>0</v>
      </c>
      <c r="F63" s="339">
        <v>0</v>
      </c>
      <c r="G63" s="335">
        <v>0</v>
      </c>
      <c r="H63" s="335">
        <v>0</v>
      </c>
      <c r="I63" s="335">
        <v>0</v>
      </c>
    </row>
    <row r="64" spans="3:9" ht="4.5" customHeight="1">
      <c r="C64" s="337"/>
      <c r="D64" s="337"/>
      <c r="E64" s="337"/>
      <c r="F64" s="337"/>
      <c r="G64" s="337"/>
      <c r="H64" s="337"/>
      <c r="I64" s="337"/>
    </row>
    <row r="65" spans="1:9" ht="12.75">
      <c r="A65" s="18"/>
      <c r="B65" s="19" t="s">
        <v>168</v>
      </c>
      <c r="C65" s="338">
        <f>SUM(C11:C63)</f>
        <v>139988.71</v>
      </c>
      <c r="D65" s="338">
        <f aca="true" t="shared" si="0" ref="D65:I65">SUM(D11:D63)</f>
        <v>4907.7</v>
      </c>
      <c r="E65" s="344">
        <f t="shared" si="0"/>
        <v>8258.5</v>
      </c>
      <c r="F65" s="343">
        <f t="shared" si="0"/>
        <v>19174.469999999998</v>
      </c>
      <c r="G65" s="338">
        <f t="shared" si="0"/>
        <v>159</v>
      </c>
      <c r="H65" s="338">
        <f t="shared" si="0"/>
        <v>7563.2</v>
      </c>
      <c r="I65" s="338">
        <f t="shared" si="0"/>
        <v>1551</v>
      </c>
    </row>
    <row r="66" spans="3:9" ht="4.5" customHeight="1">
      <c r="C66" s="337"/>
      <c r="D66" s="337"/>
      <c r="E66" s="337"/>
      <c r="F66" s="337"/>
      <c r="G66" s="337"/>
      <c r="H66" s="337"/>
      <c r="I66" s="337"/>
    </row>
    <row r="67" spans="1:9" ht="12.75">
      <c r="A67" s="14">
        <v>2155</v>
      </c>
      <c r="B67" s="15" t="s">
        <v>169</v>
      </c>
      <c r="C67" s="336">
        <v>146</v>
      </c>
      <c r="D67" s="336">
        <v>0</v>
      </c>
      <c r="E67" s="342">
        <v>0</v>
      </c>
      <c r="F67" s="340">
        <v>0</v>
      </c>
      <c r="G67" s="336">
        <v>0</v>
      </c>
      <c r="H67" s="336">
        <v>0</v>
      </c>
      <c r="I67" s="336">
        <v>0</v>
      </c>
    </row>
    <row r="68" spans="1:9" ht="12.75">
      <c r="A68" s="12">
        <v>2408</v>
      </c>
      <c r="B68" s="13" t="s">
        <v>171</v>
      </c>
      <c r="C68" s="335">
        <v>278.5</v>
      </c>
      <c r="D68" s="335">
        <v>0</v>
      </c>
      <c r="E68" s="341">
        <v>0</v>
      </c>
      <c r="F68" s="339">
        <v>0</v>
      </c>
      <c r="G68" s="335">
        <v>0</v>
      </c>
      <c r="H68" s="335">
        <v>0</v>
      </c>
      <c r="I68" s="335">
        <v>0</v>
      </c>
    </row>
    <row r="69" spans="3:10" ht="6.75" customHeight="1">
      <c r="C69" s="103"/>
      <c r="D69" s="103"/>
      <c r="E69" s="103"/>
      <c r="F69" s="103"/>
      <c r="G69" s="103"/>
      <c r="H69" s="103"/>
      <c r="I69" s="103"/>
      <c r="J69" s="103"/>
    </row>
    <row r="70" spans="1:10" ht="12" customHeight="1">
      <c r="A70" s="380" t="s">
        <v>372</v>
      </c>
      <c r="B70" s="54" t="s">
        <v>303</v>
      </c>
      <c r="D70" s="103"/>
      <c r="E70" s="103"/>
      <c r="F70" s="103"/>
      <c r="G70" s="103"/>
      <c r="H70" s="103"/>
      <c r="I70" s="103"/>
      <c r="J70" s="103"/>
    </row>
    <row r="71" spans="1:10" ht="12" customHeight="1">
      <c r="A71" s="380" t="s">
        <v>373</v>
      </c>
      <c r="B71" s="54" t="s">
        <v>304</v>
      </c>
      <c r="D71" s="103"/>
      <c r="E71" s="103"/>
      <c r="F71" s="103"/>
      <c r="G71" s="103"/>
      <c r="H71" s="103"/>
      <c r="I71" s="103"/>
      <c r="J71" s="103"/>
    </row>
    <row r="72" spans="1:2" ht="12" customHeight="1">
      <c r="A72" s="5"/>
      <c r="B72" s="5"/>
    </row>
    <row r="73" spans="1:2" ht="12" customHeight="1">
      <c r="A73" s="5"/>
      <c r="B73" s="5"/>
    </row>
    <row r="74" spans="1:2" ht="12" customHeight="1">
      <c r="A74" s="5"/>
      <c r="B74" s="5"/>
    </row>
    <row r="75" ht="12" customHeight="1"/>
  </sheetData>
  <printOptions horizontalCentered="1"/>
  <pageMargins left="0.4724409448818898" right="0.4724409448818898" top="0.5905511811023623" bottom="0" header="0.31496062992125984" footer="0"/>
  <pageSetup fitToHeight="1" fitToWidth="1" horizontalDpi="300" verticalDpi="300" orientation="portrait" scale="83" r:id="rId1"/>
  <headerFooter alignWithMargins="0">
    <oddHeader>&amp;C&amp;"Times New Roman,Bold"&amp;12&amp;A</oddHeader>
  </headerFooter>
</worksheet>
</file>

<file path=xl/worksheets/sheet40.xml><?xml version="1.0" encoding="utf-8"?>
<worksheet xmlns="http://schemas.openxmlformats.org/spreadsheetml/2006/main" xmlns:r="http://schemas.openxmlformats.org/officeDocument/2006/relationships">
  <sheetPr codeName="Sheet39">
    <pageSetUpPr fitToPage="1"/>
  </sheetPr>
  <dimension ref="A1:H74"/>
  <sheetViews>
    <sheetView showGridLines="0" showZeros="0" workbookViewId="0" topLeftCell="A1">
      <selection activeCell="A1" sqref="A1"/>
    </sheetView>
  </sheetViews>
  <sheetFormatPr defaultColWidth="15.83203125" defaultRowHeight="12"/>
  <cols>
    <col min="1" max="1" width="6.83203125" style="80" customWidth="1"/>
    <col min="2" max="2" width="33.83203125" style="80" customWidth="1"/>
    <col min="3" max="3" width="17.83203125" style="80" customWidth="1"/>
    <col min="4" max="4" width="16.83203125" style="80" customWidth="1"/>
    <col min="5" max="5" width="15.83203125" style="80" customWidth="1"/>
    <col min="6" max="6" width="14.83203125" style="80" customWidth="1"/>
    <col min="7" max="7" width="15.83203125" style="80" customWidth="1"/>
    <col min="8" max="8" width="17.83203125" style="80" customWidth="1"/>
    <col min="9" max="16384" width="15.83203125" style="80" customWidth="1"/>
  </cols>
  <sheetData>
    <row r="1" spans="1:2" ht="6.75" customHeight="1">
      <c r="A1" s="16"/>
      <c r="B1" s="78"/>
    </row>
    <row r="2" spans="1:8" ht="12.75">
      <c r="A2" s="10"/>
      <c r="B2" s="104"/>
      <c r="C2" s="105" t="s">
        <v>172</v>
      </c>
      <c r="D2" s="105"/>
      <c r="E2" s="105"/>
      <c r="F2" s="105"/>
      <c r="G2" s="280"/>
      <c r="H2" s="106" t="s">
        <v>2</v>
      </c>
    </row>
    <row r="3" spans="1:8" ht="12.75">
      <c r="A3" s="11"/>
      <c r="B3" s="107"/>
      <c r="C3" s="376" t="str">
        <f>"CAPITAL FUND "&amp;REPLACE(YEAR,1,22,"")&amp;" ACTUAL"</f>
        <v>CAPITAL FUND 2000/01 ACTUAL</v>
      </c>
      <c r="D3" s="168"/>
      <c r="E3" s="138"/>
      <c r="F3" s="138"/>
      <c r="G3" s="303"/>
      <c r="H3" s="173"/>
    </row>
    <row r="4" spans="1:8" ht="12.75">
      <c r="A4" s="9"/>
      <c r="C4" s="140"/>
      <c r="D4" s="178"/>
      <c r="E4" s="179"/>
      <c r="F4" s="140"/>
      <c r="G4" s="140"/>
      <c r="H4" s="140"/>
    </row>
    <row r="5" spans="1:8" ht="12.75">
      <c r="A5" s="9"/>
      <c r="C5" s="55"/>
      <c r="D5" s="140"/>
      <c r="E5" s="140"/>
      <c r="F5" s="140"/>
      <c r="G5" s="140"/>
      <c r="H5" s="140"/>
    </row>
    <row r="6" spans="1:8" ht="12.75">
      <c r="A6" s="9"/>
      <c r="C6" s="223" t="s">
        <v>183</v>
      </c>
      <c r="D6" s="125"/>
      <c r="E6" s="125"/>
      <c r="F6" s="125"/>
      <c r="G6" s="125"/>
      <c r="H6" s="126"/>
    </row>
    <row r="7" spans="1:8" ht="12.75">
      <c r="A7" s="16"/>
      <c r="C7" s="141"/>
      <c r="D7" s="141"/>
      <c r="E7" s="141"/>
      <c r="F7" s="157"/>
      <c r="G7" s="141" t="s">
        <v>199</v>
      </c>
      <c r="H7" s="157"/>
    </row>
    <row r="8" spans="1:8" ht="12.75">
      <c r="A8" s="92"/>
      <c r="B8" s="44"/>
      <c r="C8" s="143" t="s">
        <v>216</v>
      </c>
      <c r="D8" s="143" t="s">
        <v>226</v>
      </c>
      <c r="E8" s="143" t="s">
        <v>227</v>
      </c>
      <c r="F8" s="174"/>
      <c r="G8" s="143" t="s">
        <v>228</v>
      </c>
      <c r="H8" s="174"/>
    </row>
    <row r="9" spans="1:8" ht="16.5">
      <c r="A9" s="50" t="s">
        <v>101</v>
      </c>
      <c r="B9" s="51" t="s">
        <v>102</v>
      </c>
      <c r="C9" s="145" t="s">
        <v>218</v>
      </c>
      <c r="D9" s="145" t="s">
        <v>512</v>
      </c>
      <c r="E9" s="145" t="s">
        <v>229</v>
      </c>
      <c r="F9" s="145" t="s">
        <v>57</v>
      </c>
      <c r="G9" s="145" t="s">
        <v>231</v>
      </c>
      <c r="H9" s="145" t="s">
        <v>69</v>
      </c>
    </row>
    <row r="10" spans="1:8" ht="4.5" customHeight="1">
      <c r="A10" s="75"/>
      <c r="B10" s="75"/>
      <c r="C10" s="146"/>
      <c r="D10" s="146"/>
      <c r="E10" s="146"/>
      <c r="F10" s="146"/>
      <c r="G10" s="146"/>
      <c r="H10" s="146"/>
    </row>
    <row r="11" spans="1:8" ht="12.75">
      <c r="A11" s="12">
        <v>1</v>
      </c>
      <c r="B11" s="13" t="s">
        <v>117</v>
      </c>
      <c r="C11" s="395">
        <v>12459343</v>
      </c>
      <c r="D11" s="395">
        <v>1177561</v>
      </c>
      <c r="E11" s="395">
        <v>5471000</v>
      </c>
      <c r="F11" s="395">
        <v>-12811</v>
      </c>
      <c r="G11" s="395">
        <v>4721140</v>
      </c>
      <c r="H11" s="395">
        <f>SUM(C11:G11)</f>
        <v>23816233</v>
      </c>
    </row>
    <row r="12" spans="1:8" ht="12.75">
      <c r="A12" s="14">
        <v>2</v>
      </c>
      <c r="B12" s="15" t="s">
        <v>118</v>
      </c>
      <c r="C12" s="396">
        <v>1577142</v>
      </c>
      <c r="D12" s="396">
        <v>132613</v>
      </c>
      <c r="E12" s="396">
        <v>637000</v>
      </c>
      <c r="F12" s="396">
        <v>604288</v>
      </c>
      <c r="G12" s="396">
        <v>1384515</v>
      </c>
      <c r="H12" s="396">
        <f aca="true" t="shared" si="0" ref="H12:H63">SUM(C12:G12)</f>
        <v>4335558</v>
      </c>
    </row>
    <row r="13" spans="1:8" ht="12.75">
      <c r="A13" s="12">
        <v>3</v>
      </c>
      <c r="B13" s="13" t="s">
        <v>119</v>
      </c>
      <c r="C13" s="395">
        <v>1661017</v>
      </c>
      <c r="D13" s="395">
        <v>161316</v>
      </c>
      <c r="E13" s="395">
        <v>482000</v>
      </c>
      <c r="F13" s="395">
        <v>0</v>
      </c>
      <c r="G13" s="395">
        <v>85227</v>
      </c>
      <c r="H13" s="395">
        <f t="shared" si="0"/>
        <v>2389560</v>
      </c>
    </row>
    <row r="14" spans="1:8" ht="12.75">
      <c r="A14" s="14">
        <v>4</v>
      </c>
      <c r="B14" s="15" t="s">
        <v>120</v>
      </c>
      <c r="C14" s="396">
        <v>2114873</v>
      </c>
      <c r="D14" s="396">
        <v>524458</v>
      </c>
      <c r="E14" s="396">
        <v>3209000</v>
      </c>
      <c r="F14" s="396">
        <v>299544</v>
      </c>
      <c r="G14" s="396">
        <v>1938484</v>
      </c>
      <c r="H14" s="396">
        <f t="shared" si="0"/>
        <v>8086359</v>
      </c>
    </row>
    <row r="15" spans="1:8" ht="12.75">
      <c r="A15" s="12">
        <v>5</v>
      </c>
      <c r="B15" s="13" t="s">
        <v>121</v>
      </c>
      <c r="C15" s="395">
        <v>2080734</v>
      </c>
      <c r="D15" s="395">
        <v>256160</v>
      </c>
      <c r="E15" s="395">
        <v>843000</v>
      </c>
      <c r="F15" s="395">
        <v>4736</v>
      </c>
      <c r="G15" s="395">
        <v>552381</v>
      </c>
      <c r="H15" s="395">
        <f t="shared" si="0"/>
        <v>3737011</v>
      </c>
    </row>
    <row r="16" spans="1:8" ht="12.75">
      <c r="A16" s="14">
        <v>6</v>
      </c>
      <c r="B16" s="15" t="s">
        <v>122</v>
      </c>
      <c r="C16" s="396">
        <v>3515359</v>
      </c>
      <c r="D16" s="396">
        <v>134992</v>
      </c>
      <c r="E16" s="396">
        <v>316000</v>
      </c>
      <c r="F16" s="396">
        <v>2655</v>
      </c>
      <c r="G16" s="396">
        <v>240003</v>
      </c>
      <c r="H16" s="396">
        <f t="shared" si="0"/>
        <v>4209009</v>
      </c>
    </row>
    <row r="17" spans="1:8" ht="12.75">
      <c r="A17" s="12">
        <v>9</v>
      </c>
      <c r="B17" s="13" t="s">
        <v>123</v>
      </c>
      <c r="C17" s="395">
        <v>2761518</v>
      </c>
      <c r="D17" s="395">
        <v>826928</v>
      </c>
      <c r="E17" s="395">
        <v>723000</v>
      </c>
      <c r="F17" s="395">
        <v>4480</v>
      </c>
      <c r="G17" s="395">
        <v>2779506</v>
      </c>
      <c r="H17" s="395">
        <f t="shared" si="0"/>
        <v>7095432</v>
      </c>
    </row>
    <row r="18" spans="1:8" ht="12.75">
      <c r="A18" s="14">
        <v>10</v>
      </c>
      <c r="B18" s="15" t="s">
        <v>124</v>
      </c>
      <c r="C18" s="396">
        <v>2792045.73</v>
      </c>
      <c r="D18" s="396">
        <v>515572</v>
      </c>
      <c r="E18" s="396">
        <v>1629000</v>
      </c>
      <c r="F18" s="396">
        <v>34987.31</v>
      </c>
      <c r="G18" s="396">
        <v>674003.57</v>
      </c>
      <c r="H18" s="396">
        <f t="shared" si="0"/>
        <v>5645608.61</v>
      </c>
    </row>
    <row r="19" spans="1:8" ht="12.75">
      <c r="A19" s="12">
        <v>11</v>
      </c>
      <c r="B19" s="13" t="s">
        <v>125</v>
      </c>
      <c r="C19" s="395">
        <v>1349723</v>
      </c>
      <c r="D19" s="395">
        <v>321984</v>
      </c>
      <c r="E19" s="395">
        <v>974000</v>
      </c>
      <c r="F19" s="395">
        <v>30443</v>
      </c>
      <c r="G19" s="395">
        <v>477989</v>
      </c>
      <c r="H19" s="395">
        <f t="shared" si="0"/>
        <v>3154139</v>
      </c>
    </row>
    <row r="20" spans="1:8" ht="12.75">
      <c r="A20" s="14">
        <v>12</v>
      </c>
      <c r="B20" s="15" t="s">
        <v>126</v>
      </c>
      <c r="C20" s="396">
        <v>2767765</v>
      </c>
      <c r="D20" s="396">
        <v>864679</v>
      </c>
      <c r="E20" s="396">
        <v>2491940</v>
      </c>
      <c r="F20" s="396">
        <v>86756</v>
      </c>
      <c r="G20" s="396">
        <v>4604520</v>
      </c>
      <c r="H20" s="396">
        <f t="shared" si="0"/>
        <v>10815660</v>
      </c>
    </row>
    <row r="21" spans="1:8" ht="12.75">
      <c r="A21" s="12">
        <v>13</v>
      </c>
      <c r="B21" s="13" t="s">
        <v>127</v>
      </c>
      <c r="C21" s="395">
        <v>850820</v>
      </c>
      <c r="D21" s="395">
        <v>459391</v>
      </c>
      <c r="E21" s="395">
        <v>935000</v>
      </c>
      <c r="F21" s="395">
        <v>26012</v>
      </c>
      <c r="G21" s="395">
        <v>2361640</v>
      </c>
      <c r="H21" s="395">
        <f t="shared" si="0"/>
        <v>4632863</v>
      </c>
    </row>
    <row r="22" spans="1:8" ht="12.75">
      <c r="A22" s="14">
        <v>14</v>
      </c>
      <c r="B22" s="15" t="s">
        <v>128</v>
      </c>
      <c r="C22" s="396">
        <v>2803705</v>
      </c>
      <c r="D22" s="396">
        <v>460411</v>
      </c>
      <c r="E22" s="396">
        <v>298000</v>
      </c>
      <c r="F22" s="396">
        <v>3432</v>
      </c>
      <c r="G22" s="396">
        <v>334079</v>
      </c>
      <c r="H22" s="396">
        <f t="shared" si="0"/>
        <v>3899627</v>
      </c>
    </row>
    <row r="23" spans="1:8" ht="12.75">
      <c r="A23" s="12">
        <v>15</v>
      </c>
      <c r="B23" s="13" t="s">
        <v>129</v>
      </c>
      <c r="C23" s="395">
        <v>2417862</v>
      </c>
      <c r="D23" s="395">
        <v>765557</v>
      </c>
      <c r="E23" s="395">
        <v>2948000</v>
      </c>
      <c r="F23" s="395">
        <v>3200</v>
      </c>
      <c r="G23" s="395">
        <v>746259</v>
      </c>
      <c r="H23" s="395">
        <f t="shared" si="0"/>
        <v>6880878</v>
      </c>
    </row>
    <row r="24" spans="1:8" ht="12.75">
      <c r="A24" s="14">
        <v>16</v>
      </c>
      <c r="B24" s="15" t="s">
        <v>130</v>
      </c>
      <c r="C24" s="396">
        <v>119356</v>
      </c>
      <c r="D24" s="396">
        <v>70102</v>
      </c>
      <c r="E24" s="396">
        <v>68955</v>
      </c>
      <c r="F24" s="396">
        <v>3599</v>
      </c>
      <c r="G24" s="396">
        <v>208426</v>
      </c>
      <c r="H24" s="396">
        <f t="shared" si="0"/>
        <v>470438</v>
      </c>
    </row>
    <row r="25" spans="1:8" ht="12.75">
      <c r="A25" s="12">
        <v>17</v>
      </c>
      <c r="B25" s="13" t="s">
        <v>131</v>
      </c>
      <c r="C25" s="395">
        <v>259210</v>
      </c>
      <c r="D25" s="395">
        <v>71000</v>
      </c>
      <c r="E25" s="395">
        <v>316000</v>
      </c>
      <c r="F25" s="395">
        <v>26500</v>
      </c>
      <c r="G25" s="395">
        <v>40000</v>
      </c>
      <c r="H25" s="395">
        <f t="shared" si="0"/>
        <v>712710</v>
      </c>
    </row>
    <row r="26" spans="1:8" ht="12.75">
      <c r="A26" s="14">
        <v>18</v>
      </c>
      <c r="B26" s="15" t="s">
        <v>132</v>
      </c>
      <c r="C26" s="396">
        <v>392209</v>
      </c>
      <c r="D26" s="396">
        <v>107202</v>
      </c>
      <c r="E26" s="396">
        <v>906000</v>
      </c>
      <c r="F26" s="396">
        <v>44552</v>
      </c>
      <c r="G26" s="396">
        <v>341379</v>
      </c>
      <c r="H26" s="396">
        <f t="shared" si="0"/>
        <v>1791342</v>
      </c>
    </row>
    <row r="27" spans="1:8" ht="12.75">
      <c r="A27" s="12">
        <v>19</v>
      </c>
      <c r="B27" s="13" t="s">
        <v>133</v>
      </c>
      <c r="C27" s="395">
        <v>1187998</v>
      </c>
      <c r="D27" s="395">
        <v>817239</v>
      </c>
      <c r="E27" s="395">
        <v>3100537</v>
      </c>
      <c r="F27" s="395">
        <v>0</v>
      </c>
      <c r="G27" s="395">
        <v>4038944</v>
      </c>
      <c r="H27" s="395">
        <f t="shared" si="0"/>
        <v>9144718</v>
      </c>
    </row>
    <row r="28" spans="1:8" ht="12.75">
      <c r="A28" s="14">
        <v>20</v>
      </c>
      <c r="B28" s="15" t="s">
        <v>134</v>
      </c>
      <c r="C28" s="396">
        <v>486210</v>
      </c>
      <c r="D28" s="396">
        <v>4768</v>
      </c>
      <c r="E28" s="396">
        <v>0</v>
      </c>
      <c r="F28" s="396">
        <v>0</v>
      </c>
      <c r="G28" s="396">
        <v>0</v>
      </c>
      <c r="H28" s="396">
        <f t="shared" si="0"/>
        <v>490978</v>
      </c>
    </row>
    <row r="29" spans="1:8" ht="12.75">
      <c r="A29" s="12">
        <v>21</v>
      </c>
      <c r="B29" s="13" t="s">
        <v>135</v>
      </c>
      <c r="C29" s="395">
        <v>803606</v>
      </c>
      <c r="D29" s="395">
        <v>222609</v>
      </c>
      <c r="E29" s="395">
        <v>174000</v>
      </c>
      <c r="F29" s="395">
        <v>2759</v>
      </c>
      <c r="G29" s="395">
        <v>52146</v>
      </c>
      <c r="H29" s="395">
        <f t="shared" si="0"/>
        <v>1255120</v>
      </c>
    </row>
    <row r="30" spans="1:8" ht="12.75">
      <c r="A30" s="14">
        <v>22</v>
      </c>
      <c r="B30" s="15" t="s">
        <v>136</v>
      </c>
      <c r="C30" s="396">
        <v>386870</v>
      </c>
      <c r="D30" s="396">
        <v>279954</v>
      </c>
      <c r="E30" s="396">
        <v>873000</v>
      </c>
      <c r="F30" s="396">
        <v>0</v>
      </c>
      <c r="G30" s="396">
        <v>323280</v>
      </c>
      <c r="H30" s="396">
        <f t="shared" si="0"/>
        <v>1863104</v>
      </c>
    </row>
    <row r="31" spans="1:8" ht="12.75">
      <c r="A31" s="12">
        <v>23</v>
      </c>
      <c r="B31" s="13" t="s">
        <v>137</v>
      </c>
      <c r="C31" s="395">
        <v>676135</v>
      </c>
      <c r="D31" s="395">
        <v>222950</v>
      </c>
      <c r="E31" s="395">
        <v>564000</v>
      </c>
      <c r="F31" s="395">
        <v>500</v>
      </c>
      <c r="G31" s="395">
        <v>50082</v>
      </c>
      <c r="H31" s="395">
        <f t="shared" si="0"/>
        <v>1513667</v>
      </c>
    </row>
    <row r="32" spans="1:8" ht="12.75">
      <c r="A32" s="14">
        <v>24</v>
      </c>
      <c r="B32" s="15" t="s">
        <v>138</v>
      </c>
      <c r="C32" s="396">
        <v>946396</v>
      </c>
      <c r="D32" s="396">
        <v>169231</v>
      </c>
      <c r="E32" s="396">
        <v>445000</v>
      </c>
      <c r="F32" s="396">
        <v>0</v>
      </c>
      <c r="G32" s="396">
        <v>69383</v>
      </c>
      <c r="H32" s="396">
        <f t="shared" si="0"/>
        <v>1630010</v>
      </c>
    </row>
    <row r="33" spans="1:8" ht="12.75">
      <c r="A33" s="12">
        <v>25</v>
      </c>
      <c r="B33" s="13" t="s">
        <v>139</v>
      </c>
      <c r="C33" s="395">
        <v>648902</v>
      </c>
      <c r="D33" s="395">
        <v>350805</v>
      </c>
      <c r="E33" s="395">
        <v>465000</v>
      </c>
      <c r="F33" s="395">
        <v>1896</v>
      </c>
      <c r="G33" s="395">
        <v>47901</v>
      </c>
      <c r="H33" s="395">
        <f t="shared" si="0"/>
        <v>1514504</v>
      </c>
    </row>
    <row r="34" spans="1:8" ht="12.75">
      <c r="A34" s="14">
        <v>26</v>
      </c>
      <c r="B34" s="15" t="s">
        <v>140</v>
      </c>
      <c r="C34" s="396">
        <v>1582167</v>
      </c>
      <c r="D34" s="396">
        <v>178785</v>
      </c>
      <c r="E34" s="396">
        <v>769000</v>
      </c>
      <c r="F34" s="396">
        <v>9179</v>
      </c>
      <c r="G34" s="396">
        <v>129769</v>
      </c>
      <c r="H34" s="396">
        <f t="shared" si="0"/>
        <v>2668900</v>
      </c>
    </row>
    <row r="35" spans="1:8" ht="12.75">
      <c r="A35" s="12">
        <v>28</v>
      </c>
      <c r="B35" s="13" t="s">
        <v>141</v>
      </c>
      <c r="C35" s="395">
        <v>482238</v>
      </c>
      <c r="D35" s="395">
        <v>87000</v>
      </c>
      <c r="E35" s="395">
        <v>451000</v>
      </c>
      <c r="F35" s="395">
        <v>-89303</v>
      </c>
      <c r="G35" s="395">
        <v>103928</v>
      </c>
      <c r="H35" s="395">
        <f t="shared" si="0"/>
        <v>1034863</v>
      </c>
    </row>
    <row r="36" spans="1:8" ht="12.75">
      <c r="A36" s="14">
        <v>30</v>
      </c>
      <c r="B36" s="15" t="s">
        <v>142</v>
      </c>
      <c r="C36" s="396">
        <v>376692</v>
      </c>
      <c r="D36" s="396">
        <v>258872</v>
      </c>
      <c r="E36" s="396">
        <v>518000</v>
      </c>
      <c r="F36" s="396">
        <v>15119</v>
      </c>
      <c r="G36" s="396">
        <v>173150</v>
      </c>
      <c r="H36" s="396">
        <f t="shared" si="0"/>
        <v>1341833</v>
      </c>
    </row>
    <row r="37" spans="1:8" ht="12.75">
      <c r="A37" s="12">
        <v>31</v>
      </c>
      <c r="B37" s="13" t="s">
        <v>143</v>
      </c>
      <c r="C37" s="395">
        <v>1374527</v>
      </c>
      <c r="D37" s="395">
        <v>188500</v>
      </c>
      <c r="E37" s="395">
        <v>1545000</v>
      </c>
      <c r="F37" s="395">
        <v>4400</v>
      </c>
      <c r="G37" s="395">
        <v>31074</v>
      </c>
      <c r="H37" s="395">
        <f t="shared" si="0"/>
        <v>3143501</v>
      </c>
    </row>
    <row r="38" spans="1:8" ht="12.75">
      <c r="A38" s="14">
        <v>32</v>
      </c>
      <c r="B38" s="15" t="s">
        <v>144</v>
      </c>
      <c r="C38" s="396">
        <v>1132885</v>
      </c>
      <c r="D38" s="396">
        <v>178671</v>
      </c>
      <c r="E38" s="396">
        <v>0</v>
      </c>
      <c r="F38" s="396">
        <v>0</v>
      </c>
      <c r="G38" s="396">
        <v>159712</v>
      </c>
      <c r="H38" s="396">
        <f t="shared" si="0"/>
        <v>1471268</v>
      </c>
    </row>
    <row r="39" spans="1:8" ht="12.75">
      <c r="A39" s="12">
        <v>33</v>
      </c>
      <c r="B39" s="13" t="s">
        <v>145</v>
      </c>
      <c r="C39" s="395">
        <v>667106</v>
      </c>
      <c r="D39" s="395">
        <v>100500</v>
      </c>
      <c r="E39" s="395">
        <v>252000</v>
      </c>
      <c r="F39" s="395">
        <v>1250</v>
      </c>
      <c r="G39" s="395">
        <v>57238</v>
      </c>
      <c r="H39" s="395">
        <f t="shared" si="0"/>
        <v>1078094</v>
      </c>
    </row>
    <row r="40" spans="1:8" ht="12.75">
      <c r="A40" s="14">
        <v>34</v>
      </c>
      <c r="B40" s="15" t="s">
        <v>146</v>
      </c>
      <c r="C40" s="396">
        <v>240413</v>
      </c>
      <c r="D40" s="396">
        <v>0</v>
      </c>
      <c r="E40" s="396">
        <v>99000</v>
      </c>
      <c r="F40" s="396">
        <v>4695.67</v>
      </c>
      <c r="G40" s="396">
        <v>116724</v>
      </c>
      <c r="H40" s="396">
        <f t="shared" si="0"/>
        <v>460832.67</v>
      </c>
    </row>
    <row r="41" spans="1:8" ht="12.75">
      <c r="A41" s="12">
        <v>35</v>
      </c>
      <c r="B41" s="13" t="s">
        <v>147</v>
      </c>
      <c r="C41" s="395">
        <v>392970</v>
      </c>
      <c r="D41" s="395">
        <v>225871</v>
      </c>
      <c r="E41" s="395">
        <v>0</v>
      </c>
      <c r="F41" s="395">
        <v>-221270</v>
      </c>
      <c r="G41" s="395">
        <v>241271</v>
      </c>
      <c r="H41" s="395">
        <f t="shared" si="0"/>
        <v>638842</v>
      </c>
    </row>
    <row r="42" spans="1:8" ht="12.75">
      <c r="A42" s="14">
        <v>36</v>
      </c>
      <c r="B42" s="15" t="s">
        <v>148</v>
      </c>
      <c r="C42" s="396">
        <v>595462</v>
      </c>
      <c r="D42" s="396">
        <v>152297</v>
      </c>
      <c r="E42" s="396">
        <v>689000</v>
      </c>
      <c r="F42" s="396">
        <v>650</v>
      </c>
      <c r="G42" s="396">
        <v>170949</v>
      </c>
      <c r="H42" s="396">
        <f t="shared" si="0"/>
        <v>1608358</v>
      </c>
    </row>
    <row r="43" spans="1:8" ht="12.75">
      <c r="A43" s="12">
        <v>37</v>
      </c>
      <c r="B43" s="13" t="s">
        <v>149</v>
      </c>
      <c r="C43" s="395">
        <v>519733</v>
      </c>
      <c r="D43" s="395">
        <v>0</v>
      </c>
      <c r="E43" s="395">
        <v>66000</v>
      </c>
      <c r="F43" s="395">
        <v>130788</v>
      </c>
      <c r="G43" s="395">
        <v>63053</v>
      </c>
      <c r="H43" s="395">
        <f t="shared" si="0"/>
        <v>779574</v>
      </c>
    </row>
    <row r="44" spans="1:8" ht="12.75">
      <c r="A44" s="14">
        <v>38</v>
      </c>
      <c r="B44" s="15" t="s">
        <v>150</v>
      </c>
      <c r="C44" s="396">
        <v>624526</v>
      </c>
      <c r="D44" s="396">
        <v>214742</v>
      </c>
      <c r="E44" s="396">
        <v>484000</v>
      </c>
      <c r="F44" s="396">
        <v>0</v>
      </c>
      <c r="G44" s="396">
        <v>64191</v>
      </c>
      <c r="H44" s="396">
        <f t="shared" si="0"/>
        <v>1387459</v>
      </c>
    </row>
    <row r="45" spans="1:8" ht="12.75">
      <c r="A45" s="12">
        <v>39</v>
      </c>
      <c r="B45" s="13" t="s">
        <v>151</v>
      </c>
      <c r="C45" s="395">
        <v>967370</v>
      </c>
      <c r="D45" s="395">
        <v>221708</v>
      </c>
      <c r="E45" s="395">
        <v>49000</v>
      </c>
      <c r="F45" s="395">
        <v>498</v>
      </c>
      <c r="G45" s="395">
        <v>229082</v>
      </c>
      <c r="H45" s="395">
        <f t="shared" si="0"/>
        <v>1467658</v>
      </c>
    </row>
    <row r="46" spans="1:8" ht="12.75">
      <c r="A46" s="14">
        <v>40</v>
      </c>
      <c r="B46" s="15" t="s">
        <v>152</v>
      </c>
      <c r="C46" s="396">
        <v>2393247</v>
      </c>
      <c r="D46" s="396">
        <v>386546</v>
      </c>
      <c r="E46" s="396">
        <v>712000</v>
      </c>
      <c r="F46" s="396">
        <v>24413</v>
      </c>
      <c r="G46" s="396">
        <v>836499</v>
      </c>
      <c r="H46" s="396">
        <f t="shared" si="0"/>
        <v>4352705</v>
      </c>
    </row>
    <row r="47" spans="1:8" ht="12.75">
      <c r="A47" s="12">
        <v>41</v>
      </c>
      <c r="B47" s="13" t="s">
        <v>153</v>
      </c>
      <c r="C47" s="395">
        <v>903278</v>
      </c>
      <c r="D47" s="395">
        <v>251534</v>
      </c>
      <c r="E47" s="395">
        <v>2406000</v>
      </c>
      <c r="F47" s="395">
        <v>44699</v>
      </c>
      <c r="G47" s="395">
        <v>797182</v>
      </c>
      <c r="H47" s="395">
        <f t="shared" si="0"/>
        <v>4402693</v>
      </c>
    </row>
    <row r="48" spans="1:8" ht="12.75">
      <c r="A48" s="14">
        <v>42</v>
      </c>
      <c r="B48" s="15" t="s">
        <v>154</v>
      </c>
      <c r="C48" s="396">
        <v>91729</v>
      </c>
      <c r="D48" s="396">
        <v>136906</v>
      </c>
      <c r="E48" s="396">
        <v>1218000</v>
      </c>
      <c r="F48" s="396">
        <v>21812</v>
      </c>
      <c r="G48" s="396">
        <v>106635</v>
      </c>
      <c r="H48" s="396">
        <f t="shared" si="0"/>
        <v>1575082</v>
      </c>
    </row>
    <row r="49" spans="1:8" ht="12.75">
      <c r="A49" s="12">
        <v>43</v>
      </c>
      <c r="B49" s="13" t="s">
        <v>155</v>
      </c>
      <c r="C49" s="395">
        <v>380281</v>
      </c>
      <c r="D49" s="395">
        <v>69215</v>
      </c>
      <c r="E49" s="395">
        <v>1712000</v>
      </c>
      <c r="F49" s="395">
        <v>7078</v>
      </c>
      <c r="G49" s="395">
        <v>120531</v>
      </c>
      <c r="H49" s="395">
        <f t="shared" si="0"/>
        <v>2289105</v>
      </c>
    </row>
    <row r="50" spans="1:8" ht="12.75">
      <c r="A50" s="14">
        <v>44</v>
      </c>
      <c r="B50" s="15" t="s">
        <v>156</v>
      </c>
      <c r="C50" s="396">
        <v>362308</v>
      </c>
      <c r="D50" s="396">
        <v>243022</v>
      </c>
      <c r="E50" s="396">
        <v>277000</v>
      </c>
      <c r="F50" s="396">
        <v>6898</v>
      </c>
      <c r="G50" s="396">
        <v>238679</v>
      </c>
      <c r="H50" s="396">
        <f t="shared" si="0"/>
        <v>1127907</v>
      </c>
    </row>
    <row r="51" spans="1:8" ht="12.75">
      <c r="A51" s="12">
        <v>45</v>
      </c>
      <c r="B51" s="13" t="s">
        <v>157</v>
      </c>
      <c r="C51" s="395">
        <v>299895</v>
      </c>
      <c r="D51" s="395">
        <v>2377</v>
      </c>
      <c r="E51" s="395">
        <v>175000</v>
      </c>
      <c r="F51" s="395">
        <v>74199</v>
      </c>
      <c r="G51" s="395">
        <v>0</v>
      </c>
      <c r="H51" s="395">
        <f t="shared" si="0"/>
        <v>551471</v>
      </c>
    </row>
    <row r="52" spans="1:8" ht="12.75">
      <c r="A52" s="14">
        <v>46</v>
      </c>
      <c r="B52" s="15" t="s">
        <v>158</v>
      </c>
      <c r="C52" s="396">
        <v>188351</v>
      </c>
      <c r="D52" s="396">
        <v>287086</v>
      </c>
      <c r="E52" s="396">
        <v>51990</v>
      </c>
      <c r="F52" s="396">
        <v>0</v>
      </c>
      <c r="G52" s="396">
        <v>251922</v>
      </c>
      <c r="H52" s="396">
        <f t="shared" si="0"/>
        <v>779349</v>
      </c>
    </row>
    <row r="53" spans="1:8" ht="12.75">
      <c r="A53" s="12">
        <v>47</v>
      </c>
      <c r="B53" s="13" t="s">
        <v>159</v>
      </c>
      <c r="C53" s="395">
        <v>715281</v>
      </c>
      <c r="D53" s="395">
        <v>122244</v>
      </c>
      <c r="E53" s="395">
        <v>402000</v>
      </c>
      <c r="F53" s="395">
        <v>1282</v>
      </c>
      <c r="G53" s="395">
        <v>121064</v>
      </c>
      <c r="H53" s="395">
        <f t="shared" si="0"/>
        <v>1361871</v>
      </c>
    </row>
    <row r="54" spans="1:8" ht="12.75">
      <c r="A54" s="14">
        <v>48</v>
      </c>
      <c r="B54" s="15" t="s">
        <v>160</v>
      </c>
      <c r="C54" s="396">
        <v>753152</v>
      </c>
      <c r="D54" s="396">
        <v>279734</v>
      </c>
      <c r="E54" s="396">
        <v>1897134</v>
      </c>
      <c r="F54" s="396">
        <v>663572</v>
      </c>
      <c r="G54" s="396">
        <v>2064111</v>
      </c>
      <c r="H54" s="396">
        <f t="shared" si="0"/>
        <v>5657703</v>
      </c>
    </row>
    <row r="55" spans="1:8" ht="12.75">
      <c r="A55" s="12">
        <v>49</v>
      </c>
      <c r="B55" s="13" t="s">
        <v>161</v>
      </c>
      <c r="C55" s="395">
        <v>2127032</v>
      </c>
      <c r="D55" s="395">
        <v>220062</v>
      </c>
      <c r="E55" s="395">
        <v>5856880</v>
      </c>
      <c r="F55" s="395">
        <v>0</v>
      </c>
      <c r="G55" s="395">
        <v>2915111</v>
      </c>
      <c r="H55" s="395">
        <f t="shared" si="0"/>
        <v>11119085</v>
      </c>
    </row>
    <row r="56" spans="1:8" ht="12.75">
      <c r="A56" s="14">
        <v>50</v>
      </c>
      <c r="B56" s="15" t="s">
        <v>358</v>
      </c>
      <c r="C56" s="396">
        <v>566611</v>
      </c>
      <c r="D56" s="396">
        <v>302576</v>
      </c>
      <c r="E56" s="396">
        <v>2227000</v>
      </c>
      <c r="F56" s="396">
        <v>6223</v>
      </c>
      <c r="G56" s="396">
        <v>140620</v>
      </c>
      <c r="H56" s="396">
        <f t="shared" si="0"/>
        <v>3243030</v>
      </c>
    </row>
    <row r="57" spans="1:8" ht="12.75">
      <c r="A57" s="12">
        <v>2264</v>
      </c>
      <c r="B57" s="13" t="s">
        <v>162</v>
      </c>
      <c r="C57" s="395">
        <v>152664</v>
      </c>
      <c r="D57" s="395">
        <v>0</v>
      </c>
      <c r="E57" s="395">
        <v>0</v>
      </c>
      <c r="F57" s="395">
        <v>0</v>
      </c>
      <c r="G57" s="395">
        <v>113461</v>
      </c>
      <c r="H57" s="395">
        <f t="shared" si="0"/>
        <v>266125</v>
      </c>
    </row>
    <row r="58" spans="1:8" ht="12.75">
      <c r="A58" s="14">
        <v>2309</v>
      </c>
      <c r="B58" s="15" t="s">
        <v>163</v>
      </c>
      <c r="C58" s="396">
        <v>88910</v>
      </c>
      <c r="D58" s="396">
        <v>4647</v>
      </c>
      <c r="E58" s="396">
        <v>0</v>
      </c>
      <c r="F58" s="396">
        <v>0</v>
      </c>
      <c r="G58" s="396">
        <v>52705</v>
      </c>
      <c r="H58" s="396">
        <f t="shared" si="0"/>
        <v>146262</v>
      </c>
    </row>
    <row r="59" spans="1:8" ht="12.75">
      <c r="A59" s="12">
        <v>2312</v>
      </c>
      <c r="B59" s="13" t="s">
        <v>164</v>
      </c>
      <c r="C59" s="395">
        <v>19497</v>
      </c>
      <c r="D59" s="395">
        <v>0</v>
      </c>
      <c r="E59" s="395">
        <v>0</v>
      </c>
      <c r="F59" s="395">
        <v>0</v>
      </c>
      <c r="G59" s="395">
        <v>0</v>
      </c>
      <c r="H59" s="395">
        <f t="shared" si="0"/>
        <v>19497</v>
      </c>
    </row>
    <row r="60" spans="1:8" ht="12.75">
      <c r="A60" s="14">
        <v>2355</v>
      </c>
      <c r="B60" s="15" t="s">
        <v>165</v>
      </c>
      <c r="C60" s="396">
        <v>876810</v>
      </c>
      <c r="D60" s="396">
        <v>77564</v>
      </c>
      <c r="E60" s="396">
        <v>485000</v>
      </c>
      <c r="F60" s="396">
        <v>0</v>
      </c>
      <c r="G60" s="396">
        <v>230388</v>
      </c>
      <c r="H60" s="396">
        <f t="shared" si="0"/>
        <v>1669762</v>
      </c>
    </row>
    <row r="61" spans="1:8" ht="12.75">
      <c r="A61" s="12">
        <v>2439</v>
      </c>
      <c r="B61" s="13" t="s">
        <v>166</v>
      </c>
      <c r="C61" s="395">
        <v>73113.24</v>
      </c>
      <c r="D61" s="395">
        <v>10300</v>
      </c>
      <c r="E61" s="395">
        <v>201000</v>
      </c>
      <c r="F61" s="395">
        <v>2668.76</v>
      </c>
      <c r="G61" s="395">
        <v>122615</v>
      </c>
      <c r="H61" s="395">
        <f t="shared" si="0"/>
        <v>409697</v>
      </c>
    </row>
    <row r="62" spans="1:8" ht="12.75">
      <c r="A62" s="14">
        <v>2460</v>
      </c>
      <c r="B62" s="15" t="s">
        <v>167</v>
      </c>
      <c r="C62" s="396">
        <v>337548</v>
      </c>
      <c r="D62" s="396">
        <v>0</v>
      </c>
      <c r="E62" s="396">
        <v>0</v>
      </c>
      <c r="F62" s="396">
        <v>0</v>
      </c>
      <c r="G62" s="396">
        <v>0</v>
      </c>
      <c r="H62" s="396">
        <f t="shared" si="0"/>
        <v>337548</v>
      </c>
    </row>
    <row r="63" spans="1:8" ht="12.75">
      <c r="A63" s="12">
        <v>3000</v>
      </c>
      <c r="B63" s="13" t="s">
        <v>400</v>
      </c>
      <c r="C63" s="395">
        <v>729362</v>
      </c>
      <c r="D63" s="395">
        <v>62569</v>
      </c>
      <c r="E63" s="395">
        <v>0</v>
      </c>
      <c r="F63" s="395">
        <v>73919</v>
      </c>
      <c r="G63" s="395">
        <v>250516</v>
      </c>
      <c r="H63" s="395">
        <f t="shared" si="0"/>
        <v>1116366</v>
      </c>
    </row>
    <row r="64" spans="1:8" ht="4.5" customHeight="1">
      <c r="A64" s="16"/>
      <c r="B64" s="16"/>
      <c r="C64" s="397"/>
      <c r="D64" s="397"/>
      <c r="E64" s="397"/>
      <c r="F64" s="397"/>
      <c r="G64" s="397"/>
      <c r="H64" s="397"/>
    </row>
    <row r="65" spans="1:8" ht="12.75">
      <c r="A65" s="18"/>
      <c r="B65" s="19" t="s">
        <v>168</v>
      </c>
      <c r="C65" s="398">
        <f aca="true" t="shared" si="1" ref="C65:H65">SUM(C11:C63)</f>
        <v>65073956.970000006</v>
      </c>
      <c r="D65" s="398">
        <f t="shared" si="1"/>
        <v>13180810</v>
      </c>
      <c r="E65" s="398">
        <f t="shared" si="1"/>
        <v>50412436</v>
      </c>
      <c r="F65" s="398">
        <f t="shared" si="1"/>
        <v>1950298.74</v>
      </c>
      <c r="G65" s="398">
        <f t="shared" si="1"/>
        <v>35973467.57</v>
      </c>
      <c r="H65" s="398">
        <f t="shared" si="1"/>
        <v>166590969.28</v>
      </c>
    </row>
    <row r="66" spans="1:8" ht="4.5" customHeight="1">
      <c r="A66" s="16"/>
      <c r="B66" s="16"/>
      <c r="C66" s="397"/>
      <c r="D66" s="397"/>
      <c r="E66" s="397"/>
      <c r="F66" s="397"/>
      <c r="G66" s="397"/>
      <c r="H66" s="397"/>
    </row>
    <row r="67" spans="1:8" ht="12.75">
      <c r="A67" s="14">
        <v>2155</v>
      </c>
      <c r="B67" s="15" t="s">
        <v>169</v>
      </c>
      <c r="C67" s="396">
        <v>0</v>
      </c>
      <c r="D67" s="396">
        <v>0</v>
      </c>
      <c r="E67" s="396">
        <v>0</v>
      </c>
      <c r="F67" s="396">
        <v>0</v>
      </c>
      <c r="G67" s="396">
        <v>0</v>
      </c>
      <c r="H67" s="396">
        <f>SUM(C67:G67)</f>
        <v>0</v>
      </c>
    </row>
    <row r="68" spans="1:8" ht="12.75">
      <c r="A68" s="12">
        <v>2408</v>
      </c>
      <c r="B68" s="13" t="s">
        <v>171</v>
      </c>
      <c r="C68" s="395">
        <v>0</v>
      </c>
      <c r="D68" s="395">
        <v>0</v>
      </c>
      <c r="E68" s="395">
        <v>500000</v>
      </c>
      <c r="F68" s="395">
        <v>104700</v>
      </c>
      <c r="G68" s="395">
        <v>12069</v>
      </c>
      <c r="H68" s="395">
        <f>SUM(C68:G68)</f>
        <v>616769</v>
      </c>
    </row>
    <row r="69" ht="6.75" customHeight="1"/>
    <row r="70" spans="1:8" ht="12" customHeight="1">
      <c r="A70" s="380" t="s">
        <v>372</v>
      </c>
      <c r="B70" s="5" t="s">
        <v>511</v>
      </c>
      <c r="C70" s="16"/>
      <c r="D70" s="16"/>
      <c r="E70" s="16"/>
      <c r="F70" s="16"/>
      <c r="G70" s="16"/>
      <c r="H70" s="16"/>
    </row>
    <row r="71" spans="1:8" ht="12" customHeight="1">
      <c r="A71" s="5"/>
      <c r="B71" s="5"/>
      <c r="C71" s="16"/>
      <c r="D71" s="16"/>
      <c r="E71" s="16"/>
      <c r="F71" s="16"/>
      <c r="G71" s="16"/>
      <c r="H71" s="16"/>
    </row>
    <row r="72" spans="1:8" ht="12" customHeight="1">
      <c r="A72" s="5"/>
      <c r="B72" s="5"/>
      <c r="C72" s="16"/>
      <c r="D72" s="16"/>
      <c r="E72" s="16"/>
      <c r="F72" s="16"/>
      <c r="G72" s="16"/>
      <c r="H72" s="16"/>
    </row>
    <row r="73" spans="1:8" ht="12" customHeight="1">
      <c r="A73" s="5"/>
      <c r="B73" s="5"/>
      <c r="C73" s="16"/>
      <c r="D73" s="16"/>
      <c r="E73" s="16"/>
      <c r="F73" s="16"/>
      <c r="G73" s="16"/>
      <c r="H73" s="16"/>
    </row>
    <row r="74" spans="1:8" ht="12" customHeight="1">
      <c r="A74" s="5"/>
      <c r="B74" s="5"/>
      <c r="C74" s="16"/>
      <c r="D74" s="16"/>
      <c r="E74" s="16"/>
      <c r="F74" s="16"/>
      <c r="G74" s="16"/>
      <c r="H74" s="16"/>
    </row>
    <row r="75" ht="12" customHeight="1"/>
  </sheetData>
  <printOptions horizontalCentered="1"/>
  <pageMargins left="0.4724409448818898" right="0.4724409448818898" top="0.5905511811023623" bottom="0" header="0.31496062992125984" footer="0"/>
  <pageSetup fitToHeight="1" fitToWidth="1" horizontalDpi="300" verticalDpi="300" orientation="portrait" scale="83" r:id="rId1"/>
  <headerFooter alignWithMargins="0">
    <oddHeader>&amp;C&amp;"Times New Roman,Bold"&amp;12&amp;A</oddHeader>
  </headerFooter>
</worksheet>
</file>

<file path=xl/worksheets/sheet41.xml><?xml version="1.0" encoding="utf-8"?>
<worksheet xmlns="http://schemas.openxmlformats.org/spreadsheetml/2006/main" xmlns:r="http://schemas.openxmlformats.org/officeDocument/2006/relationships">
  <sheetPr codeName="Sheet40">
    <pageSetUpPr fitToPage="1"/>
  </sheetPr>
  <dimension ref="A1:G74"/>
  <sheetViews>
    <sheetView showGridLines="0" showZeros="0" workbookViewId="0" topLeftCell="A1">
      <selection activeCell="A1" sqref="A1"/>
    </sheetView>
  </sheetViews>
  <sheetFormatPr defaultColWidth="19.83203125" defaultRowHeight="12"/>
  <cols>
    <col min="1" max="1" width="6.83203125" style="80" customWidth="1"/>
    <col min="2" max="2" width="35.83203125" style="80" customWidth="1"/>
    <col min="3" max="3" width="18.83203125" style="80" customWidth="1"/>
    <col min="4" max="5" width="19.83203125" style="80" customWidth="1"/>
    <col min="6" max="16384" width="19.83203125" style="80" customWidth="1"/>
  </cols>
  <sheetData>
    <row r="1" spans="1:2" ht="6.75" customHeight="1">
      <c r="A1" s="16"/>
      <c r="B1" s="78"/>
    </row>
    <row r="2" spans="1:7" ht="12.75">
      <c r="A2" s="10"/>
      <c r="B2" s="104"/>
      <c r="C2" s="105" t="s">
        <v>172</v>
      </c>
      <c r="D2" s="105"/>
      <c r="E2" s="105"/>
      <c r="F2" s="280"/>
      <c r="G2" s="106" t="s">
        <v>4</v>
      </c>
    </row>
    <row r="3" spans="1:7" ht="12.75">
      <c r="A3" s="11"/>
      <c r="B3" s="107"/>
      <c r="C3" s="377" t="str">
        <f>capyear</f>
        <v>CAPITAL FUND 2000/01 ACTUAL</v>
      </c>
      <c r="D3" s="138"/>
      <c r="E3" s="138"/>
      <c r="F3" s="303"/>
      <c r="G3" s="303"/>
    </row>
    <row r="4" spans="1:7" ht="12.75">
      <c r="A4" s="9"/>
      <c r="C4" s="140"/>
      <c r="D4" s="140"/>
      <c r="E4" s="140"/>
      <c r="F4" s="140"/>
      <c r="G4" s="140"/>
    </row>
    <row r="5" spans="1:7" ht="12.75">
      <c r="A5" s="9"/>
      <c r="C5" s="55"/>
      <c r="D5" s="140"/>
      <c r="E5" s="140"/>
      <c r="F5" s="140"/>
      <c r="G5" s="140"/>
    </row>
    <row r="6" spans="1:7" ht="12.75">
      <c r="A6" s="9"/>
      <c r="C6" s="223" t="s">
        <v>184</v>
      </c>
      <c r="D6" s="125"/>
      <c r="E6" s="125"/>
      <c r="F6" s="125"/>
      <c r="G6" s="126"/>
    </row>
    <row r="7" spans="1:7" ht="12.75">
      <c r="A7" s="16"/>
      <c r="C7" s="66" t="s">
        <v>200</v>
      </c>
      <c r="D7" s="64"/>
      <c r="E7" s="64"/>
      <c r="F7" s="65"/>
      <c r="G7" s="157"/>
    </row>
    <row r="8" spans="1:7" ht="12.75">
      <c r="A8" s="92"/>
      <c r="B8" s="44"/>
      <c r="C8" s="175"/>
      <c r="D8" s="176"/>
      <c r="E8" s="176"/>
      <c r="F8" s="177"/>
      <c r="G8" s="143" t="s">
        <v>229</v>
      </c>
    </row>
    <row r="9" spans="1:7" ht="12.75">
      <c r="A9" s="50" t="s">
        <v>101</v>
      </c>
      <c r="B9" s="51" t="s">
        <v>102</v>
      </c>
      <c r="C9" s="145" t="s">
        <v>243</v>
      </c>
      <c r="D9" s="145" t="s">
        <v>244</v>
      </c>
      <c r="E9" s="145" t="s">
        <v>245</v>
      </c>
      <c r="F9" s="145" t="s">
        <v>246</v>
      </c>
      <c r="G9" s="145" t="s">
        <v>239</v>
      </c>
    </row>
    <row r="10" spans="1:7" ht="4.5" customHeight="1">
      <c r="A10" s="75"/>
      <c r="B10" s="75"/>
      <c r="C10" s="146"/>
      <c r="D10" s="146"/>
      <c r="E10" s="146"/>
      <c r="F10" s="146"/>
      <c r="G10" s="146"/>
    </row>
    <row r="11" spans="1:7" ht="12.75">
      <c r="A11" s="12">
        <v>1</v>
      </c>
      <c r="B11" s="13" t="s">
        <v>117</v>
      </c>
      <c r="C11" s="395">
        <v>609789</v>
      </c>
      <c r="D11" s="395">
        <v>5791219</v>
      </c>
      <c r="E11" s="395">
        <v>91162</v>
      </c>
      <c r="F11" s="395">
        <v>831828</v>
      </c>
      <c r="G11" s="395">
        <v>11029824</v>
      </c>
    </row>
    <row r="12" spans="1:7" ht="12.75">
      <c r="A12" s="14">
        <v>2</v>
      </c>
      <c r="B12" s="15" t="s">
        <v>118</v>
      </c>
      <c r="C12" s="396">
        <v>0</v>
      </c>
      <c r="D12" s="396">
        <v>1816165</v>
      </c>
      <c r="E12" s="396">
        <v>113551</v>
      </c>
      <c r="F12" s="396">
        <v>19062</v>
      </c>
      <c r="G12" s="396">
        <v>845508</v>
      </c>
    </row>
    <row r="13" spans="1:7" ht="12.75">
      <c r="A13" s="12">
        <v>3</v>
      </c>
      <c r="B13" s="13" t="s">
        <v>119</v>
      </c>
      <c r="C13" s="395">
        <v>0</v>
      </c>
      <c r="D13" s="395">
        <v>645771</v>
      </c>
      <c r="E13" s="395">
        <v>0</v>
      </c>
      <c r="F13" s="395">
        <v>37120</v>
      </c>
      <c r="G13" s="395">
        <v>1601443</v>
      </c>
    </row>
    <row r="14" spans="1:7" ht="12.75">
      <c r="A14" s="14">
        <v>4</v>
      </c>
      <c r="B14" s="15" t="s">
        <v>120</v>
      </c>
      <c r="C14" s="396">
        <v>0</v>
      </c>
      <c r="D14" s="396">
        <v>5160175</v>
      </c>
      <c r="E14" s="396">
        <v>32039</v>
      </c>
      <c r="F14" s="396">
        <v>52240</v>
      </c>
      <c r="G14" s="396">
        <v>673392</v>
      </c>
    </row>
    <row r="15" spans="1:7" ht="12.75">
      <c r="A15" s="12">
        <v>5</v>
      </c>
      <c r="B15" s="13" t="s">
        <v>121</v>
      </c>
      <c r="C15" s="395">
        <v>0</v>
      </c>
      <c r="D15" s="395">
        <v>810327</v>
      </c>
      <c r="E15" s="395">
        <v>107654</v>
      </c>
      <c r="F15" s="395">
        <v>13109</v>
      </c>
      <c r="G15" s="395">
        <v>2075614</v>
      </c>
    </row>
    <row r="16" spans="1:7" ht="12.75">
      <c r="A16" s="14">
        <v>6</v>
      </c>
      <c r="B16" s="15" t="s">
        <v>122</v>
      </c>
      <c r="C16" s="396">
        <v>0</v>
      </c>
      <c r="D16" s="396">
        <v>377137</v>
      </c>
      <c r="E16" s="396">
        <v>22545</v>
      </c>
      <c r="F16" s="396">
        <v>0</v>
      </c>
      <c r="G16" s="396">
        <v>3528444</v>
      </c>
    </row>
    <row r="17" spans="1:7" ht="12.75">
      <c r="A17" s="12">
        <v>9</v>
      </c>
      <c r="B17" s="13" t="s">
        <v>123</v>
      </c>
      <c r="C17" s="395">
        <v>0</v>
      </c>
      <c r="D17" s="395">
        <v>2663133</v>
      </c>
      <c r="E17" s="395">
        <v>223265</v>
      </c>
      <c r="F17" s="395">
        <v>321867</v>
      </c>
      <c r="G17" s="395">
        <v>2964013</v>
      </c>
    </row>
    <row r="18" spans="1:7" ht="12.75">
      <c r="A18" s="14">
        <v>10</v>
      </c>
      <c r="B18" s="15" t="s">
        <v>124</v>
      </c>
      <c r="C18" s="396">
        <v>50585</v>
      </c>
      <c r="D18" s="396">
        <v>2346243</v>
      </c>
      <c r="E18" s="396">
        <v>67965</v>
      </c>
      <c r="F18" s="396">
        <v>55163</v>
      </c>
      <c r="G18" s="396">
        <v>2917827.93</v>
      </c>
    </row>
    <row r="19" spans="1:7" ht="12.75">
      <c r="A19" s="12">
        <v>11</v>
      </c>
      <c r="B19" s="13" t="s">
        <v>125</v>
      </c>
      <c r="C19" s="395">
        <v>0</v>
      </c>
      <c r="D19" s="395">
        <v>1049241</v>
      </c>
      <c r="E19" s="395">
        <v>49804</v>
      </c>
      <c r="F19" s="395">
        <v>232266</v>
      </c>
      <c r="G19" s="395">
        <v>1109659</v>
      </c>
    </row>
    <row r="20" spans="1:7" ht="12.75">
      <c r="A20" s="14">
        <v>12</v>
      </c>
      <c r="B20" s="15" t="s">
        <v>126</v>
      </c>
      <c r="C20" s="396">
        <v>1091114</v>
      </c>
      <c r="D20" s="396">
        <v>2844997</v>
      </c>
      <c r="E20" s="396">
        <v>9568</v>
      </c>
      <c r="F20" s="396">
        <v>234881</v>
      </c>
      <c r="G20" s="396">
        <v>3063226</v>
      </c>
    </row>
    <row r="21" spans="1:7" ht="12.75">
      <c r="A21" s="12">
        <v>13</v>
      </c>
      <c r="B21" s="13" t="s">
        <v>127</v>
      </c>
      <c r="C21" s="395">
        <v>0</v>
      </c>
      <c r="D21" s="395">
        <v>2076138</v>
      </c>
      <c r="E21" s="395">
        <v>0</v>
      </c>
      <c r="F21" s="395">
        <v>356221</v>
      </c>
      <c r="G21" s="395">
        <v>1029691</v>
      </c>
    </row>
    <row r="22" spans="1:7" ht="12.75">
      <c r="A22" s="14">
        <v>14</v>
      </c>
      <c r="B22" s="15" t="s">
        <v>128</v>
      </c>
      <c r="C22" s="396">
        <v>0</v>
      </c>
      <c r="D22" s="396">
        <v>1044425</v>
      </c>
      <c r="E22" s="396">
        <v>0</v>
      </c>
      <c r="F22" s="396">
        <v>0</v>
      </c>
      <c r="G22" s="396">
        <v>2160773</v>
      </c>
    </row>
    <row r="23" spans="1:7" ht="12.75">
      <c r="A23" s="12">
        <v>15</v>
      </c>
      <c r="B23" s="13" t="s">
        <v>129</v>
      </c>
      <c r="C23" s="395">
        <v>7044</v>
      </c>
      <c r="D23" s="395">
        <v>2378501</v>
      </c>
      <c r="E23" s="395">
        <v>99236</v>
      </c>
      <c r="F23" s="395">
        <v>707111</v>
      </c>
      <c r="G23" s="395">
        <v>2403804</v>
      </c>
    </row>
    <row r="24" spans="1:7" ht="12.75">
      <c r="A24" s="14">
        <v>16</v>
      </c>
      <c r="B24" s="15" t="s">
        <v>130</v>
      </c>
      <c r="C24" s="396">
        <v>0</v>
      </c>
      <c r="D24" s="396">
        <v>172693</v>
      </c>
      <c r="E24" s="396">
        <v>0</v>
      </c>
      <c r="F24" s="396">
        <v>0</v>
      </c>
      <c r="G24" s="396">
        <v>119356</v>
      </c>
    </row>
    <row r="25" spans="1:7" ht="12.75">
      <c r="A25" s="12">
        <v>17</v>
      </c>
      <c r="B25" s="13" t="s">
        <v>131</v>
      </c>
      <c r="C25" s="395">
        <v>0</v>
      </c>
      <c r="D25" s="395">
        <v>323046</v>
      </c>
      <c r="E25" s="395">
        <v>0</v>
      </c>
      <c r="F25" s="395">
        <v>0</v>
      </c>
      <c r="G25" s="395">
        <v>252164</v>
      </c>
    </row>
    <row r="26" spans="1:7" ht="12.75">
      <c r="A26" s="14">
        <v>18</v>
      </c>
      <c r="B26" s="15" t="s">
        <v>132</v>
      </c>
      <c r="C26" s="396">
        <v>50000</v>
      </c>
      <c r="D26" s="396">
        <v>1173811</v>
      </c>
      <c r="E26" s="396">
        <v>31872</v>
      </c>
      <c r="F26" s="396">
        <v>77590</v>
      </c>
      <c r="G26" s="396">
        <v>409774</v>
      </c>
    </row>
    <row r="27" spans="1:7" ht="12.75">
      <c r="A27" s="12">
        <v>19</v>
      </c>
      <c r="B27" s="13" t="s">
        <v>133</v>
      </c>
      <c r="C27" s="395">
        <v>0</v>
      </c>
      <c r="D27" s="395">
        <v>3412627</v>
      </c>
      <c r="E27" s="395">
        <v>135876</v>
      </c>
      <c r="F27" s="395">
        <v>248215</v>
      </c>
      <c r="G27" s="395">
        <v>820226</v>
      </c>
    </row>
    <row r="28" spans="1:7" ht="12.75">
      <c r="A28" s="14">
        <v>20</v>
      </c>
      <c r="B28" s="15" t="s">
        <v>134</v>
      </c>
      <c r="C28" s="396">
        <v>0</v>
      </c>
      <c r="D28" s="396">
        <v>0</v>
      </c>
      <c r="E28" s="396">
        <v>0</v>
      </c>
      <c r="F28" s="396">
        <v>0</v>
      </c>
      <c r="G28" s="396">
        <v>486210</v>
      </c>
    </row>
    <row r="29" spans="1:7" ht="12.75">
      <c r="A29" s="12">
        <v>21</v>
      </c>
      <c r="B29" s="13" t="s">
        <v>135</v>
      </c>
      <c r="C29" s="395">
        <v>0</v>
      </c>
      <c r="D29" s="395">
        <v>90323</v>
      </c>
      <c r="E29" s="395">
        <v>0</v>
      </c>
      <c r="F29" s="395">
        <v>222609</v>
      </c>
      <c r="G29" s="395">
        <v>801180</v>
      </c>
    </row>
    <row r="30" spans="1:7" ht="12.75">
      <c r="A30" s="14">
        <v>22</v>
      </c>
      <c r="B30" s="15" t="s">
        <v>136</v>
      </c>
      <c r="C30" s="396">
        <v>0</v>
      </c>
      <c r="D30" s="396">
        <v>742622</v>
      </c>
      <c r="E30" s="396">
        <v>0</v>
      </c>
      <c r="F30" s="396">
        <v>0</v>
      </c>
      <c r="G30" s="396">
        <v>594498</v>
      </c>
    </row>
    <row r="31" spans="1:7" ht="12.75">
      <c r="A31" s="12">
        <v>23</v>
      </c>
      <c r="B31" s="13" t="s">
        <v>137</v>
      </c>
      <c r="C31" s="395">
        <v>0</v>
      </c>
      <c r="D31" s="395">
        <v>858139</v>
      </c>
      <c r="E31" s="395">
        <v>0</v>
      </c>
      <c r="F31" s="395">
        <v>210179</v>
      </c>
      <c r="G31" s="395">
        <v>325815</v>
      </c>
    </row>
    <row r="32" spans="1:7" ht="12.75">
      <c r="A32" s="14">
        <v>24</v>
      </c>
      <c r="B32" s="15" t="s">
        <v>138</v>
      </c>
      <c r="C32" s="396">
        <v>0</v>
      </c>
      <c r="D32" s="396">
        <v>386529</v>
      </c>
      <c r="E32" s="396">
        <v>4751</v>
      </c>
      <c r="F32" s="396">
        <v>156490</v>
      </c>
      <c r="G32" s="396">
        <v>928548</v>
      </c>
    </row>
    <row r="33" spans="1:7" ht="12.75">
      <c r="A33" s="12">
        <v>25</v>
      </c>
      <c r="B33" s="13" t="s">
        <v>139</v>
      </c>
      <c r="C33" s="395">
        <v>31470</v>
      </c>
      <c r="D33" s="395">
        <v>358252</v>
      </c>
      <c r="E33" s="395">
        <v>0</v>
      </c>
      <c r="F33" s="395">
        <v>68568</v>
      </c>
      <c r="G33" s="395">
        <v>537879</v>
      </c>
    </row>
    <row r="34" spans="1:7" ht="12.75">
      <c r="A34" s="14">
        <v>26</v>
      </c>
      <c r="B34" s="15" t="s">
        <v>140</v>
      </c>
      <c r="C34" s="396">
        <v>0</v>
      </c>
      <c r="D34" s="396">
        <v>773475</v>
      </c>
      <c r="E34" s="396">
        <v>70151</v>
      </c>
      <c r="F34" s="396">
        <v>79370</v>
      </c>
      <c r="G34" s="396">
        <v>1581757</v>
      </c>
    </row>
    <row r="35" spans="1:7" ht="12.75">
      <c r="A35" s="12">
        <v>28</v>
      </c>
      <c r="B35" s="13" t="s">
        <v>141</v>
      </c>
      <c r="C35" s="395">
        <v>0</v>
      </c>
      <c r="D35" s="395">
        <v>299310</v>
      </c>
      <c r="E35" s="395">
        <v>0</v>
      </c>
      <c r="F35" s="395">
        <v>160565</v>
      </c>
      <c r="G35" s="395">
        <v>482238</v>
      </c>
    </row>
    <row r="36" spans="1:7" ht="12.75">
      <c r="A36" s="14">
        <v>30</v>
      </c>
      <c r="B36" s="15" t="s">
        <v>142</v>
      </c>
      <c r="C36" s="396">
        <v>0</v>
      </c>
      <c r="D36" s="396">
        <v>507951</v>
      </c>
      <c r="E36" s="396">
        <v>0</v>
      </c>
      <c r="F36" s="396">
        <v>147458</v>
      </c>
      <c r="G36" s="396">
        <v>405723</v>
      </c>
    </row>
    <row r="37" spans="1:7" ht="12.75">
      <c r="A37" s="12">
        <v>31</v>
      </c>
      <c r="B37" s="13" t="s">
        <v>143</v>
      </c>
      <c r="C37" s="395">
        <v>0</v>
      </c>
      <c r="D37" s="395">
        <v>1727828</v>
      </c>
      <c r="E37" s="395">
        <v>0</v>
      </c>
      <c r="F37" s="395">
        <v>140622</v>
      </c>
      <c r="G37" s="395">
        <v>865468</v>
      </c>
    </row>
    <row r="38" spans="1:7" ht="12.75">
      <c r="A38" s="14">
        <v>32</v>
      </c>
      <c r="B38" s="15" t="s">
        <v>144</v>
      </c>
      <c r="C38" s="396">
        <v>0</v>
      </c>
      <c r="D38" s="396">
        <v>586682</v>
      </c>
      <c r="E38" s="396">
        <v>0</v>
      </c>
      <c r="F38" s="396">
        <v>144457</v>
      </c>
      <c r="G38" s="396">
        <v>708323</v>
      </c>
    </row>
    <row r="39" spans="1:7" ht="12.75">
      <c r="A39" s="12">
        <v>33</v>
      </c>
      <c r="B39" s="13" t="s">
        <v>145</v>
      </c>
      <c r="C39" s="395">
        <v>0</v>
      </c>
      <c r="D39" s="395">
        <v>253874</v>
      </c>
      <c r="E39" s="395">
        <v>0</v>
      </c>
      <c r="F39" s="395">
        <v>76440</v>
      </c>
      <c r="G39" s="395">
        <v>665232</v>
      </c>
    </row>
    <row r="40" spans="1:7" ht="12.75">
      <c r="A40" s="14">
        <v>34</v>
      </c>
      <c r="B40" s="15" t="s">
        <v>146</v>
      </c>
      <c r="C40" s="396">
        <v>0</v>
      </c>
      <c r="D40" s="396">
        <v>110924.03</v>
      </c>
      <c r="E40" s="396">
        <v>0</v>
      </c>
      <c r="F40" s="396">
        <v>51907</v>
      </c>
      <c r="G40" s="396">
        <v>234290</v>
      </c>
    </row>
    <row r="41" spans="1:7" ht="12.75">
      <c r="A41" s="12">
        <v>35</v>
      </c>
      <c r="B41" s="13" t="s">
        <v>147</v>
      </c>
      <c r="C41" s="395">
        <v>0</v>
      </c>
      <c r="D41" s="395">
        <v>0</v>
      </c>
      <c r="E41" s="395">
        <v>23015</v>
      </c>
      <c r="F41" s="395">
        <v>209384</v>
      </c>
      <c r="G41" s="395">
        <v>392955</v>
      </c>
    </row>
    <row r="42" spans="1:7" ht="12.75">
      <c r="A42" s="14">
        <v>36</v>
      </c>
      <c r="B42" s="15" t="s">
        <v>148</v>
      </c>
      <c r="C42" s="396">
        <v>1071882</v>
      </c>
      <c r="D42" s="396">
        <v>0</v>
      </c>
      <c r="E42" s="396">
        <v>0</v>
      </c>
      <c r="F42" s="396">
        <v>72496</v>
      </c>
      <c r="G42" s="396">
        <v>243231</v>
      </c>
    </row>
    <row r="43" spans="1:7" ht="12.75">
      <c r="A43" s="12">
        <v>37</v>
      </c>
      <c r="B43" s="13" t="s">
        <v>149</v>
      </c>
      <c r="C43" s="395">
        <v>0</v>
      </c>
      <c r="D43" s="395">
        <v>21929</v>
      </c>
      <c r="E43" s="395">
        <v>66000</v>
      </c>
      <c r="F43" s="395">
        <v>0</v>
      </c>
      <c r="G43" s="395">
        <v>519733</v>
      </c>
    </row>
    <row r="44" spans="1:7" ht="12.75">
      <c r="A44" s="14">
        <v>38</v>
      </c>
      <c r="B44" s="15" t="s">
        <v>150</v>
      </c>
      <c r="C44" s="396">
        <v>1950</v>
      </c>
      <c r="D44" s="396">
        <v>582129</v>
      </c>
      <c r="E44" s="396">
        <v>0</v>
      </c>
      <c r="F44" s="396">
        <v>210643</v>
      </c>
      <c r="G44" s="396">
        <v>592737</v>
      </c>
    </row>
    <row r="45" spans="1:7" ht="12.75">
      <c r="A45" s="12">
        <v>39</v>
      </c>
      <c r="B45" s="13" t="s">
        <v>151</v>
      </c>
      <c r="C45" s="395">
        <v>0</v>
      </c>
      <c r="D45" s="395">
        <v>96951</v>
      </c>
      <c r="E45" s="395">
        <v>-56096</v>
      </c>
      <c r="F45" s="395">
        <v>188019</v>
      </c>
      <c r="G45" s="395">
        <v>961494</v>
      </c>
    </row>
    <row r="46" spans="1:7" ht="12.75">
      <c r="A46" s="14">
        <v>40</v>
      </c>
      <c r="B46" s="15" t="s">
        <v>152</v>
      </c>
      <c r="C46" s="396">
        <v>0</v>
      </c>
      <c r="D46" s="396">
        <v>695406</v>
      </c>
      <c r="E46" s="396">
        <v>0</v>
      </c>
      <c r="F46" s="396">
        <v>21546</v>
      </c>
      <c r="G46" s="396">
        <v>2392727</v>
      </c>
    </row>
    <row r="47" spans="1:7" ht="12.75">
      <c r="A47" s="12">
        <v>41</v>
      </c>
      <c r="B47" s="13" t="s">
        <v>153</v>
      </c>
      <c r="C47" s="395">
        <v>0</v>
      </c>
      <c r="D47" s="395">
        <v>2488372</v>
      </c>
      <c r="E47" s="395">
        <v>0</v>
      </c>
      <c r="F47" s="395">
        <v>283082</v>
      </c>
      <c r="G47" s="395">
        <v>902329</v>
      </c>
    </row>
    <row r="48" spans="1:7" ht="12.75">
      <c r="A48" s="14">
        <v>42</v>
      </c>
      <c r="B48" s="15" t="s">
        <v>154</v>
      </c>
      <c r="C48" s="396">
        <v>0</v>
      </c>
      <c r="D48" s="396">
        <v>1240876</v>
      </c>
      <c r="E48" s="396">
        <v>21811</v>
      </c>
      <c r="F48" s="396">
        <v>76738</v>
      </c>
      <c r="G48" s="396">
        <v>91729</v>
      </c>
    </row>
    <row r="49" spans="1:7" ht="12.75">
      <c r="A49" s="12">
        <v>43</v>
      </c>
      <c r="B49" s="13" t="s">
        <v>155</v>
      </c>
      <c r="C49" s="395">
        <v>0</v>
      </c>
      <c r="D49" s="395">
        <v>1824522</v>
      </c>
      <c r="E49" s="395">
        <v>0</v>
      </c>
      <c r="F49" s="395">
        <v>138431</v>
      </c>
      <c r="G49" s="395">
        <v>221093</v>
      </c>
    </row>
    <row r="50" spans="1:7" ht="12.75">
      <c r="A50" s="14">
        <v>44</v>
      </c>
      <c r="B50" s="15" t="s">
        <v>156</v>
      </c>
      <c r="C50" s="396">
        <v>0</v>
      </c>
      <c r="D50" s="396">
        <v>424985</v>
      </c>
      <c r="E50" s="396">
        <v>49347</v>
      </c>
      <c r="F50" s="396">
        <v>137551</v>
      </c>
      <c r="G50" s="396">
        <v>361989</v>
      </c>
    </row>
    <row r="51" spans="1:7" ht="12.75">
      <c r="A51" s="12">
        <v>45</v>
      </c>
      <c r="B51" s="13" t="s">
        <v>157</v>
      </c>
      <c r="C51" s="395">
        <v>0</v>
      </c>
      <c r="D51" s="395">
        <v>251576</v>
      </c>
      <c r="E51" s="395">
        <v>0</v>
      </c>
      <c r="F51" s="395">
        <v>0</v>
      </c>
      <c r="G51" s="395">
        <v>299895</v>
      </c>
    </row>
    <row r="52" spans="1:7" ht="12.75">
      <c r="A52" s="14">
        <v>46</v>
      </c>
      <c r="B52" s="15" t="s">
        <v>158</v>
      </c>
      <c r="C52" s="396">
        <v>3765</v>
      </c>
      <c r="D52" s="396">
        <v>156799</v>
      </c>
      <c r="E52" s="396">
        <v>102733</v>
      </c>
      <c r="F52" s="396">
        <v>23789</v>
      </c>
      <c r="G52" s="396">
        <v>188351</v>
      </c>
    </row>
    <row r="53" spans="1:7" ht="12.75">
      <c r="A53" s="12">
        <v>47</v>
      </c>
      <c r="B53" s="13" t="s">
        <v>159</v>
      </c>
      <c r="C53" s="395">
        <v>0</v>
      </c>
      <c r="D53" s="395">
        <v>499745</v>
      </c>
      <c r="E53" s="395">
        <v>0</v>
      </c>
      <c r="F53" s="395">
        <v>0</v>
      </c>
      <c r="G53" s="395">
        <v>715281</v>
      </c>
    </row>
    <row r="54" spans="1:7" ht="12.75">
      <c r="A54" s="14">
        <v>48</v>
      </c>
      <c r="B54" s="15" t="s">
        <v>160</v>
      </c>
      <c r="C54" s="396">
        <v>0</v>
      </c>
      <c r="D54" s="396">
        <v>2478443</v>
      </c>
      <c r="E54" s="396">
        <v>50000</v>
      </c>
      <c r="F54" s="396">
        <v>111708</v>
      </c>
      <c r="G54" s="396">
        <v>753152</v>
      </c>
    </row>
    <row r="55" spans="1:7" ht="12.75">
      <c r="A55" s="12">
        <v>49</v>
      </c>
      <c r="B55" s="13" t="s">
        <v>161</v>
      </c>
      <c r="C55" s="395">
        <v>116613</v>
      </c>
      <c r="D55" s="395">
        <v>7192027</v>
      </c>
      <c r="E55" s="395">
        <v>54173</v>
      </c>
      <c r="F55" s="395">
        <v>0</v>
      </c>
      <c r="G55" s="395">
        <v>2088052</v>
      </c>
    </row>
    <row r="56" spans="1:7" ht="12.75">
      <c r="A56" s="14">
        <v>50</v>
      </c>
      <c r="B56" s="15" t="s">
        <v>358</v>
      </c>
      <c r="C56" s="396">
        <v>0</v>
      </c>
      <c r="D56" s="396">
        <v>1887868</v>
      </c>
      <c r="E56" s="396">
        <v>0</v>
      </c>
      <c r="F56" s="396">
        <v>215440</v>
      </c>
      <c r="G56" s="396">
        <v>559861</v>
      </c>
    </row>
    <row r="57" spans="1:7" ht="12.75">
      <c r="A57" s="12">
        <v>2264</v>
      </c>
      <c r="B57" s="13" t="s">
        <v>162</v>
      </c>
      <c r="C57" s="395">
        <v>0</v>
      </c>
      <c r="D57" s="395">
        <v>113308</v>
      </c>
      <c r="E57" s="395">
        <v>0</v>
      </c>
      <c r="F57" s="395">
        <v>0</v>
      </c>
      <c r="G57" s="395">
        <v>39356</v>
      </c>
    </row>
    <row r="58" spans="1:7" ht="12.75">
      <c r="A58" s="14">
        <v>2309</v>
      </c>
      <c r="B58" s="15" t="s">
        <v>163</v>
      </c>
      <c r="C58" s="396">
        <v>0</v>
      </c>
      <c r="D58" s="396">
        <v>4996</v>
      </c>
      <c r="E58" s="396">
        <v>0</v>
      </c>
      <c r="F58" s="396">
        <v>0</v>
      </c>
      <c r="G58" s="396">
        <v>86048</v>
      </c>
    </row>
    <row r="59" spans="1:7" ht="12.75">
      <c r="A59" s="12">
        <v>2312</v>
      </c>
      <c r="B59" s="13" t="s">
        <v>164</v>
      </c>
      <c r="C59" s="395">
        <v>0</v>
      </c>
      <c r="D59" s="395">
        <v>0</v>
      </c>
      <c r="E59" s="395">
        <v>0</v>
      </c>
      <c r="F59" s="395">
        <v>0</v>
      </c>
      <c r="G59" s="395">
        <v>19497</v>
      </c>
    </row>
    <row r="60" spans="1:7" ht="12.75">
      <c r="A60" s="14">
        <v>2355</v>
      </c>
      <c r="B60" s="15" t="s">
        <v>165</v>
      </c>
      <c r="C60" s="396">
        <v>0</v>
      </c>
      <c r="D60" s="396">
        <v>669141</v>
      </c>
      <c r="E60" s="396">
        <v>0</v>
      </c>
      <c r="F60" s="396">
        <v>0</v>
      </c>
      <c r="G60" s="396">
        <v>898285</v>
      </c>
    </row>
    <row r="61" spans="1:7" ht="12.75">
      <c r="A61" s="12">
        <v>2439</v>
      </c>
      <c r="B61" s="13" t="s">
        <v>166</v>
      </c>
      <c r="C61" s="395">
        <v>0</v>
      </c>
      <c r="D61" s="395">
        <v>201531</v>
      </c>
      <c r="E61" s="395">
        <v>0</v>
      </c>
      <c r="F61" s="395">
        <v>77204</v>
      </c>
      <c r="G61" s="395">
        <v>72582</v>
      </c>
    </row>
    <row r="62" spans="1:7" ht="12.75">
      <c r="A62" s="14">
        <v>2460</v>
      </c>
      <c r="B62" s="15" t="s">
        <v>167</v>
      </c>
      <c r="C62" s="396">
        <v>0</v>
      </c>
      <c r="D62" s="396">
        <v>0</v>
      </c>
      <c r="E62" s="396">
        <v>0</v>
      </c>
      <c r="F62" s="396">
        <v>0</v>
      </c>
      <c r="G62" s="396">
        <v>337548</v>
      </c>
    </row>
    <row r="63" spans="1:7" ht="12.75">
      <c r="A63" s="12">
        <v>3000</v>
      </c>
      <c r="B63" s="13" t="s">
        <v>400</v>
      </c>
      <c r="C63" s="395">
        <v>0</v>
      </c>
      <c r="D63" s="395">
        <v>0</v>
      </c>
      <c r="E63" s="395">
        <v>0</v>
      </c>
      <c r="F63" s="395">
        <v>0</v>
      </c>
      <c r="G63" s="395">
        <v>791931</v>
      </c>
    </row>
    <row r="64" spans="1:7" ht="4.5" customHeight="1">
      <c r="A64" s="16"/>
      <c r="B64" s="16"/>
      <c r="C64" s="397"/>
      <c r="D64" s="397"/>
      <c r="E64" s="397"/>
      <c r="F64" s="397"/>
      <c r="G64" s="397"/>
    </row>
    <row r="65" spans="1:7" ht="12.75">
      <c r="A65" s="18"/>
      <c r="B65" s="19" t="s">
        <v>168</v>
      </c>
      <c r="C65" s="398">
        <f>SUM(C11:C63)</f>
        <v>3034212</v>
      </c>
      <c r="D65" s="398">
        <f>SUM(D11:D63)</f>
        <v>61612162.03</v>
      </c>
      <c r="E65" s="398">
        <f>SUM(E11:E63)</f>
        <v>1370422</v>
      </c>
      <c r="F65" s="398">
        <f>SUM(F11:F63)</f>
        <v>6411369</v>
      </c>
      <c r="G65" s="398">
        <f>SUM(G11:G63)</f>
        <v>59151755.93</v>
      </c>
    </row>
    <row r="66" spans="1:7" ht="4.5" customHeight="1">
      <c r="A66" s="16"/>
      <c r="B66" s="16"/>
      <c r="C66" s="397"/>
      <c r="D66" s="397"/>
      <c r="E66" s="397"/>
      <c r="F66" s="397"/>
      <c r="G66" s="397"/>
    </row>
    <row r="67" spans="1:7" ht="12.75">
      <c r="A67" s="14">
        <v>2155</v>
      </c>
      <c r="B67" s="15" t="s">
        <v>169</v>
      </c>
      <c r="C67" s="396">
        <v>0</v>
      </c>
      <c r="D67" s="396">
        <v>0</v>
      </c>
      <c r="E67" s="396">
        <v>0</v>
      </c>
      <c r="F67" s="396">
        <v>0</v>
      </c>
      <c r="G67" s="396">
        <v>0</v>
      </c>
    </row>
    <row r="68" spans="1:7" ht="12.75">
      <c r="A68" s="12">
        <v>2408</v>
      </c>
      <c r="B68" s="13" t="s">
        <v>171</v>
      </c>
      <c r="C68" s="395">
        <v>0</v>
      </c>
      <c r="D68" s="395">
        <v>2060</v>
      </c>
      <c r="E68" s="395">
        <v>0</v>
      </c>
      <c r="F68" s="395">
        <v>0</v>
      </c>
      <c r="G68" s="395">
        <v>0</v>
      </c>
    </row>
    <row r="69" ht="6.75" customHeight="1"/>
    <row r="70" spans="3:7" ht="12" customHeight="1">
      <c r="C70" s="16"/>
      <c r="D70" s="16"/>
      <c r="E70" s="16"/>
      <c r="F70" s="16"/>
      <c r="G70" s="16"/>
    </row>
    <row r="71" spans="1:7" ht="12" customHeight="1">
      <c r="A71" s="5"/>
      <c r="B71" s="5"/>
      <c r="C71" s="16"/>
      <c r="D71" s="16"/>
      <c r="E71" s="16"/>
      <c r="F71" s="16"/>
      <c r="G71" s="16"/>
    </row>
    <row r="72" spans="1:7" ht="12" customHeight="1">
      <c r="A72" s="5"/>
      <c r="B72" s="5"/>
      <c r="C72" s="16"/>
      <c r="D72" s="16"/>
      <c r="E72" s="16"/>
      <c r="F72" s="16"/>
      <c r="G72" s="16"/>
    </row>
    <row r="73" spans="1:7" ht="12" customHeight="1">
      <c r="A73" s="5"/>
      <c r="B73" s="5"/>
      <c r="C73" s="16"/>
      <c r="D73" s="16"/>
      <c r="E73" s="16"/>
      <c r="F73" s="16"/>
      <c r="G73" s="16"/>
    </row>
    <row r="74" spans="1:7" ht="12" customHeight="1">
      <c r="A74" s="5"/>
      <c r="B74" s="5"/>
      <c r="C74" s="16"/>
      <c r="D74" s="16"/>
      <c r="E74" s="16"/>
      <c r="F74" s="16"/>
      <c r="G74" s="16"/>
    </row>
    <row r="75" ht="12" customHeight="1"/>
  </sheetData>
  <printOptions horizontalCentered="1"/>
  <pageMargins left="0.4724409448818898" right="0.4724409448818898" top="0.5905511811023623" bottom="0" header="0.31496062992125984" footer="0"/>
  <pageSetup fitToHeight="1" fitToWidth="1" horizontalDpi="300" verticalDpi="300" orientation="portrait" scale="83" r:id="rId1"/>
  <headerFooter alignWithMargins="0">
    <oddHeader>&amp;C&amp;"Times New Roman,Bold"&amp;12&amp;A</oddHeader>
  </headerFooter>
</worksheet>
</file>

<file path=xl/worksheets/sheet42.xml><?xml version="1.0" encoding="utf-8"?>
<worksheet xmlns="http://schemas.openxmlformats.org/spreadsheetml/2006/main" xmlns:r="http://schemas.openxmlformats.org/officeDocument/2006/relationships">
  <sheetPr codeName="Sheet41">
    <pageSetUpPr fitToPage="1"/>
  </sheetPr>
  <dimension ref="A1:F74"/>
  <sheetViews>
    <sheetView showGridLines="0" showZeros="0" workbookViewId="0" topLeftCell="A1">
      <selection activeCell="A1" sqref="A1"/>
    </sheetView>
  </sheetViews>
  <sheetFormatPr defaultColWidth="19.83203125" defaultRowHeight="12"/>
  <cols>
    <col min="1" max="1" width="6.83203125" style="80" customWidth="1"/>
    <col min="2" max="2" width="35.83203125" style="80" customWidth="1"/>
    <col min="3" max="5" width="20.83203125" style="80" customWidth="1"/>
    <col min="6" max="6" width="35.83203125" style="80" customWidth="1"/>
    <col min="7" max="16384" width="19.83203125" style="80" customWidth="1"/>
  </cols>
  <sheetData>
    <row r="1" spans="1:2" ht="6.75" customHeight="1">
      <c r="A1" s="16"/>
      <c r="B1" s="78"/>
    </row>
    <row r="2" spans="1:6" ht="12.75">
      <c r="A2" s="10"/>
      <c r="B2" s="104"/>
      <c r="C2" s="105" t="s">
        <v>172</v>
      </c>
      <c r="D2" s="105"/>
      <c r="E2" s="105"/>
      <c r="F2" s="106" t="s">
        <v>5</v>
      </c>
    </row>
    <row r="3" spans="1:6" ht="12.75">
      <c r="A3" s="11"/>
      <c r="B3" s="107"/>
      <c r="C3" s="377" t="str">
        <f>capyear</f>
        <v>CAPITAL FUND 2000/01 ACTUAL</v>
      </c>
      <c r="D3" s="138"/>
      <c r="E3" s="138"/>
      <c r="F3" s="303"/>
    </row>
    <row r="4" spans="1:6" ht="12.75">
      <c r="A4" s="9"/>
      <c r="C4" s="140"/>
      <c r="E4" s="140"/>
      <c r="F4" s="140"/>
    </row>
    <row r="5" spans="1:6" ht="12.75">
      <c r="A5" s="9"/>
      <c r="C5" s="55"/>
      <c r="D5" s="140"/>
      <c r="E5" s="140"/>
      <c r="F5" s="140"/>
    </row>
    <row r="6" spans="1:6" ht="12.75">
      <c r="A6" s="9"/>
      <c r="C6" s="223" t="s">
        <v>185</v>
      </c>
      <c r="D6" s="125"/>
      <c r="E6" s="126"/>
      <c r="F6" s="140"/>
    </row>
    <row r="7" spans="1:6" ht="12.75">
      <c r="A7" s="16"/>
      <c r="C7" s="141"/>
      <c r="D7" s="141" t="s">
        <v>201</v>
      </c>
      <c r="E7" s="157"/>
      <c r="F7" s="140"/>
    </row>
    <row r="8" spans="1:6" ht="12.75">
      <c r="A8" s="92"/>
      <c r="B8" s="44"/>
      <c r="C8" s="143" t="s">
        <v>226</v>
      </c>
      <c r="D8" s="143" t="s">
        <v>230</v>
      </c>
      <c r="E8" s="174"/>
      <c r="F8" s="140"/>
    </row>
    <row r="9" spans="1:6" ht="12.75">
      <c r="A9" s="50" t="s">
        <v>101</v>
      </c>
      <c r="B9" s="51" t="s">
        <v>102</v>
      </c>
      <c r="C9" s="145" t="s">
        <v>116</v>
      </c>
      <c r="D9" s="145" t="s">
        <v>231</v>
      </c>
      <c r="E9" s="145" t="s">
        <v>69</v>
      </c>
      <c r="F9" s="140"/>
    </row>
    <row r="10" spans="1:6" ht="4.5" customHeight="1">
      <c r="A10" s="75"/>
      <c r="B10" s="75"/>
      <c r="C10" s="146"/>
      <c r="D10" s="146"/>
      <c r="E10" s="146"/>
      <c r="F10" s="78"/>
    </row>
    <row r="11" spans="1:5" ht="12.75">
      <c r="A11" s="12">
        <v>1</v>
      </c>
      <c r="B11" s="13" t="s">
        <v>117</v>
      </c>
      <c r="C11" s="395">
        <v>0</v>
      </c>
      <c r="D11" s="395">
        <v>5462411</v>
      </c>
      <c r="E11" s="395">
        <f>SUM('- 48 -'!C11:G11,C11:D11)</f>
        <v>23816233</v>
      </c>
    </row>
    <row r="12" spans="1:5" ht="12.75">
      <c r="A12" s="14">
        <v>2</v>
      </c>
      <c r="B12" s="15" t="s">
        <v>118</v>
      </c>
      <c r="C12" s="396">
        <v>0</v>
      </c>
      <c r="D12" s="396">
        <v>1541272</v>
      </c>
      <c r="E12" s="396">
        <f>SUM('- 48 -'!C12:G12,C12:D12)</f>
        <v>4335558</v>
      </c>
    </row>
    <row r="13" spans="1:5" ht="12.75">
      <c r="A13" s="12">
        <v>3</v>
      </c>
      <c r="B13" s="13" t="s">
        <v>119</v>
      </c>
      <c r="C13" s="395">
        <v>0</v>
      </c>
      <c r="D13" s="395">
        <v>105226</v>
      </c>
      <c r="E13" s="395">
        <f>SUM('- 48 -'!C13:G13,C13:D13)</f>
        <v>2389560</v>
      </c>
    </row>
    <row r="14" spans="1:5" ht="12.75">
      <c r="A14" s="14">
        <v>4</v>
      </c>
      <c r="B14" s="15" t="s">
        <v>120</v>
      </c>
      <c r="C14" s="396">
        <v>0</v>
      </c>
      <c r="D14" s="396">
        <v>2168513</v>
      </c>
      <c r="E14" s="396">
        <f>SUM('- 48 -'!C14:G14,C14:D14)</f>
        <v>8086359</v>
      </c>
    </row>
    <row r="15" spans="1:5" ht="12.75">
      <c r="A15" s="12">
        <v>5</v>
      </c>
      <c r="B15" s="13" t="s">
        <v>121</v>
      </c>
      <c r="C15" s="395">
        <v>0</v>
      </c>
      <c r="D15" s="395">
        <v>730307</v>
      </c>
      <c r="E15" s="395">
        <f>SUM('- 48 -'!C15:G15,C15:D15)</f>
        <v>3737011</v>
      </c>
    </row>
    <row r="16" spans="1:5" ht="12.75">
      <c r="A16" s="14">
        <v>6</v>
      </c>
      <c r="B16" s="15" t="s">
        <v>122</v>
      </c>
      <c r="C16" s="396">
        <v>0</v>
      </c>
      <c r="D16" s="396">
        <v>280883</v>
      </c>
      <c r="E16" s="396">
        <f>SUM('- 48 -'!C16:G16,C16:D16)</f>
        <v>4209009</v>
      </c>
    </row>
    <row r="17" spans="1:5" ht="12.75">
      <c r="A17" s="12">
        <v>9</v>
      </c>
      <c r="B17" s="13" t="s">
        <v>123</v>
      </c>
      <c r="C17" s="395">
        <v>0</v>
      </c>
      <c r="D17" s="395">
        <v>923154</v>
      </c>
      <c r="E17" s="395">
        <f>SUM('- 48 -'!C17:G17,C17:D17)</f>
        <v>7095432</v>
      </c>
    </row>
    <row r="18" spans="1:5" ht="12.75">
      <c r="A18" s="14">
        <v>10</v>
      </c>
      <c r="B18" s="15" t="s">
        <v>124</v>
      </c>
      <c r="C18" s="396">
        <v>10998</v>
      </c>
      <c r="D18" s="396">
        <v>196826.68</v>
      </c>
      <c r="E18" s="396">
        <f>SUM('- 48 -'!C18:G18,C18:D18)</f>
        <v>5645608.609999999</v>
      </c>
    </row>
    <row r="19" spans="1:5" ht="12.75">
      <c r="A19" s="12">
        <v>11</v>
      </c>
      <c r="B19" s="13" t="s">
        <v>125</v>
      </c>
      <c r="C19" s="395">
        <v>0</v>
      </c>
      <c r="D19" s="395">
        <v>713169</v>
      </c>
      <c r="E19" s="395">
        <f>SUM('- 48 -'!C19:G19,C19:D19)</f>
        <v>3154139</v>
      </c>
    </row>
    <row r="20" spans="1:5" ht="12.75">
      <c r="A20" s="14">
        <v>12</v>
      </c>
      <c r="B20" s="15" t="s">
        <v>126</v>
      </c>
      <c r="C20" s="396">
        <v>0</v>
      </c>
      <c r="D20" s="396">
        <v>3571874</v>
      </c>
      <c r="E20" s="396">
        <f>SUM('- 48 -'!C20:G20,C20:D20)</f>
        <v>10815660</v>
      </c>
    </row>
    <row r="21" spans="1:5" ht="12.75">
      <c r="A21" s="12">
        <v>13</v>
      </c>
      <c r="B21" s="13" t="s">
        <v>127</v>
      </c>
      <c r="C21" s="395">
        <v>0</v>
      </c>
      <c r="D21" s="395">
        <v>1170813</v>
      </c>
      <c r="E21" s="395">
        <f>SUM('- 48 -'!C21:G21,C21:D21)</f>
        <v>4632863</v>
      </c>
    </row>
    <row r="22" spans="1:5" ht="12.75">
      <c r="A22" s="14">
        <v>14</v>
      </c>
      <c r="B22" s="15" t="s">
        <v>128</v>
      </c>
      <c r="C22" s="396">
        <v>0</v>
      </c>
      <c r="D22" s="396">
        <v>694429</v>
      </c>
      <c r="E22" s="396">
        <f>SUM('- 48 -'!C22:G22,C22:D22)</f>
        <v>3899627</v>
      </c>
    </row>
    <row r="23" spans="1:5" ht="12.75">
      <c r="A23" s="12">
        <v>15</v>
      </c>
      <c r="B23" s="13" t="s">
        <v>129</v>
      </c>
      <c r="C23" s="395">
        <v>3200</v>
      </c>
      <c r="D23" s="395">
        <v>1281982</v>
      </c>
      <c r="E23" s="395">
        <f>SUM('- 48 -'!C23:G23,C23:D23)</f>
        <v>6880878</v>
      </c>
    </row>
    <row r="24" spans="1:5" ht="12.75">
      <c r="A24" s="14">
        <v>16</v>
      </c>
      <c r="B24" s="15" t="s">
        <v>130</v>
      </c>
      <c r="C24" s="396">
        <v>0</v>
      </c>
      <c r="D24" s="396">
        <v>178389</v>
      </c>
      <c r="E24" s="396">
        <f>SUM('- 48 -'!C24:G24,C24:D24)</f>
        <v>470438</v>
      </c>
    </row>
    <row r="25" spans="1:5" ht="12.75">
      <c r="A25" s="12">
        <v>17</v>
      </c>
      <c r="B25" s="13" t="s">
        <v>131</v>
      </c>
      <c r="C25" s="395">
        <v>26500</v>
      </c>
      <c r="D25" s="395">
        <v>111000</v>
      </c>
      <c r="E25" s="395">
        <f>SUM('- 48 -'!C25:G25,C25:D25)</f>
        <v>712710</v>
      </c>
    </row>
    <row r="26" spans="1:5" ht="12.75">
      <c r="A26" s="14">
        <v>18</v>
      </c>
      <c r="B26" s="15" t="s">
        <v>132</v>
      </c>
      <c r="C26" s="396">
        <v>0</v>
      </c>
      <c r="D26" s="396">
        <v>48295</v>
      </c>
      <c r="E26" s="396">
        <f>SUM('- 48 -'!C26:G26,C26:D26)</f>
        <v>1791342</v>
      </c>
    </row>
    <row r="27" spans="1:5" ht="12.75">
      <c r="A27" s="12">
        <v>19</v>
      </c>
      <c r="B27" s="13" t="s">
        <v>133</v>
      </c>
      <c r="C27" s="395">
        <v>0</v>
      </c>
      <c r="D27" s="395">
        <v>4527774</v>
      </c>
      <c r="E27" s="395">
        <f>SUM('- 48 -'!C27:G27,C27:D27)</f>
        <v>9144718</v>
      </c>
    </row>
    <row r="28" spans="1:5" ht="12.75">
      <c r="A28" s="14">
        <v>20</v>
      </c>
      <c r="B28" s="15" t="s">
        <v>134</v>
      </c>
      <c r="C28" s="396">
        <v>0</v>
      </c>
      <c r="D28" s="396">
        <v>4768</v>
      </c>
      <c r="E28" s="396">
        <f>SUM('- 48 -'!C28:G28,C28:D28)</f>
        <v>490978</v>
      </c>
    </row>
    <row r="29" spans="1:5" ht="12.75">
      <c r="A29" s="12">
        <v>21</v>
      </c>
      <c r="B29" s="13" t="s">
        <v>135</v>
      </c>
      <c r="C29" s="395">
        <v>0</v>
      </c>
      <c r="D29" s="395">
        <v>141008</v>
      </c>
      <c r="E29" s="395">
        <f>SUM('- 48 -'!C29:G29,C29:D29)</f>
        <v>1255120</v>
      </c>
    </row>
    <row r="30" spans="1:5" ht="12.75">
      <c r="A30" s="14">
        <v>22</v>
      </c>
      <c r="B30" s="15" t="s">
        <v>136</v>
      </c>
      <c r="C30" s="396">
        <v>0</v>
      </c>
      <c r="D30" s="396">
        <v>525984</v>
      </c>
      <c r="E30" s="396">
        <f>SUM('- 48 -'!C30:G30,C30:D30)</f>
        <v>1863104</v>
      </c>
    </row>
    <row r="31" spans="1:5" ht="12.75">
      <c r="A31" s="12">
        <v>23</v>
      </c>
      <c r="B31" s="13" t="s">
        <v>137</v>
      </c>
      <c r="C31" s="395">
        <v>0</v>
      </c>
      <c r="D31" s="395">
        <v>119534</v>
      </c>
      <c r="E31" s="395">
        <f>SUM('- 48 -'!C31:G31,C31:D31)</f>
        <v>1513667</v>
      </c>
    </row>
    <row r="32" spans="1:5" ht="12.75">
      <c r="A32" s="14">
        <v>24</v>
      </c>
      <c r="B32" s="15" t="s">
        <v>138</v>
      </c>
      <c r="C32" s="396">
        <v>0</v>
      </c>
      <c r="D32" s="396">
        <v>153692</v>
      </c>
      <c r="E32" s="396">
        <f>SUM('- 48 -'!C32:G32,C32:D32)</f>
        <v>1630010</v>
      </c>
    </row>
    <row r="33" spans="1:5" ht="12.75">
      <c r="A33" s="12">
        <v>25</v>
      </c>
      <c r="B33" s="13" t="s">
        <v>139</v>
      </c>
      <c r="C33" s="395">
        <v>0</v>
      </c>
      <c r="D33" s="395">
        <v>518335</v>
      </c>
      <c r="E33" s="395">
        <f>SUM('- 48 -'!C33:G33,C33:D33)</f>
        <v>1514504</v>
      </c>
    </row>
    <row r="34" spans="1:5" ht="12.75">
      <c r="A34" s="14">
        <v>26</v>
      </c>
      <c r="B34" s="15" t="s">
        <v>140</v>
      </c>
      <c r="C34" s="396">
        <v>0</v>
      </c>
      <c r="D34" s="396">
        <v>164147</v>
      </c>
      <c r="E34" s="396">
        <f>SUM('- 48 -'!C34:G34,C34:D34)</f>
        <v>2668900</v>
      </c>
    </row>
    <row r="35" spans="1:5" ht="12.75">
      <c r="A35" s="12">
        <v>28</v>
      </c>
      <c r="B35" s="13" t="s">
        <v>141</v>
      </c>
      <c r="C35" s="395">
        <v>0</v>
      </c>
      <c r="D35" s="395">
        <v>92750</v>
      </c>
      <c r="E35" s="395">
        <f>SUM('- 48 -'!C35:G35,C35:D35)</f>
        <v>1034863</v>
      </c>
    </row>
    <row r="36" spans="1:5" ht="12.75">
      <c r="A36" s="14">
        <v>30</v>
      </c>
      <c r="B36" s="15" t="s">
        <v>142</v>
      </c>
      <c r="C36" s="396">
        <v>0</v>
      </c>
      <c r="D36" s="396">
        <v>280701</v>
      </c>
      <c r="E36" s="396">
        <f>SUM('- 48 -'!C36:G36,C36:D36)</f>
        <v>1341833</v>
      </c>
    </row>
    <row r="37" spans="1:5" ht="12.75">
      <c r="A37" s="12">
        <v>31</v>
      </c>
      <c r="B37" s="13" t="s">
        <v>143</v>
      </c>
      <c r="C37" s="395">
        <v>0</v>
      </c>
      <c r="D37" s="395">
        <v>409583</v>
      </c>
      <c r="E37" s="395">
        <f>SUM('- 48 -'!C37:G37,C37:D37)</f>
        <v>3143501</v>
      </c>
    </row>
    <row r="38" spans="1:5" ht="12.75">
      <c r="A38" s="14">
        <v>32</v>
      </c>
      <c r="B38" s="15" t="s">
        <v>144</v>
      </c>
      <c r="C38" s="396">
        <v>601</v>
      </c>
      <c r="D38" s="396">
        <v>31205</v>
      </c>
      <c r="E38" s="396">
        <f>SUM('- 48 -'!C38:G38,C38:D38)</f>
        <v>1471268</v>
      </c>
    </row>
    <row r="39" spans="1:5" ht="12.75">
      <c r="A39" s="12">
        <v>33</v>
      </c>
      <c r="B39" s="13" t="s">
        <v>145</v>
      </c>
      <c r="C39" s="395">
        <v>0</v>
      </c>
      <c r="D39" s="395">
        <v>82548</v>
      </c>
      <c r="E39" s="395">
        <f>SUM('- 48 -'!C39:G39,C39:D39)</f>
        <v>1078094</v>
      </c>
    </row>
    <row r="40" spans="1:5" ht="12.75">
      <c r="A40" s="14">
        <v>34</v>
      </c>
      <c r="B40" s="15" t="s">
        <v>146</v>
      </c>
      <c r="C40" s="396">
        <v>0</v>
      </c>
      <c r="D40" s="396">
        <v>63711.64</v>
      </c>
      <c r="E40" s="396">
        <f>SUM('- 48 -'!C40:G40,C40:D40)</f>
        <v>460832.67000000004</v>
      </c>
    </row>
    <row r="41" spans="1:5" ht="12.75">
      <c r="A41" s="12">
        <v>35</v>
      </c>
      <c r="B41" s="13" t="s">
        <v>147</v>
      </c>
      <c r="C41" s="395">
        <v>0</v>
      </c>
      <c r="D41" s="395">
        <v>13488</v>
      </c>
      <c r="E41" s="395">
        <f>SUM('- 48 -'!C41:G41,C41:D41)</f>
        <v>638842</v>
      </c>
    </row>
    <row r="42" spans="1:5" ht="12.75">
      <c r="A42" s="14">
        <v>36</v>
      </c>
      <c r="B42" s="15" t="s">
        <v>148</v>
      </c>
      <c r="C42" s="396">
        <v>0</v>
      </c>
      <c r="D42" s="396">
        <v>220749</v>
      </c>
      <c r="E42" s="396">
        <f>SUM('- 48 -'!C42:G42,C42:D42)</f>
        <v>1608358</v>
      </c>
    </row>
    <row r="43" spans="1:5" ht="12.75">
      <c r="A43" s="12">
        <v>37</v>
      </c>
      <c r="B43" s="13" t="s">
        <v>149</v>
      </c>
      <c r="C43" s="395">
        <v>14333</v>
      </c>
      <c r="D43" s="395">
        <v>157579</v>
      </c>
      <c r="E43" s="395">
        <f>SUM('- 48 -'!C43:G43,C43:D43)</f>
        <v>779574</v>
      </c>
    </row>
    <row r="44" spans="1:5" ht="12.75">
      <c r="A44" s="14">
        <v>38</v>
      </c>
      <c r="B44" s="15" t="s">
        <v>150</v>
      </c>
      <c r="C44" s="396">
        <v>0</v>
      </c>
      <c r="D44" s="396">
        <v>0</v>
      </c>
      <c r="E44" s="396">
        <f>SUM('- 48 -'!C44:G44,C44:D44)</f>
        <v>1387459</v>
      </c>
    </row>
    <row r="45" spans="1:5" ht="12.75">
      <c r="A45" s="12">
        <v>39</v>
      </c>
      <c r="B45" s="13" t="s">
        <v>151</v>
      </c>
      <c r="C45" s="395">
        <v>0</v>
      </c>
      <c r="D45" s="395">
        <v>277290</v>
      </c>
      <c r="E45" s="395">
        <f>SUM('- 48 -'!C45:G45,C45:D45)</f>
        <v>1467658</v>
      </c>
    </row>
    <row r="46" spans="1:5" ht="12.75">
      <c r="A46" s="14">
        <v>40</v>
      </c>
      <c r="B46" s="15" t="s">
        <v>152</v>
      </c>
      <c r="C46" s="396">
        <v>0</v>
      </c>
      <c r="D46" s="396">
        <v>1243026</v>
      </c>
      <c r="E46" s="396">
        <f>SUM('- 48 -'!C46:G46,C46:D46)</f>
        <v>4352705</v>
      </c>
    </row>
    <row r="47" spans="1:5" ht="12.75">
      <c r="A47" s="12">
        <v>41</v>
      </c>
      <c r="B47" s="13" t="s">
        <v>153</v>
      </c>
      <c r="C47" s="395">
        <v>0</v>
      </c>
      <c r="D47" s="395">
        <v>728910</v>
      </c>
      <c r="E47" s="395">
        <f>SUM('- 48 -'!C47:G47,C47:D47)</f>
        <v>4402693</v>
      </c>
    </row>
    <row r="48" spans="1:5" ht="12.75">
      <c r="A48" s="14">
        <v>42</v>
      </c>
      <c r="B48" s="15" t="s">
        <v>154</v>
      </c>
      <c r="C48" s="396">
        <v>0</v>
      </c>
      <c r="D48" s="396">
        <v>143928</v>
      </c>
      <c r="E48" s="396">
        <f>SUM('- 48 -'!C48:G48,C48:D48)</f>
        <v>1575082</v>
      </c>
    </row>
    <row r="49" spans="1:5" ht="12.75">
      <c r="A49" s="12">
        <v>43</v>
      </c>
      <c r="B49" s="13" t="s">
        <v>155</v>
      </c>
      <c r="C49" s="395">
        <v>0</v>
      </c>
      <c r="D49" s="395">
        <v>105059</v>
      </c>
      <c r="E49" s="395">
        <f>SUM('- 48 -'!C49:G49,C49:D49)</f>
        <v>2289105</v>
      </c>
    </row>
    <row r="50" spans="1:5" ht="12.75">
      <c r="A50" s="14">
        <v>44</v>
      </c>
      <c r="B50" s="15" t="s">
        <v>156</v>
      </c>
      <c r="C50" s="396">
        <v>0</v>
      </c>
      <c r="D50" s="396">
        <v>154035</v>
      </c>
      <c r="E50" s="396">
        <f>SUM('- 48 -'!C50:G50,C50:D50)</f>
        <v>1127907</v>
      </c>
    </row>
    <row r="51" spans="1:5" ht="12.75">
      <c r="A51" s="12">
        <v>45</v>
      </c>
      <c r="B51" s="13" t="s">
        <v>157</v>
      </c>
      <c r="C51" s="395">
        <v>0</v>
      </c>
      <c r="D51" s="395">
        <v>0</v>
      </c>
      <c r="E51" s="395">
        <f>SUM('- 48 -'!C51:G51,C51:D51)</f>
        <v>551471</v>
      </c>
    </row>
    <row r="52" spans="1:5" ht="12.75">
      <c r="A52" s="14">
        <v>46</v>
      </c>
      <c r="B52" s="15" t="s">
        <v>158</v>
      </c>
      <c r="C52" s="396">
        <v>141231</v>
      </c>
      <c r="D52" s="396">
        <v>162681</v>
      </c>
      <c r="E52" s="396">
        <f>SUM('- 48 -'!C52:G52,C52:D52)</f>
        <v>779349</v>
      </c>
    </row>
    <row r="53" spans="1:5" ht="12.75">
      <c r="A53" s="12">
        <v>47</v>
      </c>
      <c r="B53" s="13" t="s">
        <v>159</v>
      </c>
      <c r="C53" s="395">
        <v>0</v>
      </c>
      <c r="D53" s="395">
        <v>146845</v>
      </c>
      <c r="E53" s="395">
        <f>SUM('- 48 -'!C53:G53,C53:D53)</f>
        <v>1361871</v>
      </c>
    </row>
    <row r="54" spans="1:5" ht="12.75">
      <c r="A54" s="14">
        <v>48</v>
      </c>
      <c r="B54" s="15" t="s">
        <v>160</v>
      </c>
      <c r="C54" s="396">
        <v>0</v>
      </c>
      <c r="D54" s="396">
        <v>2264400</v>
      </c>
      <c r="E54" s="396">
        <f>SUM('- 48 -'!C54:G54,C54:D54)</f>
        <v>5657703</v>
      </c>
    </row>
    <row r="55" spans="1:5" ht="12.75">
      <c r="A55" s="12">
        <v>49</v>
      </c>
      <c r="B55" s="13" t="s">
        <v>161</v>
      </c>
      <c r="C55" s="395">
        <v>0</v>
      </c>
      <c r="D55" s="395">
        <v>1668220</v>
      </c>
      <c r="E55" s="395">
        <f>SUM('- 48 -'!C55:G55,C55:D55)</f>
        <v>11119085</v>
      </c>
    </row>
    <row r="56" spans="1:5" ht="12.75">
      <c r="A56" s="14">
        <v>50</v>
      </c>
      <c r="B56" s="15" t="s">
        <v>358</v>
      </c>
      <c r="C56" s="396">
        <v>0</v>
      </c>
      <c r="D56" s="396">
        <v>579861</v>
      </c>
      <c r="E56" s="396">
        <f>SUM('- 48 -'!C56:G56,C56:D56)</f>
        <v>3243030</v>
      </c>
    </row>
    <row r="57" spans="1:5" ht="12.75">
      <c r="A57" s="12">
        <v>2264</v>
      </c>
      <c r="B57" s="13" t="s">
        <v>162</v>
      </c>
      <c r="C57" s="395">
        <v>0</v>
      </c>
      <c r="D57" s="395">
        <v>113461</v>
      </c>
      <c r="E57" s="395">
        <f>SUM('- 48 -'!C57:G57,C57:D57)</f>
        <v>266125</v>
      </c>
    </row>
    <row r="58" spans="1:5" ht="12.75">
      <c r="A58" s="14">
        <v>2309</v>
      </c>
      <c r="B58" s="15" t="s">
        <v>163</v>
      </c>
      <c r="C58" s="396">
        <v>50756</v>
      </c>
      <c r="D58" s="396">
        <v>4462</v>
      </c>
      <c r="E58" s="396">
        <f>SUM('- 48 -'!C58:G58,C58:D58)</f>
        <v>146262</v>
      </c>
    </row>
    <row r="59" spans="1:5" ht="12.75">
      <c r="A59" s="12">
        <v>2312</v>
      </c>
      <c r="B59" s="13" t="s">
        <v>164</v>
      </c>
      <c r="C59" s="395">
        <v>0</v>
      </c>
      <c r="D59" s="395">
        <v>0</v>
      </c>
      <c r="E59" s="395">
        <f>SUM('- 48 -'!C59:G59,C59:D59)</f>
        <v>19497</v>
      </c>
    </row>
    <row r="60" spans="1:5" ht="12.75">
      <c r="A60" s="14">
        <v>2355</v>
      </c>
      <c r="B60" s="15" t="s">
        <v>165</v>
      </c>
      <c r="C60" s="396">
        <v>0</v>
      </c>
      <c r="D60" s="396">
        <v>102336</v>
      </c>
      <c r="E60" s="396">
        <f>SUM('- 48 -'!C60:G60,C60:D60)</f>
        <v>1669762</v>
      </c>
    </row>
    <row r="61" spans="1:5" ht="12.75">
      <c r="A61" s="12">
        <v>2439</v>
      </c>
      <c r="B61" s="13" t="s">
        <v>166</v>
      </c>
      <c r="C61" s="395">
        <v>0</v>
      </c>
      <c r="D61" s="395">
        <v>58380</v>
      </c>
      <c r="E61" s="395">
        <f>SUM('- 48 -'!C61:G61,C61:D61)</f>
        <v>409697</v>
      </c>
    </row>
    <row r="62" spans="1:5" ht="12.75">
      <c r="A62" s="14">
        <v>2460</v>
      </c>
      <c r="B62" s="15" t="s">
        <v>167</v>
      </c>
      <c r="C62" s="396">
        <v>0</v>
      </c>
      <c r="D62" s="396">
        <v>0</v>
      </c>
      <c r="E62" s="396">
        <f>SUM('- 48 -'!C62:G62,C62:D62)</f>
        <v>337548</v>
      </c>
    </row>
    <row r="63" spans="1:5" ht="12.75">
      <c r="A63" s="12">
        <v>3000</v>
      </c>
      <c r="B63" s="13" t="s">
        <v>400</v>
      </c>
      <c r="C63" s="395">
        <v>0</v>
      </c>
      <c r="D63" s="395">
        <v>324435</v>
      </c>
      <c r="E63" s="395">
        <f>SUM('- 48 -'!C63:G63,C63:D63)</f>
        <v>1116366</v>
      </c>
    </row>
    <row r="64" spans="1:5" ht="4.5" customHeight="1">
      <c r="A64" s="16"/>
      <c r="B64" s="16"/>
      <c r="C64" s="397"/>
      <c r="D64" s="397"/>
      <c r="E64" s="397"/>
    </row>
    <row r="65" spans="1:5" ht="12.75">
      <c r="A65" s="18"/>
      <c r="B65" s="19" t="s">
        <v>168</v>
      </c>
      <c r="C65" s="398">
        <f>SUM(C11:C63)</f>
        <v>247619</v>
      </c>
      <c r="D65" s="398">
        <f>SUM(D11:D63)</f>
        <v>34763429.32</v>
      </c>
      <c r="E65" s="398">
        <f>SUM(E11:E63)</f>
        <v>166590969.28</v>
      </c>
    </row>
    <row r="66" spans="1:5" ht="4.5" customHeight="1">
      <c r="A66" s="16"/>
      <c r="B66" s="16"/>
      <c r="C66" s="397"/>
      <c r="D66" s="397"/>
      <c r="E66" s="397"/>
    </row>
    <row r="67" spans="1:5" ht="12.75">
      <c r="A67" s="14">
        <v>2155</v>
      </c>
      <c r="B67" s="15" t="s">
        <v>169</v>
      </c>
      <c r="C67" s="396">
        <v>0</v>
      </c>
      <c r="D67" s="396">
        <v>0</v>
      </c>
      <c r="E67" s="396">
        <f>SUM('- 48 -'!C67:G67,C67:D67)</f>
        <v>0</v>
      </c>
    </row>
    <row r="68" spans="1:5" ht="12.75">
      <c r="A68" s="12">
        <v>2408</v>
      </c>
      <c r="B68" s="13" t="s">
        <v>171</v>
      </c>
      <c r="C68" s="395">
        <v>0</v>
      </c>
      <c r="D68" s="395">
        <v>614709</v>
      </c>
      <c r="E68" s="395">
        <f>SUM('- 48 -'!C68:G68,C68:D68)</f>
        <v>616769</v>
      </c>
    </row>
    <row r="69" ht="6.75" customHeight="1"/>
    <row r="70" spans="1:6" ht="12" customHeight="1">
      <c r="A70" s="5"/>
      <c r="B70" s="5"/>
      <c r="C70" s="16"/>
      <c r="D70" s="16"/>
      <c r="E70" s="16"/>
      <c r="F70" s="16"/>
    </row>
    <row r="71" spans="1:6" ht="12" customHeight="1">
      <c r="A71" s="5"/>
      <c r="B71" s="5"/>
      <c r="C71" s="16"/>
      <c r="D71" s="16"/>
      <c r="E71" s="16"/>
      <c r="F71" s="16"/>
    </row>
    <row r="72" spans="1:6" ht="12" customHeight="1">
      <c r="A72" s="5"/>
      <c r="B72" s="5"/>
      <c r="C72" s="16"/>
      <c r="D72" s="16"/>
      <c r="E72" s="16"/>
      <c r="F72" s="16"/>
    </row>
    <row r="73" spans="1:6" ht="12" customHeight="1">
      <c r="A73" s="5"/>
      <c r="B73" s="5"/>
      <c r="C73" s="16"/>
      <c r="D73" s="16"/>
      <c r="E73" s="16"/>
      <c r="F73" s="16"/>
    </row>
    <row r="74" spans="1:6" ht="12" customHeight="1">
      <c r="A74" s="5"/>
      <c r="B74" s="5"/>
      <c r="C74" s="16"/>
      <c r="D74" s="16"/>
      <c r="E74" s="16"/>
      <c r="F74" s="16"/>
    </row>
    <row r="75" ht="12" customHeight="1"/>
  </sheetData>
  <printOptions horizontalCentered="1"/>
  <pageMargins left="0.4724409448818898" right="0.4724409448818898" top="0.5905511811023623" bottom="0" header="0.31496062992125984" footer="0"/>
  <pageSetup fitToHeight="1" fitToWidth="1" horizontalDpi="300" verticalDpi="300" orientation="portrait" scale="83" r:id="rId1"/>
  <headerFooter alignWithMargins="0">
    <oddHeader>&amp;C&amp;"Times New Roman,Bold"&amp;12&amp;A</oddHeader>
  </headerFooter>
</worksheet>
</file>

<file path=xl/worksheets/sheet43.xml><?xml version="1.0" encoding="utf-8"?>
<worksheet xmlns="http://schemas.openxmlformats.org/spreadsheetml/2006/main" xmlns:r="http://schemas.openxmlformats.org/officeDocument/2006/relationships">
  <sheetPr codeName="Sheet42">
    <pageSetUpPr fitToPage="1"/>
  </sheetPr>
  <dimension ref="A1:K75"/>
  <sheetViews>
    <sheetView showGridLines="0" showZeros="0" workbookViewId="0" topLeftCell="A1">
      <selection activeCell="A1" sqref="A1"/>
    </sheetView>
  </sheetViews>
  <sheetFormatPr defaultColWidth="15.83203125" defaultRowHeight="12"/>
  <cols>
    <col min="1" max="1" width="6.83203125" style="80" customWidth="1"/>
    <col min="2" max="2" width="33.83203125" style="80" customWidth="1"/>
    <col min="3" max="3" width="17.83203125" style="80" customWidth="1"/>
    <col min="4" max="5" width="16.83203125" style="80" customWidth="1"/>
    <col min="6" max="6" width="17.83203125" style="80" customWidth="1"/>
    <col min="7" max="16384" width="15.83203125" style="80" customWidth="1"/>
  </cols>
  <sheetData>
    <row r="1" spans="1:2" ht="6.75" customHeight="1">
      <c r="A1" s="16"/>
      <c r="B1" s="78"/>
    </row>
    <row r="2" spans="1:8" ht="12.75">
      <c r="A2" s="10"/>
      <c r="B2" s="104"/>
      <c r="C2" s="105" t="s">
        <v>173</v>
      </c>
      <c r="D2" s="105"/>
      <c r="E2" s="105"/>
      <c r="F2" s="105"/>
      <c r="G2" s="280"/>
      <c r="H2" s="280"/>
    </row>
    <row r="3" spans="1:8" ht="12.75">
      <c r="A3" s="11"/>
      <c r="B3" s="107"/>
      <c r="C3" s="376" t="str">
        <f>"FOR THE "&amp;REPLACE(REPLACE(YEAR,1,22,""),5,5,"")&amp;" TAXATION YEAR"</f>
        <v>FOR THE 2000 TAXATION YEAR</v>
      </c>
      <c r="D3" s="3"/>
      <c r="E3" s="169"/>
      <c r="F3" s="150"/>
      <c r="G3" s="303"/>
      <c r="H3" s="303"/>
    </row>
    <row r="4" spans="1:8" ht="12.75">
      <c r="A4" s="361"/>
      <c r="B4" s="361"/>
      <c r="C4" s="140"/>
      <c r="D4" s="140"/>
      <c r="E4" s="151"/>
      <c r="F4" s="151"/>
      <c r="G4" s="151"/>
      <c r="H4" s="140"/>
    </row>
    <row r="5" spans="1:8" ht="12.75">
      <c r="A5" s="9"/>
      <c r="B5" s="80">
        <f>REPLACE(B4,5,5,"")</f>
      </c>
      <c r="C5" s="55"/>
      <c r="D5" s="140"/>
      <c r="E5" s="140"/>
      <c r="F5" s="140"/>
      <c r="G5" s="140"/>
      <c r="H5" s="140"/>
    </row>
    <row r="6" spans="1:8" ht="16.5">
      <c r="A6" s="9"/>
      <c r="C6" s="152" t="s">
        <v>186</v>
      </c>
      <c r="D6" s="153"/>
      <c r="E6" s="153"/>
      <c r="F6" s="152" t="s">
        <v>469</v>
      </c>
      <c r="G6" s="153"/>
      <c r="H6" s="154"/>
    </row>
    <row r="7" spans="1:8" ht="12.75">
      <c r="A7" s="16"/>
      <c r="C7" s="155" t="s">
        <v>202</v>
      </c>
      <c r="D7" s="156"/>
      <c r="E7" s="141"/>
      <c r="F7" s="141" t="s">
        <v>202</v>
      </c>
      <c r="G7" s="142"/>
      <c r="H7" s="141"/>
    </row>
    <row r="8" spans="1:8" ht="12.75">
      <c r="A8" s="92"/>
      <c r="B8" s="44"/>
      <c r="C8" s="158" t="s">
        <v>232</v>
      </c>
      <c r="D8" s="170"/>
      <c r="E8" s="143"/>
      <c r="F8" s="143" t="s">
        <v>232</v>
      </c>
      <c r="G8" s="144"/>
      <c r="H8" s="143"/>
    </row>
    <row r="9" spans="1:11" ht="12.75">
      <c r="A9" s="50" t="s">
        <v>101</v>
      </c>
      <c r="B9" s="51" t="s">
        <v>102</v>
      </c>
      <c r="C9" s="161" t="s">
        <v>247</v>
      </c>
      <c r="D9" s="161" t="s">
        <v>248</v>
      </c>
      <c r="E9" s="145" t="s">
        <v>69</v>
      </c>
      <c r="F9" s="145" t="s">
        <v>247</v>
      </c>
      <c r="G9" s="145" t="s">
        <v>57</v>
      </c>
      <c r="H9" s="145" t="s">
        <v>69</v>
      </c>
      <c r="J9" s="330">
        <v>0.00792</v>
      </c>
      <c r="K9" s="330">
        <v>0.01806</v>
      </c>
    </row>
    <row r="10" spans="1:8" ht="4.5" customHeight="1">
      <c r="A10" s="75"/>
      <c r="B10" s="75"/>
      <c r="C10" s="146"/>
      <c r="D10" s="146"/>
      <c r="E10" s="146"/>
      <c r="H10" s="146"/>
    </row>
    <row r="11" spans="1:8" ht="12.75">
      <c r="A11" s="12">
        <v>1</v>
      </c>
      <c r="B11" s="13" t="s">
        <v>117</v>
      </c>
      <c r="C11" s="395">
        <f>'- 52 -'!C11</f>
        <v>1942887240</v>
      </c>
      <c r="D11" s="395">
        <f>'- 52 -'!E11</f>
        <v>1692589390</v>
      </c>
      <c r="E11" s="395">
        <f>SUM(C11:D11)</f>
        <v>3635476630</v>
      </c>
      <c r="F11" s="395">
        <f>C11*J$9</f>
        <v>15387666.9408</v>
      </c>
      <c r="G11" s="395">
        <f>D11*K$9</f>
        <v>30568164.3834</v>
      </c>
      <c r="H11" s="395">
        <f>SUM(F11:G11)</f>
        <v>45955831.324200004</v>
      </c>
    </row>
    <row r="12" spans="1:8" ht="12.75">
      <c r="A12" s="14">
        <v>2</v>
      </c>
      <c r="B12" s="15" t="s">
        <v>118</v>
      </c>
      <c r="C12" s="396">
        <f>'- 52 -'!C12</f>
        <v>838918330</v>
      </c>
      <c r="D12" s="396">
        <f>'- 52 -'!E12</f>
        <v>539320490</v>
      </c>
      <c r="E12" s="396">
        <f aca="true" t="shared" si="0" ref="E12:E62">SUM(C12:D12)</f>
        <v>1378238820</v>
      </c>
      <c r="F12" s="396">
        <f aca="true" t="shared" si="1" ref="F12:F62">C12*J$9</f>
        <v>6644233.1736</v>
      </c>
      <c r="G12" s="396">
        <f aca="true" t="shared" si="2" ref="G12:G62">D12*K$9</f>
        <v>9740128.0494</v>
      </c>
      <c r="H12" s="396">
        <f aca="true" t="shared" si="3" ref="H12:H62">SUM(F12:G12)</f>
        <v>16384361.223000001</v>
      </c>
    </row>
    <row r="13" spans="1:8" ht="12.75">
      <c r="A13" s="12">
        <v>3</v>
      </c>
      <c r="B13" s="13" t="s">
        <v>119</v>
      </c>
      <c r="C13" s="395">
        <f>'- 52 -'!C13</f>
        <v>823396910</v>
      </c>
      <c r="D13" s="395">
        <f>'- 52 -'!E13</f>
        <v>89979220</v>
      </c>
      <c r="E13" s="395">
        <f t="shared" si="0"/>
        <v>913376130</v>
      </c>
      <c r="F13" s="395">
        <f t="shared" si="1"/>
        <v>6521303.5272</v>
      </c>
      <c r="G13" s="395">
        <f t="shared" si="2"/>
        <v>1625024.7131999999</v>
      </c>
      <c r="H13" s="395">
        <f t="shared" si="3"/>
        <v>8146328.2404000005</v>
      </c>
    </row>
    <row r="14" spans="1:8" ht="12.75">
      <c r="A14" s="14">
        <v>4</v>
      </c>
      <c r="B14" s="15" t="s">
        <v>120</v>
      </c>
      <c r="C14" s="396">
        <f>'- 52 -'!C14</f>
        <v>612270710</v>
      </c>
      <c r="D14" s="396">
        <f>'- 52 -'!E14</f>
        <v>270674580</v>
      </c>
      <c r="E14" s="396">
        <f t="shared" si="0"/>
        <v>882945290</v>
      </c>
      <c r="F14" s="396">
        <f t="shared" si="1"/>
        <v>4849184.0232</v>
      </c>
      <c r="G14" s="396">
        <f t="shared" si="2"/>
        <v>4888382.914799999</v>
      </c>
      <c r="H14" s="396">
        <f t="shared" si="3"/>
        <v>9737566.938</v>
      </c>
    </row>
    <row r="15" spans="1:8" ht="12.75">
      <c r="A15" s="12">
        <v>5</v>
      </c>
      <c r="B15" s="13" t="s">
        <v>121</v>
      </c>
      <c r="C15" s="395">
        <f>'- 52 -'!C15</f>
        <v>678237000</v>
      </c>
      <c r="D15" s="395">
        <f>'- 52 -'!E15</f>
        <v>402786570</v>
      </c>
      <c r="E15" s="395">
        <f t="shared" si="0"/>
        <v>1081023570</v>
      </c>
      <c r="F15" s="395">
        <f t="shared" si="1"/>
        <v>5371637.04</v>
      </c>
      <c r="G15" s="395">
        <f t="shared" si="2"/>
        <v>7274325.4542</v>
      </c>
      <c r="H15" s="395">
        <f t="shared" si="3"/>
        <v>12645962.494199999</v>
      </c>
    </row>
    <row r="16" spans="1:8" ht="12.75">
      <c r="A16" s="14">
        <v>6</v>
      </c>
      <c r="B16" s="15" t="s">
        <v>122</v>
      </c>
      <c r="C16" s="396">
        <f>'- 52 -'!C16</f>
        <v>823313700</v>
      </c>
      <c r="D16" s="396">
        <f>'- 52 -'!E16</f>
        <v>171612600</v>
      </c>
      <c r="E16" s="396">
        <f t="shared" si="0"/>
        <v>994926300</v>
      </c>
      <c r="F16" s="396">
        <f t="shared" si="1"/>
        <v>6520644.504</v>
      </c>
      <c r="G16" s="396">
        <f t="shared" si="2"/>
        <v>3099323.556</v>
      </c>
      <c r="H16" s="396">
        <f t="shared" si="3"/>
        <v>9619968.059999999</v>
      </c>
    </row>
    <row r="17" spans="1:8" ht="12.75">
      <c r="A17" s="12">
        <v>9</v>
      </c>
      <c r="B17" s="13" t="s">
        <v>123</v>
      </c>
      <c r="C17" s="395">
        <f>'- 52 -'!C17</f>
        <v>1075689330</v>
      </c>
      <c r="D17" s="395">
        <f>'- 52 -'!E17</f>
        <v>147982400</v>
      </c>
      <c r="E17" s="395">
        <f t="shared" si="0"/>
        <v>1223671730</v>
      </c>
      <c r="F17" s="395">
        <f t="shared" si="1"/>
        <v>8519459.4936</v>
      </c>
      <c r="G17" s="395">
        <f t="shared" si="2"/>
        <v>2672562.144</v>
      </c>
      <c r="H17" s="395">
        <f t="shared" si="3"/>
        <v>11192021.6376</v>
      </c>
    </row>
    <row r="18" spans="1:8" ht="12.75">
      <c r="A18" s="14">
        <v>10</v>
      </c>
      <c r="B18" s="15" t="s">
        <v>124</v>
      </c>
      <c r="C18" s="396">
        <f>'- 52 -'!C18</f>
        <v>716530830</v>
      </c>
      <c r="D18" s="396">
        <f>'- 52 -'!E18</f>
        <v>136191240</v>
      </c>
      <c r="E18" s="396">
        <f t="shared" si="0"/>
        <v>852722070</v>
      </c>
      <c r="F18" s="396">
        <f t="shared" si="1"/>
        <v>5674924.1736</v>
      </c>
      <c r="G18" s="396">
        <f t="shared" si="2"/>
        <v>2459613.7944</v>
      </c>
      <c r="H18" s="396">
        <f t="shared" si="3"/>
        <v>8134537.968</v>
      </c>
    </row>
    <row r="19" spans="1:8" ht="12.75">
      <c r="A19" s="12">
        <v>11</v>
      </c>
      <c r="B19" s="13" t="s">
        <v>125</v>
      </c>
      <c r="C19" s="395">
        <f>'- 52 -'!C19</f>
        <v>475390890</v>
      </c>
      <c r="D19" s="395">
        <f>'- 52 -'!E19</f>
        <v>96664400</v>
      </c>
      <c r="E19" s="395">
        <f t="shared" si="0"/>
        <v>572055290</v>
      </c>
      <c r="F19" s="395">
        <f t="shared" si="1"/>
        <v>3765095.8488</v>
      </c>
      <c r="G19" s="395">
        <f t="shared" si="2"/>
        <v>1745759.064</v>
      </c>
      <c r="H19" s="395">
        <f t="shared" si="3"/>
        <v>5510854.9128</v>
      </c>
    </row>
    <row r="20" spans="1:8" ht="12.75">
      <c r="A20" s="14">
        <v>12</v>
      </c>
      <c r="B20" s="15" t="s">
        <v>126</v>
      </c>
      <c r="C20" s="396">
        <f>'- 52 -'!C20</f>
        <v>541467670</v>
      </c>
      <c r="D20" s="396">
        <f>'- 52 -'!E20</f>
        <v>259906580</v>
      </c>
      <c r="E20" s="396">
        <f t="shared" si="0"/>
        <v>801374250</v>
      </c>
      <c r="F20" s="396">
        <f t="shared" si="1"/>
        <v>4288423.9464</v>
      </c>
      <c r="G20" s="396">
        <f t="shared" si="2"/>
        <v>4693912.8348</v>
      </c>
      <c r="H20" s="396">
        <f t="shared" si="3"/>
        <v>8982336.7812</v>
      </c>
    </row>
    <row r="21" spans="1:8" ht="12.75">
      <c r="A21" s="12">
        <v>13</v>
      </c>
      <c r="B21" s="13" t="s">
        <v>127</v>
      </c>
      <c r="C21" s="395">
        <f>'- 52 -'!C21</f>
        <v>240952850</v>
      </c>
      <c r="D21" s="395">
        <f>'- 52 -'!E21</f>
        <v>73703360</v>
      </c>
      <c r="E21" s="395">
        <f t="shared" si="0"/>
        <v>314656210</v>
      </c>
      <c r="F21" s="395">
        <f t="shared" si="1"/>
        <v>1908346.572</v>
      </c>
      <c r="G21" s="395">
        <f t="shared" si="2"/>
        <v>1331082.6816</v>
      </c>
      <c r="H21" s="395">
        <f t="shared" si="3"/>
        <v>3239429.2536</v>
      </c>
    </row>
    <row r="22" spans="1:8" ht="12.75">
      <c r="A22" s="14">
        <v>14</v>
      </c>
      <c r="B22" s="15" t="s">
        <v>128</v>
      </c>
      <c r="C22" s="396">
        <f>'- 52 -'!C22</f>
        <v>300311430</v>
      </c>
      <c r="D22" s="396">
        <f>'- 52 -'!E22</f>
        <v>67456540</v>
      </c>
      <c r="E22" s="396">
        <f t="shared" si="0"/>
        <v>367767970</v>
      </c>
      <c r="F22" s="396">
        <f t="shared" si="1"/>
        <v>2378466.5256</v>
      </c>
      <c r="G22" s="396">
        <f t="shared" si="2"/>
        <v>1218265.1124</v>
      </c>
      <c r="H22" s="396">
        <f t="shared" si="3"/>
        <v>3596731.638</v>
      </c>
    </row>
    <row r="23" spans="1:8" ht="12.75">
      <c r="A23" s="12">
        <v>15</v>
      </c>
      <c r="B23" s="13" t="s">
        <v>129</v>
      </c>
      <c r="C23" s="395">
        <f>'- 52 -'!C23</f>
        <v>275506500</v>
      </c>
      <c r="D23" s="395">
        <f>'- 52 -'!E23</f>
        <v>121278130</v>
      </c>
      <c r="E23" s="395">
        <f t="shared" si="0"/>
        <v>396784630</v>
      </c>
      <c r="F23" s="395">
        <f t="shared" si="1"/>
        <v>2182011.48</v>
      </c>
      <c r="G23" s="395">
        <f t="shared" si="2"/>
        <v>2190283.0278</v>
      </c>
      <c r="H23" s="395">
        <f t="shared" si="3"/>
        <v>4372294.5078</v>
      </c>
    </row>
    <row r="24" spans="1:8" ht="12.75">
      <c r="A24" s="14">
        <v>16</v>
      </c>
      <c r="B24" s="15" t="s">
        <v>130</v>
      </c>
      <c r="C24" s="396">
        <f>'- 52 -'!C24</f>
        <v>33122080</v>
      </c>
      <c r="D24" s="396">
        <f>'- 52 -'!E24</f>
        <v>19184720</v>
      </c>
      <c r="E24" s="396">
        <f t="shared" si="0"/>
        <v>52306800</v>
      </c>
      <c r="F24" s="396">
        <f t="shared" si="1"/>
        <v>262326.8736</v>
      </c>
      <c r="G24" s="396">
        <f t="shared" si="2"/>
        <v>346476.0432</v>
      </c>
      <c r="H24" s="396">
        <f t="shared" si="3"/>
        <v>608802.9168</v>
      </c>
    </row>
    <row r="25" spans="1:8" ht="12.75">
      <c r="A25" s="12">
        <v>17</v>
      </c>
      <c r="B25" s="13" t="s">
        <v>131</v>
      </c>
      <c r="C25" s="395">
        <f>'- 52 -'!C25</f>
        <v>47879930</v>
      </c>
      <c r="D25" s="395">
        <f>'- 52 -'!E25</f>
        <v>31489980</v>
      </c>
      <c r="E25" s="395">
        <f t="shared" si="0"/>
        <v>79369910</v>
      </c>
      <c r="F25" s="395">
        <f t="shared" si="1"/>
        <v>379209.0456</v>
      </c>
      <c r="G25" s="395">
        <f t="shared" si="2"/>
        <v>568709.0388</v>
      </c>
      <c r="H25" s="395">
        <f t="shared" si="3"/>
        <v>947918.0844</v>
      </c>
    </row>
    <row r="26" spans="1:8" ht="12.75">
      <c r="A26" s="14">
        <v>18</v>
      </c>
      <c r="B26" s="15" t="s">
        <v>132</v>
      </c>
      <c r="C26" s="396">
        <f>'- 52 -'!C26</f>
        <v>65618050</v>
      </c>
      <c r="D26" s="396">
        <f>'- 52 -'!E26</f>
        <v>37910580</v>
      </c>
      <c r="E26" s="396">
        <f t="shared" si="0"/>
        <v>103528630</v>
      </c>
      <c r="F26" s="396">
        <f t="shared" si="1"/>
        <v>519694.956</v>
      </c>
      <c r="G26" s="396">
        <f t="shared" si="2"/>
        <v>684665.0748</v>
      </c>
      <c r="H26" s="396">
        <f t="shared" si="3"/>
        <v>1204360.0307999998</v>
      </c>
    </row>
    <row r="27" spans="1:8" ht="12.75">
      <c r="A27" s="12">
        <v>19</v>
      </c>
      <c r="B27" s="13" t="s">
        <v>133</v>
      </c>
      <c r="C27" s="395">
        <f>'- 52 -'!C27</f>
        <v>86800560</v>
      </c>
      <c r="D27" s="395">
        <f>'- 52 -'!E27</f>
        <v>59636480</v>
      </c>
      <c r="E27" s="395">
        <f t="shared" si="0"/>
        <v>146437040</v>
      </c>
      <c r="F27" s="395">
        <f t="shared" si="1"/>
        <v>687460.4352</v>
      </c>
      <c r="G27" s="395">
        <f t="shared" si="2"/>
        <v>1077034.8288</v>
      </c>
      <c r="H27" s="395">
        <f t="shared" si="3"/>
        <v>1764495.264</v>
      </c>
    </row>
    <row r="28" spans="1:8" ht="12.75">
      <c r="A28" s="14">
        <v>20</v>
      </c>
      <c r="B28" s="15" t="s">
        <v>134</v>
      </c>
      <c r="C28" s="396">
        <f>'- 52 -'!C28</f>
        <v>68568410</v>
      </c>
      <c r="D28" s="396">
        <f>'- 52 -'!E28</f>
        <v>34294090</v>
      </c>
      <c r="E28" s="396">
        <f t="shared" si="0"/>
        <v>102862500</v>
      </c>
      <c r="F28" s="396">
        <f t="shared" si="1"/>
        <v>543061.8072</v>
      </c>
      <c r="G28" s="396">
        <f t="shared" si="2"/>
        <v>619351.2654</v>
      </c>
      <c r="H28" s="396">
        <f t="shared" si="3"/>
        <v>1162413.0726</v>
      </c>
    </row>
    <row r="29" spans="1:8" ht="12.75">
      <c r="A29" s="12">
        <v>21</v>
      </c>
      <c r="B29" s="13" t="s">
        <v>135</v>
      </c>
      <c r="C29" s="395">
        <f>'- 52 -'!C29</f>
        <v>214129640</v>
      </c>
      <c r="D29" s="395">
        <f>'- 52 -'!E29</f>
        <v>77090270</v>
      </c>
      <c r="E29" s="395">
        <f t="shared" si="0"/>
        <v>291219910</v>
      </c>
      <c r="F29" s="395">
        <f t="shared" si="1"/>
        <v>1695906.7488</v>
      </c>
      <c r="G29" s="395">
        <f t="shared" si="2"/>
        <v>1392250.2762</v>
      </c>
      <c r="H29" s="395">
        <f t="shared" si="3"/>
        <v>3088157.025</v>
      </c>
    </row>
    <row r="30" spans="1:8" ht="12.75">
      <c r="A30" s="14">
        <v>22</v>
      </c>
      <c r="B30" s="15" t="s">
        <v>136</v>
      </c>
      <c r="C30" s="396">
        <f>'- 52 -'!C30</f>
        <v>202500490</v>
      </c>
      <c r="D30" s="396">
        <f>'- 52 -'!E30</f>
        <v>56496040</v>
      </c>
      <c r="E30" s="396">
        <f t="shared" si="0"/>
        <v>258996530</v>
      </c>
      <c r="F30" s="396">
        <f t="shared" si="1"/>
        <v>1603803.8808</v>
      </c>
      <c r="G30" s="396">
        <f t="shared" si="2"/>
        <v>1020318.4824</v>
      </c>
      <c r="H30" s="396">
        <f t="shared" si="3"/>
        <v>2624122.3632</v>
      </c>
    </row>
    <row r="31" spans="1:8" ht="12.75">
      <c r="A31" s="12">
        <v>23</v>
      </c>
      <c r="B31" s="13" t="s">
        <v>137</v>
      </c>
      <c r="C31" s="395">
        <f>'- 52 -'!C31</f>
        <v>56796370</v>
      </c>
      <c r="D31" s="395">
        <f>'- 52 -'!E31</f>
        <v>17281660</v>
      </c>
      <c r="E31" s="395">
        <f t="shared" si="0"/>
        <v>74078030</v>
      </c>
      <c r="F31" s="395">
        <f t="shared" si="1"/>
        <v>449827.2504</v>
      </c>
      <c r="G31" s="395">
        <f t="shared" si="2"/>
        <v>312106.7796</v>
      </c>
      <c r="H31" s="395">
        <f t="shared" si="3"/>
        <v>761934.03</v>
      </c>
    </row>
    <row r="32" spans="1:8" ht="12.75">
      <c r="A32" s="14">
        <v>24</v>
      </c>
      <c r="B32" s="15" t="s">
        <v>138</v>
      </c>
      <c r="C32" s="396">
        <f>'- 52 -'!C32</f>
        <v>202959300</v>
      </c>
      <c r="D32" s="396">
        <f>'- 52 -'!E32</f>
        <v>142133060</v>
      </c>
      <c r="E32" s="396">
        <f t="shared" si="0"/>
        <v>345092360</v>
      </c>
      <c r="F32" s="396">
        <f t="shared" si="1"/>
        <v>1607437.656</v>
      </c>
      <c r="G32" s="396">
        <f t="shared" si="2"/>
        <v>2566923.0636</v>
      </c>
      <c r="H32" s="396">
        <f t="shared" si="3"/>
        <v>4174360.7196</v>
      </c>
    </row>
    <row r="33" spans="1:8" ht="12.75">
      <c r="A33" s="12">
        <v>25</v>
      </c>
      <c r="B33" s="13" t="s">
        <v>139</v>
      </c>
      <c r="C33" s="395">
        <f>'- 52 -'!C33</f>
        <v>73063210</v>
      </c>
      <c r="D33" s="395">
        <f>'- 52 -'!E33</f>
        <v>22269870</v>
      </c>
      <c r="E33" s="395">
        <f t="shared" si="0"/>
        <v>95333080</v>
      </c>
      <c r="F33" s="395">
        <f t="shared" si="1"/>
        <v>578660.6232</v>
      </c>
      <c r="G33" s="395">
        <f t="shared" si="2"/>
        <v>402193.85219999996</v>
      </c>
      <c r="H33" s="395">
        <f t="shared" si="3"/>
        <v>980854.4754</v>
      </c>
    </row>
    <row r="34" spans="1:8" ht="12.75">
      <c r="A34" s="14">
        <v>26</v>
      </c>
      <c r="B34" s="15" t="s">
        <v>140</v>
      </c>
      <c r="C34" s="396">
        <f>'- 52 -'!C34</f>
        <v>125527110</v>
      </c>
      <c r="D34" s="396">
        <f>'- 52 -'!E34</f>
        <v>60602250</v>
      </c>
      <c r="E34" s="396">
        <f t="shared" si="0"/>
        <v>186129360</v>
      </c>
      <c r="F34" s="396">
        <f t="shared" si="1"/>
        <v>994174.7112</v>
      </c>
      <c r="G34" s="396">
        <f t="shared" si="2"/>
        <v>1094476.635</v>
      </c>
      <c r="H34" s="396">
        <f t="shared" si="3"/>
        <v>2088651.3462</v>
      </c>
    </row>
    <row r="35" spans="1:8" ht="12.75">
      <c r="A35" s="12">
        <v>28</v>
      </c>
      <c r="B35" s="13" t="s">
        <v>141</v>
      </c>
      <c r="C35" s="395">
        <f>'- 52 -'!C35</f>
        <v>30919930</v>
      </c>
      <c r="D35" s="395">
        <f>'- 52 -'!E35</f>
        <v>21661530</v>
      </c>
      <c r="E35" s="395">
        <f t="shared" si="0"/>
        <v>52581460</v>
      </c>
      <c r="F35" s="395">
        <f t="shared" si="1"/>
        <v>244885.8456</v>
      </c>
      <c r="G35" s="395">
        <f t="shared" si="2"/>
        <v>391207.2318</v>
      </c>
      <c r="H35" s="395">
        <f t="shared" si="3"/>
        <v>636093.0774000001</v>
      </c>
    </row>
    <row r="36" spans="1:8" ht="12.75">
      <c r="A36" s="14">
        <v>30</v>
      </c>
      <c r="B36" s="15" t="s">
        <v>142</v>
      </c>
      <c r="C36" s="396">
        <f>'- 52 -'!C36</f>
        <v>44839290</v>
      </c>
      <c r="D36" s="396">
        <f>'- 52 -'!E36</f>
        <v>44206320</v>
      </c>
      <c r="E36" s="396">
        <f t="shared" si="0"/>
        <v>89045610</v>
      </c>
      <c r="F36" s="396">
        <f t="shared" si="1"/>
        <v>355127.1768</v>
      </c>
      <c r="G36" s="396">
        <f t="shared" si="2"/>
        <v>798366.1392</v>
      </c>
      <c r="H36" s="396">
        <f t="shared" si="3"/>
        <v>1153493.316</v>
      </c>
    </row>
    <row r="37" spans="1:8" ht="12.75">
      <c r="A37" s="12">
        <v>31</v>
      </c>
      <c r="B37" s="13" t="s">
        <v>143</v>
      </c>
      <c r="C37" s="395">
        <f>'- 52 -'!C37</f>
        <v>76085930</v>
      </c>
      <c r="D37" s="395">
        <f>'- 52 -'!E37</f>
        <v>69555500</v>
      </c>
      <c r="E37" s="395">
        <f t="shared" si="0"/>
        <v>145641430</v>
      </c>
      <c r="F37" s="395">
        <f t="shared" si="1"/>
        <v>602600.5656</v>
      </c>
      <c r="G37" s="395">
        <f t="shared" si="2"/>
        <v>1256172.33</v>
      </c>
      <c r="H37" s="395">
        <f t="shared" si="3"/>
        <v>1858772.8956</v>
      </c>
    </row>
    <row r="38" spans="1:8" ht="12.75">
      <c r="A38" s="14">
        <v>32</v>
      </c>
      <c r="B38" s="15" t="s">
        <v>144</v>
      </c>
      <c r="C38" s="396">
        <f>'- 52 -'!C38</f>
        <v>33667110</v>
      </c>
      <c r="D38" s="396">
        <f>'- 52 -'!E38</f>
        <v>9172270</v>
      </c>
      <c r="E38" s="396">
        <f t="shared" si="0"/>
        <v>42839380</v>
      </c>
      <c r="F38" s="396">
        <f t="shared" si="1"/>
        <v>266643.5112</v>
      </c>
      <c r="G38" s="396">
        <f t="shared" si="2"/>
        <v>165651.1962</v>
      </c>
      <c r="H38" s="396">
        <f t="shared" si="3"/>
        <v>432294.7074</v>
      </c>
    </row>
    <row r="39" spans="1:8" ht="12.75">
      <c r="A39" s="12">
        <v>33</v>
      </c>
      <c r="B39" s="13" t="s">
        <v>145</v>
      </c>
      <c r="C39" s="395">
        <f>'- 52 -'!C39</f>
        <v>107467180</v>
      </c>
      <c r="D39" s="395">
        <f>'- 52 -'!E39</f>
        <v>43962870</v>
      </c>
      <c r="E39" s="395">
        <f t="shared" si="0"/>
        <v>151430050</v>
      </c>
      <c r="F39" s="395">
        <f t="shared" si="1"/>
        <v>851140.0656</v>
      </c>
      <c r="G39" s="395">
        <f t="shared" si="2"/>
        <v>793969.4322</v>
      </c>
      <c r="H39" s="395">
        <f t="shared" si="3"/>
        <v>1645109.4978</v>
      </c>
    </row>
    <row r="40" spans="1:8" ht="12.75">
      <c r="A40" s="14">
        <v>34</v>
      </c>
      <c r="B40" s="15" t="s">
        <v>146</v>
      </c>
      <c r="C40" s="396">
        <f>'- 52 -'!C40</f>
        <v>18573780</v>
      </c>
      <c r="D40" s="396">
        <f>'- 52 -'!E40</f>
        <v>2357050</v>
      </c>
      <c r="E40" s="396">
        <f t="shared" si="0"/>
        <v>20930830</v>
      </c>
      <c r="F40" s="396">
        <f t="shared" si="1"/>
        <v>147104.3376</v>
      </c>
      <c r="G40" s="396">
        <f t="shared" si="2"/>
        <v>42568.323</v>
      </c>
      <c r="H40" s="396">
        <f t="shared" si="3"/>
        <v>189672.6606</v>
      </c>
    </row>
    <row r="41" spans="1:8" ht="12.75">
      <c r="A41" s="12">
        <v>35</v>
      </c>
      <c r="B41" s="13" t="s">
        <v>147</v>
      </c>
      <c r="C41" s="395">
        <f>'- 52 -'!C41</f>
        <v>80573070</v>
      </c>
      <c r="D41" s="395">
        <f>'- 52 -'!E41</f>
        <v>41707650</v>
      </c>
      <c r="E41" s="395">
        <f t="shared" si="0"/>
        <v>122280720</v>
      </c>
      <c r="F41" s="395">
        <f t="shared" si="1"/>
        <v>638138.7143999999</v>
      </c>
      <c r="G41" s="395">
        <f t="shared" si="2"/>
        <v>753240.159</v>
      </c>
      <c r="H41" s="395">
        <f t="shared" si="3"/>
        <v>1391378.8734</v>
      </c>
    </row>
    <row r="42" spans="1:8" ht="12.75">
      <c r="A42" s="14">
        <v>36</v>
      </c>
      <c r="B42" s="15" t="s">
        <v>148</v>
      </c>
      <c r="C42" s="396">
        <f>'- 52 -'!C42</f>
        <v>51319150</v>
      </c>
      <c r="D42" s="396">
        <f>'- 52 -'!E42</f>
        <v>19298550</v>
      </c>
      <c r="E42" s="396">
        <f t="shared" si="0"/>
        <v>70617700</v>
      </c>
      <c r="F42" s="396">
        <f t="shared" si="1"/>
        <v>406447.668</v>
      </c>
      <c r="G42" s="396">
        <f t="shared" si="2"/>
        <v>348531.81299999997</v>
      </c>
      <c r="H42" s="396">
        <f t="shared" si="3"/>
        <v>754979.4809999999</v>
      </c>
    </row>
    <row r="43" spans="1:8" ht="12.75">
      <c r="A43" s="12">
        <v>37</v>
      </c>
      <c r="B43" s="13" t="s">
        <v>149</v>
      </c>
      <c r="C43" s="395">
        <f>'- 52 -'!C43</f>
        <v>41743650</v>
      </c>
      <c r="D43" s="395">
        <f>'- 52 -'!E43</f>
        <v>21589940</v>
      </c>
      <c r="E43" s="395">
        <f t="shared" si="0"/>
        <v>63333590</v>
      </c>
      <c r="F43" s="395">
        <f t="shared" si="1"/>
        <v>330609.708</v>
      </c>
      <c r="G43" s="395">
        <f t="shared" si="2"/>
        <v>389914.3164</v>
      </c>
      <c r="H43" s="395">
        <f t="shared" si="3"/>
        <v>720524.0244</v>
      </c>
    </row>
    <row r="44" spans="1:8" ht="12.75">
      <c r="A44" s="14">
        <v>38</v>
      </c>
      <c r="B44" s="15" t="s">
        <v>150</v>
      </c>
      <c r="C44" s="396">
        <f>'- 52 -'!C44</f>
        <v>39666670</v>
      </c>
      <c r="D44" s="396">
        <f>'- 52 -'!E44</f>
        <v>61880240</v>
      </c>
      <c r="E44" s="396">
        <f t="shared" si="0"/>
        <v>101546910</v>
      </c>
      <c r="F44" s="396">
        <f t="shared" si="1"/>
        <v>314160.0264</v>
      </c>
      <c r="G44" s="396">
        <f t="shared" si="2"/>
        <v>1117557.1343999999</v>
      </c>
      <c r="H44" s="396">
        <f t="shared" si="3"/>
        <v>1431717.1607999997</v>
      </c>
    </row>
    <row r="45" spans="1:8" ht="12.75">
      <c r="A45" s="12">
        <v>39</v>
      </c>
      <c r="B45" s="13" t="s">
        <v>151</v>
      </c>
      <c r="C45" s="395">
        <f>'- 52 -'!C45</f>
        <v>107416680</v>
      </c>
      <c r="D45" s="395">
        <f>'- 52 -'!E45</f>
        <v>67215500</v>
      </c>
      <c r="E45" s="395">
        <f t="shared" si="0"/>
        <v>174632180</v>
      </c>
      <c r="F45" s="395">
        <f t="shared" si="1"/>
        <v>850740.1056</v>
      </c>
      <c r="G45" s="395">
        <f t="shared" si="2"/>
        <v>1213911.93</v>
      </c>
      <c r="H45" s="395">
        <f t="shared" si="3"/>
        <v>2064652.0356</v>
      </c>
    </row>
    <row r="46" spans="1:8" ht="12.75">
      <c r="A46" s="14">
        <v>40</v>
      </c>
      <c r="B46" s="15" t="s">
        <v>152</v>
      </c>
      <c r="C46" s="396">
        <f>'- 52 -'!C46</f>
        <v>534826640</v>
      </c>
      <c r="D46" s="396">
        <f>'- 52 -'!E46</f>
        <v>369509520</v>
      </c>
      <c r="E46" s="396">
        <f t="shared" si="0"/>
        <v>904336160</v>
      </c>
      <c r="F46" s="396">
        <f t="shared" si="1"/>
        <v>4235826.9888</v>
      </c>
      <c r="G46" s="396">
        <f t="shared" si="2"/>
        <v>6673341.9311999995</v>
      </c>
      <c r="H46" s="396">
        <f t="shared" si="3"/>
        <v>10909168.92</v>
      </c>
    </row>
    <row r="47" spans="1:8" ht="12.75">
      <c r="A47" s="12">
        <v>41</v>
      </c>
      <c r="B47" s="13" t="s">
        <v>153</v>
      </c>
      <c r="C47" s="395">
        <f>'- 52 -'!C47</f>
        <v>61296120</v>
      </c>
      <c r="D47" s="395">
        <f>'- 52 -'!E47</f>
        <v>101224380</v>
      </c>
      <c r="E47" s="395">
        <f t="shared" si="0"/>
        <v>162520500</v>
      </c>
      <c r="F47" s="395">
        <f t="shared" si="1"/>
        <v>485465.2704</v>
      </c>
      <c r="G47" s="395">
        <f t="shared" si="2"/>
        <v>1828112.3028</v>
      </c>
      <c r="H47" s="395">
        <f t="shared" si="3"/>
        <v>2313577.5732</v>
      </c>
    </row>
    <row r="48" spans="1:8" ht="12.75">
      <c r="A48" s="14">
        <v>42</v>
      </c>
      <c r="B48" s="15" t="s">
        <v>154</v>
      </c>
      <c r="C48" s="396">
        <f>'- 52 -'!C48</f>
        <v>39741640</v>
      </c>
      <c r="D48" s="396">
        <f>'- 52 -'!E48</f>
        <v>43554980</v>
      </c>
      <c r="E48" s="396">
        <f t="shared" si="0"/>
        <v>83296620</v>
      </c>
      <c r="F48" s="396">
        <f t="shared" si="1"/>
        <v>314753.7888</v>
      </c>
      <c r="G48" s="396">
        <f t="shared" si="2"/>
        <v>786602.9388</v>
      </c>
      <c r="H48" s="396">
        <f t="shared" si="3"/>
        <v>1101356.7275999999</v>
      </c>
    </row>
    <row r="49" spans="1:8" ht="12.75">
      <c r="A49" s="12">
        <v>43</v>
      </c>
      <c r="B49" s="13" t="s">
        <v>155</v>
      </c>
      <c r="C49" s="395">
        <f>'- 52 -'!C49</f>
        <v>32547840</v>
      </c>
      <c r="D49" s="395">
        <f>'- 52 -'!E49</f>
        <v>28647080</v>
      </c>
      <c r="E49" s="395">
        <f t="shared" si="0"/>
        <v>61194920</v>
      </c>
      <c r="F49" s="395">
        <f t="shared" si="1"/>
        <v>257778.8928</v>
      </c>
      <c r="G49" s="395">
        <f t="shared" si="2"/>
        <v>517366.2648</v>
      </c>
      <c r="H49" s="395">
        <f t="shared" si="3"/>
        <v>775145.1576</v>
      </c>
    </row>
    <row r="50" spans="1:8" ht="12.75">
      <c r="A50" s="14">
        <v>44</v>
      </c>
      <c r="B50" s="15" t="s">
        <v>156</v>
      </c>
      <c r="C50" s="396">
        <f>'- 52 -'!C50</f>
        <v>55851630</v>
      </c>
      <c r="D50" s="396">
        <f>'- 52 -'!E50</f>
        <v>25782160</v>
      </c>
      <c r="E50" s="396">
        <f t="shared" si="0"/>
        <v>81633790</v>
      </c>
      <c r="F50" s="396">
        <f t="shared" si="1"/>
        <v>442344.9096</v>
      </c>
      <c r="G50" s="396">
        <f t="shared" si="2"/>
        <v>465625.8096</v>
      </c>
      <c r="H50" s="396">
        <f t="shared" si="3"/>
        <v>907970.7191999999</v>
      </c>
    </row>
    <row r="51" spans="1:8" ht="12.75">
      <c r="A51" s="12">
        <v>45</v>
      </c>
      <c r="B51" s="13" t="s">
        <v>157</v>
      </c>
      <c r="C51" s="395">
        <f>'- 52 -'!C51</f>
        <v>72342820</v>
      </c>
      <c r="D51" s="395">
        <f>'- 52 -'!E51</f>
        <v>51853490</v>
      </c>
      <c r="E51" s="395">
        <f t="shared" si="0"/>
        <v>124196310</v>
      </c>
      <c r="F51" s="395">
        <f t="shared" si="1"/>
        <v>572955.1344</v>
      </c>
      <c r="G51" s="395">
        <f t="shared" si="2"/>
        <v>936474.0294</v>
      </c>
      <c r="H51" s="395">
        <f t="shared" si="3"/>
        <v>1509429.1638</v>
      </c>
    </row>
    <row r="52" spans="1:8" ht="12.75">
      <c r="A52" s="14">
        <v>46</v>
      </c>
      <c r="B52" s="15" t="s">
        <v>158</v>
      </c>
      <c r="C52" s="396">
        <f>'- 52 -'!C52</f>
        <v>51051230</v>
      </c>
      <c r="D52" s="396">
        <f>'- 52 -'!E52</f>
        <v>19954090</v>
      </c>
      <c r="E52" s="396">
        <f t="shared" si="0"/>
        <v>71005320</v>
      </c>
      <c r="F52" s="396">
        <f t="shared" si="1"/>
        <v>404325.7416</v>
      </c>
      <c r="G52" s="396">
        <f t="shared" si="2"/>
        <v>360370.8654</v>
      </c>
      <c r="H52" s="396">
        <f t="shared" si="3"/>
        <v>764696.6070000001</v>
      </c>
    </row>
    <row r="53" spans="1:8" ht="12.75">
      <c r="A53" s="12">
        <v>47</v>
      </c>
      <c r="B53" s="13" t="s">
        <v>159</v>
      </c>
      <c r="C53" s="395">
        <f>'- 52 -'!C53</f>
        <v>87591620</v>
      </c>
      <c r="D53" s="395">
        <f>'- 52 -'!E53</f>
        <v>37983910</v>
      </c>
      <c r="E53" s="395">
        <f t="shared" si="0"/>
        <v>125575530</v>
      </c>
      <c r="F53" s="395">
        <f t="shared" si="1"/>
        <v>693725.6304</v>
      </c>
      <c r="G53" s="395">
        <f t="shared" si="2"/>
        <v>685989.4146</v>
      </c>
      <c r="H53" s="395">
        <f t="shared" si="3"/>
        <v>1379715.045</v>
      </c>
    </row>
    <row r="54" spans="1:8" ht="12.75">
      <c r="A54" s="14">
        <v>48</v>
      </c>
      <c r="B54" s="15" t="s">
        <v>160</v>
      </c>
      <c r="C54" s="396">
        <f>'- 52 -'!C54</f>
        <v>32536630</v>
      </c>
      <c r="D54" s="396">
        <f>'- 52 -'!E54</f>
        <v>20268250</v>
      </c>
      <c r="E54" s="396">
        <f t="shared" si="0"/>
        <v>52804880</v>
      </c>
      <c r="F54" s="396">
        <f t="shared" si="1"/>
        <v>257690.1096</v>
      </c>
      <c r="G54" s="396">
        <f t="shared" si="2"/>
        <v>366044.595</v>
      </c>
      <c r="H54" s="396">
        <f t="shared" si="3"/>
        <v>623734.7045999999</v>
      </c>
    </row>
    <row r="55" spans="1:8" ht="12.75">
      <c r="A55" s="12">
        <v>49</v>
      </c>
      <c r="B55" s="13" t="s">
        <v>161</v>
      </c>
      <c r="C55" s="395">
        <f>'- 52 -'!C55</f>
        <v>0</v>
      </c>
      <c r="D55" s="395">
        <f>'- 52 -'!E55</f>
        <v>0</v>
      </c>
      <c r="E55" s="395">
        <f t="shared" si="0"/>
        <v>0</v>
      </c>
      <c r="F55" s="395">
        <f t="shared" si="1"/>
        <v>0</v>
      </c>
      <c r="G55" s="395">
        <f t="shared" si="2"/>
        <v>0</v>
      </c>
      <c r="H55" s="395">
        <f t="shared" si="3"/>
        <v>0</v>
      </c>
    </row>
    <row r="56" spans="1:8" ht="12.75">
      <c r="A56" s="14">
        <v>50</v>
      </c>
      <c r="B56" s="15" t="s">
        <v>358</v>
      </c>
      <c r="C56" s="396">
        <f>'- 52 -'!C56</f>
        <v>67778310</v>
      </c>
      <c r="D56" s="396">
        <f>'- 52 -'!E56</f>
        <v>41928020</v>
      </c>
      <c r="E56" s="396">
        <f t="shared" si="0"/>
        <v>109706330</v>
      </c>
      <c r="F56" s="396">
        <f t="shared" si="1"/>
        <v>536804.2152</v>
      </c>
      <c r="G56" s="396">
        <f t="shared" si="2"/>
        <v>757220.0412</v>
      </c>
      <c r="H56" s="396">
        <f t="shared" si="3"/>
        <v>1294024.2563999998</v>
      </c>
    </row>
    <row r="57" spans="1:8" ht="12.75">
      <c r="A57" s="12">
        <v>2264</v>
      </c>
      <c r="B57" s="13" t="s">
        <v>162</v>
      </c>
      <c r="C57" s="395">
        <f>'- 52 -'!C57</f>
        <v>4600460</v>
      </c>
      <c r="D57" s="395">
        <f>'- 52 -'!E57</f>
        <v>8019520</v>
      </c>
      <c r="E57" s="395">
        <f t="shared" si="0"/>
        <v>12619980</v>
      </c>
      <c r="F57" s="395">
        <f t="shared" si="1"/>
        <v>36435.6432</v>
      </c>
      <c r="G57" s="395">
        <f t="shared" si="2"/>
        <v>144832.5312</v>
      </c>
      <c r="H57" s="395">
        <f t="shared" si="3"/>
        <v>181268.1744</v>
      </c>
    </row>
    <row r="58" spans="1:8" ht="12.75">
      <c r="A58" s="14">
        <v>2309</v>
      </c>
      <c r="B58" s="15" t="s">
        <v>163</v>
      </c>
      <c r="C58" s="396">
        <f>'- 52 -'!C58</f>
        <v>8407920</v>
      </c>
      <c r="D58" s="396">
        <f>'- 52 -'!E58</f>
        <v>2033610</v>
      </c>
      <c r="E58" s="396">
        <f t="shared" si="0"/>
        <v>10441530</v>
      </c>
      <c r="F58" s="396">
        <f t="shared" si="1"/>
        <v>66590.7264</v>
      </c>
      <c r="G58" s="396">
        <f t="shared" si="2"/>
        <v>36726.9966</v>
      </c>
      <c r="H58" s="396">
        <f t="shared" si="3"/>
        <v>103317.723</v>
      </c>
    </row>
    <row r="59" spans="1:8" ht="12.75">
      <c r="A59" s="12">
        <v>2312</v>
      </c>
      <c r="B59" s="13" t="s">
        <v>164</v>
      </c>
      <c r="C59" s="395">
        <f>'- 52 -'!C59</f>
        <v>1608400</v>
      </c>
      <c r="D59" s="395">
        <f>'- 52 -'!E59</f>
        <v>1112910</v>
      </c>
      <c r="E59" s="395">
        <f t="shared" si="0"/>
        <v>2721310</v>
      </c>
      <c r="F59" s="395">
        <f t="shared" si="1"/>
        <v>12738.528</v>
      </c>
      <c r="G59" s="395">
        <f t="shared" si="2"/>
        <v>20099.154599999998</v>
      </c>
      <c r="H59" s="395">
        <f t="shared" si="3"/>
        <v>32837.6826</v>
      </c>
    </row>
    <row r="60" spans="1:8" ht="12.75">
      <c r="A60" s="14">
        <v>2355</v>
      </c>
      <c r="B60" s="15" t="s">
        <v>165</v>
      </c>
      <c r="C60" s="396">
        <f>'- 52 -'!C60</f>
        <v>135530970</v>
      </c>
      <c r="D60" s="396">
        <f>'- 52 -'!E60</f>
        <v>54262350</v>
      </c>
      <c r="E60" s="396">
        <f t="shared" si="0"/>
        <v>189793320</v>
      </c>
      <c r="F60" s="396">
        <f t="shared" si="1"/>
        <v>1073405.2824</v>
      </c>
      <c r="G60" s="396">
        <f t="shared" si="2"/>
        <v>979978.041</v>
      </c>
      <c r="H60" s="396">
        <f t="shared" si="3"/>
        <v>2053383.3233999999</v>
      </c>
    </row>
    <row r="61" spans="1:8" ht="12.75">
      <c r="A61" s="12">
        <v>2439</v>
      </c>
      <c r="B61" s="13" t="s">
        <v>166</v>
      </c>
      <c r="C61" s="395">
        <f>'- 52 -'!C61</f>
        <v>5223640</v>
      </c>
      <c r="D61" s="395">
        <f>'- 52 -'!E61</f>
        <v>3778740</v>
      </c>
      <c r="E61" s="395">
        <f t="shared" si="0"/>
        <v>9002380</v>
      </c>
      <c r="F61" s="395">
        <f t="shared" si="1"/>
        <v>41371.2288</v>
      </c>
      <c r="G61" s="395">
        <f t="shared" si="2"/>
        <v>68244.0444</v>
      </c>
      <c r="H61" s="395">
        <f t="shared" si="3"/>
        <v>109615.2732</v>
      </c>
    </row>
    <row r="62" spans="1:8" ht="12.75">
      <c r="A62" s="14">
        <v>2460</v>
      </c>
      <c r="B62" s="15" t="s">
        <v>167</v>
      </c>
      <c r="C62" s="396">
        <f>'- 52 -'!C62</f>
        <v>7417570</v>
      </c>
      <c r="D62" s="396">
        <f>'- 52 -'!E62</f>
        <v>9594850</v>
      </c>
      <c r="E62" s="396">
        <f t="shared" si="0"/>
        <v>17012420</v>
      </c>
      <c r="F62" s="396">
        <f t="shared" si="1"/>
        <v>58747.1544</v>
      </c>
      <c r="G62" s="396">
        <f t="shared" si="2"/>
        <v>173282.991</v>
      </c>
      <c r="H62" s="396">
        <f t="shared" si="3"/>
        <v>232030.1454</v>
      </c>
    </row>
    <row r="63" spans="1:8" ht="12.75">
      <c r="A63" s="12">
        <v>3000</v>
      </c>
      <c r="B63" s="13" t="s">
        <v>400</v>
      </c>
      <c r="C63" s="395">
        <f>'- 52 -'!C63</f>
        <v>0</v>
      </c>
      <c r="D63" s="395">
        <f>'- 52 -'!E63</f>
        <v>0</v>
      </c>
      <c r="E63" s="395"/>
      <c r="F63" s="395"/>
      <c r="G63" s="395"/>
      <c r="H63" s="395"/>
    </row>
    <row r="64" spans="1:8" ht="4.5" customHeight="1">
      <c r="A64" s="16"/>
      <c r="B64" s="16"/>
      <c r="C64" s="397"/>
      <c r="D64" s="397"/>
      <c r="E64" s="397"/>
      <c r="F64" s="397"/>
      <c r="G64" s="397"/>
      <c r="H64" s="397"/>
    </row>
    <row r="65" spans="1:8" ht="12.75">
      <c r="A65" s="18"/>
      <c r="B65" s="19" t="s">
        <v>168</v>
      </c>
      <c r="C65" s="398">
        <f aca="true" t="shared" si="4" ref="C65:H65">SUM(C11:C63)</f>
        <v>12352464420</v>
      </c>
      <c r="D65" s="398">
        <f t="shared" si="4"/>
        <v>5850649780</v>
      </c>
      <c r="E65" s="398">
        <f t="shared" si="4"/>
        <v>18203114200</v>
      </c>
      <c r="F65" s="398">
        <f t="shared" si="4"/>
        <v>97831518.20639999</v>
      </c>
      <c r="G65" s="398">
        <f t="shared" si="4"/>
        <v>105662735.0268</v>
      </c>
      <c r="H65" s="398">
        <f t="shared" si="4"/>
        <v>203494253.23319992</v>
      </c>
    </row>
    <row r="66" spans="1:8" ht="4.5" customHeight="1">
      <c r="A66" s="16"/>
      <c r="B66" s="16"/>
      <c r="C66" s="397"/>
      <c r="D66" s="397"/>
      <c r="E66" s="397"/>
      <c r="F66" s="397"/>
      <c r="G66" s="397"/>
      <c r="H66" s="397"/>
    </row>
    <row r="67" spans="1:8" ht="12.75">
      <c r="A67"/>
      <c r="B67" s="15" t="s">
        <v>251</v>
      </c>
      <c r="C67" s="396">
        <f>'- 52 -'!C67</f>
        <v>15875170</v>
      </c>
      <c r="D67" s="396">
        <f>'- 52 -'!E67</f>
        <v>1145180</v>
      </c>
      <c r="E67" s="396">
        <f>SUM(C67:D67)</f>
        <v>17020350</v>
      </c>
      <c r="F67" s="396">
        <v>0</v>
      </c>
      <c r="G67" s="396">
        <v>0</v>
      </c>
      <c r="H67" s="396">
        <f>SUM(F67:G67)</f>
        <v>0</v>
      </c>
    </row>
    <row r="68" spans="1:8" ht="12.75">
      <c r="A68"/>
      <c r="B68" s="13" t="s">
        <v>252</v>
      </c>
      <c r="C68" s="395">
        <f>'- 52 -'!C68</f>
        <v>6009650</v>
      </c>
      <c r="D68" s="395">
        <f>'- 52 -'!E68</f>
        <v>22951250</v>
      </c>
      <c r="E68" s="395">
        <f>SUM(C68:D68)</f>
        <v>28960900</v>
      </c>
      <c r="F68" s="395">
        <f>C68*J$9</f>
        <v>47596.428</v>
      </c>
      <c r="G68" s="395">
        <f>D68*K$9</f>
        <v>414499.575</v>
      </c>
      <c r="H68" s="395">
        <f>SUM(F68:G68)</f>
        <v>462096.003</v>
      </c>
    </row>
    <row r="69" spans="3:8" ht="6.75" customHeight="1">
      <c r="C69" s="397"/>
      <c r="D69" s="397"/>
      <c r="E69" s="397"/>
      <c r="F69" s="397"/>
      <c r="G69" s="397"/>
      <c r="H69" s="397"/>
    </row>
    <row r="70" spans="1:8" ht="12" customHeight="1">
      <c r="A70" s="5"/>
      <c r="B70" s="1" t="s">
        <v>253</v>
      </c>
      <c r="C70" s="398">
        <f aca="true" t="shared" si="5" ref="C70:H70">SUM(C65,C67:C68)</f>
        <v>12374349240</v>
      </c>
      <c r="D70" s="398">
        <f t="shared" si="5"/>
        <v>5874746210</v>
      </c>
      <c r="E70" s="398">
        <f t="shared" si="5"/>
        <v>18249095450</v>
      </c>
      <c r="F70" s="398">
        <f t="shared" si="5"/>
        <v>97879114.6344</v>
      </c>
      <c r="G70" s="398">
        <f t="shared" si="5"/>
        <v>106077234.60180001</v>
      </c>
      <c r="H70" s="398">
        <f t="shared" si="5"/>
        <v>203956349.23619992</v>
      </c>
    </row>
    <row r="71" spans="1:8" ht="12" customHeight="1">
      <c r="A71" s="5"/>
      <c r="B71" s="5"/>
      <c r="C71" s="16"/>
      <c r="D71" s="16"/>
      <c r="E71" s="16"/>
      <c r="F71" s="16"/>
      <c r="G71" s="16"/>
      <c r="H71" s="16"/>
    </row>
    <row r="72" spans="1:9" ht="12" customHeight="1">
      <c r="A72" s="380" t="s">
        <v>372</v>
      </c>
      <c r="B72" s="346" t="s">
        <v>363</v>
      </c>
      <c r="C72" s="121"/>
      <c r="D72" s="121"/>
      <c r="E72" s="121"/>
      <c r="F72" s="121"/>
      <c r="G72" s="121"/>
      <c r="H72" s="121"/>
      <c r="I72" s="122"/>
    </row>
    <row r="73" spans="1:9" ht="12" customHeight="1">
      <c r="A73" s="5"/>
      <c r="B73" s="346" t="s">
        <v>364</v>
      </c>
      <c r="C73" s="121"/>
      <c r="D73" s="121"/>
      <c r="E73" s="121"/>
      <c r="F73" s="121"/>
      <c r="G73" s="121"/>
      <c r="H73" s="121"/>
      <c r="I73" s="122"/>
    </row>
    <row r="74" spans="1:9" ht="12" customHeight="1">
      <c r="A74" s="5"/>
      <c r="B74" s="5"/>
      <c r="C74" s="121"/>
      <c r="D74" s="121"/>
      <c r="E74" s="121"/>
      <c r="F74" s="121"/>
      <c r="G74" s="121"/>
      <c r="H74" s="121"/>
      <c r="I74" s="122"/>
    </row>
    <row r="75" spans="3:8" ht="12" customHeight="1">
      <c r="C75" s="127"/>
      <c r="D75" s="171"/>
      <c r="E75" s="171"/>
      <c r="F75" s="171"/>
      <c r="G75" s="171"/>
      <c r="H75" s="171"/>
    </row>
  </sheetData>
  <printOptions horizontalCentered="1"/>
  <pageMargins left="0.4724409448818898" right="0.4724409448818898" top="0.5905511811023623" bottom="0" header="0.31496062992125984" footer="0"/>
  <pageSetup fitToHeight="1" fitToWidth="1" horizontalDpi="300" verticalDpi="300" orientation="portrait" scale="83" r:id="rId1"/>
  <headerFooter alignWithMargins="0">
    <oddHeader>&amp;C&amp;"Times New Roman,Bold"&amp;12&amp;A</oddHeader>
  </headerFooter>
</worksheet>
</file>

<file path=xl/worksheets/sheet44.xml><?xml version="1.0" encoding="utf-8"?>
<worksheet xmlns="http://schemas.openxmlformats.org/spreadsheetml/2006/main" xmlns:r="http://schemas.openxmlformats.org/officeDocument/2006/relationships">
  <sheetPr codeName="Sheet43">
    <pageSetUpPr fitToPage="1"/>
  </sheetPr>
  <dimension ref="A1:K76"/>
  <sheetViews>
    <sheetView showGridLines="0" showZeros="0" workbookViewId="0" topLeftCell="A1">
      <selection activeCell="A1" sqref="A1"/>
    </sheetView>
  </sheetViews>
  <sheetFormatPr defaultColWidth="15.83203125" defaultRowHeight="12"/>
  <cols>
    <col min="1" max="1" width="6.83203125" style="80" customWidth="1"/>
    <col min="2" max="2" width="31.83203125" style="80" customWidth="1"/>
    <col min="3" max="3" width="16.83203125" style="80" customWidth="1"/>
    <col min="4" max="4" width="15.83203125" style="80" customWidth="1"/>
    <col min="5" max="6" width="16.83203125" style="80" customWidth="1"/>
    <col min="7" max="7" width="15.83203125" style="80" customWidth="1"/>
    <col min="8" max="8" width="16.83203125" style="80" customWidth="1"/>
    <col min="9" max="16384" width="15.83203125" style="80" customWidth="1"/>
  </cols>
  <sheetData>
    <row r="1" spans="1:2" ht="6.75" customHeight="1">
      <c r="A1" s="16"/>
      <c r="B1" s="78"/>
    </row>
    <row r="2" spans="1:8" ht="12.75">
      <c r="A2" s="10"/>
      <c r="B2" s="104"/>
      <c r="C2" s="105" t="s">
        <v>174</v>
      </c>
      <c r="D2" s="105"/>
      <c r="E2" s="105"/>
      <c r="F2" s="105"/>
      <c r="G2" s="105"/>
      <c r="H2" s="105"/>
    </row>
    <row r="3" spans="1:8" ht="12.75">
      <c r="A3" s="11"/>
      <c r="B3" s="107"/>
      <c r="C3" s="138" t="str">
        <f>TAXYEAR</f>
        <v>FOR THE 2000 TAXATION YEAR</v>
      </c>
      <c r="D3" s="138"/>
      <c r="E3" s="138"/>
      <c r="F3" s="150"/>
      <c r="G3" s="150"/>
      <c r="H3" s="138"/>
    </row>
    <row r="4" spans="1:8" ht="6" customHeight="1">
      <c r="A4" s="9"/>
      <c r="B4"/>
      <c r="C4" s="140"/>
      <c r="D4" s="140"/>
      <c r="E4" s="140"/>
      <c r="F4" s="151"/>
      <c r="G4" s="151"/>
      <c r="H4" s="151"/>
    </row>
    <row r="5" spans="1:8" ht="6" customHeight="1">
      <c r="A5" s="9"/>
      <c r="C5" s="55"/>
      <c r="D5" s="140"/>
      <c r="E5" s="140"/>
      <c r="F5" s="140"/>
      <c r="G5" s="140"/>
      <c r="H5" s="140"/>
    </row>
    <row r="6" spans="1:8" ht="12.75">
      <c r="A6" s="9"/>
      <c r="C6" s="152" t="s">
        <v>186</v>
      </c>
      <c r="D6" s="153"/>
      <c r="E6" s="153"/>
      <c r="F6" s="154"/>
      <c r="G6" s="140"/>
      <c r="H6" s="140"/>
    </row>
    <row r="7" spans="1:8" ht="12.75">
      <c r="A7" s="16"/>
      <c r="C7" s="155" t="s">
        <v>202</v>
      </c>
      <c r="D7" s="155" t="s">
        <v>203</v>
      </c>
      <c r="E7" s="156"/>
      <c r="F7" s="141"/>
      <c r="G7" s="157"/>
      <c r="H7" s="141" t="s">
        <v>204</v>
      </c>
    </row>
    <row r="8" spans="1:9" ht="12.75">
      <c r="A8" s="92"/>
      <c r="B8" s="44"/>
      <c r="C8" s="158" t="s">
        <v>232</v>
      </c>
      <c r="D8" s="158" t="s">
        <v>233</v>
      </c>
      <c r="E8" s="159" t="s">
        <v>3</v>
      </c>
      <c r="F8" s="160"/>
      <c r="G8" s="143" t="s">
        <v>204</v>
      </c>
      <c r="H8" s="143" t="s">
        <v>234</v>
      </c>
      <c r="I8" s="102" t="s">
        <v>235</v>
      </c>
    </row>
    <row r="9" spans="1:9" ht="16.5">
      <c r="A9" s="50" t="s">
        <v>101</v>
      </c>
      <c r="B9" s="51" t="s">
        <v>102</v>
      </c>
      <c r="C9" s="161" t="s">
        <v>247</v>
      </c>
      <c r="D9" s="161" t="s">
        <v>244</v>
      </c>
      <c r="E9" s="161" t="s">
        <v>248</v>
      </c>
      <c r="F9" s="145" t="s">
        <v>69</v>
      </c>
      <c r="G9" s="145" t="s">
        <v>234</v>
      </c>
      <c r="H9" s="145" t="s">
        <v>464</v>
      </c>
      <c r="I9" s="102" t="s">
        <v>222</v>
      </c>
    </row>
    <row r="10" spans="1:8" ht="4.5" customHeight="1">
      <c r="A10" s="75"/>
      <c r="B10" s="75"/>
      <c r="C10" s="146"/>
      <c r="D10" s="162"/>
      <c r="E10" s="146"/>
      <c r="F10" s="146"/>
      <c r="G10" s="162"/>
      <c r="H10" s="162"/>
    </row>
    <row r="11" spans="1:11" ht="12.75">
      <c r="A11" s="362">
        <v>1</v>
      </c>
      <c r="B11" s="13" t="s">
        <v>117</v>
      </c>
      <c r="C11" s="395">
        <v>1942887240</v>
      </c>
      <c r="D11" s="395">
        <v>1242750</v>
      </c>
      <c r="E11" s="395">
        <v>1692589390</v>
      </c>
      <c r="F11" s="395">
        <f aca="true" t="shared" si="0" ref="F11:F62">SUM(C11:E11)</f>
        <v>3636719380</v>
      </c>
      <c r="G11" s="395">
        <f>'- 54 -'!D11</f>
        <v>97942940</v>
      </c>
      <c r="H11" s="335">
        <f aca="true" t="shared" si="1" ref="H11:H62">G11/F11*1000</f>
        <v>26.931673787819175</v>
      </c>
      <c r="J11" s="308">
        <v>1</v>
      </c>
      <c r="K11" s="163">
        <f>H11</f>
        <v>26.931673787819175</v>
      </c>
    </row>
    <row r="12" spans="1:11" ht="12.75">
      <c r="A12" s="363">
        <v>2</v>
      </c>
      <c r="B12" s="15" t="s">
        <v>118</v>
      </c>
      <c r="C12" s="396">
        <v>838918330</v>
      </c>
      <c r="D12" s="396">
        <v>6199640</v>
      </c>
      <c r="E12" s="396">
        <v>539320490</v>
      </c>
      <c r="F12" s="396">
        <f t="shared" si="0"/>
        <v>1384438460</v>
      </c>
      <c r="G12" s="396">
        <f>'- 54 -'!D12</f>
        <v>22864839.088</v>
      </c>
      <c r="H12" s="336">
        <f t="shared" si="1"/>
        <v>16.51560524257611</v>
      </c>
      <c r="J12" s="308">
        <v>2</v>
      </c>
      <c r="K12" s="163">
        <f aca="true" t="shared" si="2" ref="K12:K54">H12</f>
        <v>16.51560524257611</v>
      </c>
    </row>
    <row r="13" spans="1:11" ht="12.75">
      <c r="A13" s="362">
        <v>3</v>
      </c>
      <c r="B13" s="13" t="s">
        <v>119</v>
      </c>
      <c r="C13" s="395">
        <v>823396910</v>
      </c>
      <c r="D13" s="395">
        <v>4999970</v>
      </c>
      <c r="E13" s="395">
        <v>89979220</v>
      </c>
      <c r="F13" s="395">
        <f t="shared" si="0"/>
        <v>918376100</v>
      </c>
      <c r="G13" s="395">
        <f>'- 54 -'!D13</f>
        <v>20057750</v>
      </c>
      <c r="H13" s="335">
        <f t="shared" si="1"/>
        <v>21.840452947327353</v>
      </c>
      <c r="J13" s="308">
        <v>3</v>
      </c>
      <c r="K13" s="163">
        <f t="shared" si="2"/>
        <v>21.840452947327353</v>
      </c>
    </row>
    <row r="14" spans="1:11" ht="12.75">
      <c r="A14" s="363">
        <v>4</v>
      </c>
      <c r="B14" s="15" t="s">
        <v>120</v>
      </c>
      <c r="C14" s="396">
        <v>612270710</v>
      </c>
      <c r="D14" s="396">
        <v>1971080</v>
      </c>
      <c r="E14" s="396">
        <v>270674580</v>
      </c>
      <c r="F14" s="396">
        <f t="shared" si="0"/>
        <v>884916370</v>
      </c>
      <c r="G14" s="396">
        <f>'- 54 -'!D14</f>
        <v>18728365.4</v>
      </c>
      <c r="H14" s="434" t="s">
        <v>465</v>
      </c>
      <c r="J14" s="308">
        <v>4</v>
      </c>
      <c r="K14" s="163" t="str">
        <f t="shared" si="2"/>
        <v>(2) </v>
      </c>
    </row>
    <row r="15" spans="1:11" ht="12.75">
      <c r="A15" s="362">
        <v>5</v>
      </c>
      <c r="B15" s="13" t="s">
        <v>121</v>
      </c>
      <c r="C15" s="395">
        <v>678237000</v>
      </c>
      <c r="D15" s="395">
        <v>2735670</v>
      </c>
      <c r="E15" s="395">
        <v>402786570</v>
      </c>
      <c r="F15" s="395">
        <f t="shared" si="0"/>
        <v>1083759240</v>
      </c>
      <c r="G15" s="395">
        <f>'- 54 -'!D15</f>
        <v>23045318</v>
      </c>
      <c r="H15" s="335">
        <f t="shared" si="1"/>
        <v>21.26424130879844</v>
      </c>
      <c r="J15" s="308">
        <v>5</v>
      </c>
      <c r="K15" s="163">
        <f t="shared" si="2"/>
        <v>21.26424130879844</v>
      </c>
    </row>
    <row r="16" spans="1:11" ht="12.75">
      <c r="A16" s="363">
        <v>6</v>
      </c>
      <c r="B16" s="15" t="s">
        <v>122</v>
      </c>
      <c r="C16" s="396">
        <v>823313700</v>
      </c>
      <c r="D16" s="396">
        <v>6287370</v>
      </c>
      <c r="E16" s="396">
        <v>171612600</v>
      </c>
      <c r="F16" s="396">
        <f t="shared" si="0"/>
        <v>1001213670</v>
      </c>
      <c r="G16" s="396">
        <f>'- 54 -'!D16</f>
        <v>20984833</v>
      </c>
      <c r="H16" s="336">
        <f t="shared" si="1"/>
        <v>20.95939521081449</v>
      </c>
      <c r="J16" s="308">
        <v>6</v>
      </c>
      <c r="K16" s="163">
        <f t="shared" si="2"/>
        <v>20.95939521081449</v>
      </c>
    </row>
    <row r="17" spans="1:11" ht="12.75">
      <c r="A17" s="362">
        <v>9</v>
      </c>
      <c r="B17" s="13" t="s">
        <v>123</v>
      </c>
      <c r="C17" s="395">
        <v>1075689330</v>
      </c>
      <c r="D17" s="395">
        <v>6314500</v>
      </c>
      <c r="E17" s="395">
        <v>147982400</v>
      </c>
      <c r="F17" s="395">
        <f t="shared" si="0"/>
        <v>1229986230</v>
      </c>
      <c r="G17" s="395">
        <f>'- 54 -'!D17</f>
        <v>25110099</v>
      </c>
      <c r="H17" s="335">
        <f t="shared" si="1"/>
        <v>20.41494318192489</v>
      </c>
      <c r="J17" s="308">
        <v>9</v>
      </c>
      <c r="K17" s="163">
        <f t="shared" si="2"/>
        <v>20.41494318192489</v>
      </c>
    </row>
    <row r="18" spans="1:11" ht="12.75">
      <c r="A18" s="363">
        <v>10</v>
      </c>
      <c r="B18" s="15" t="s">
        <v>124</v>
      </c>
      <c r="C18" s="396">
        <v>716530830</v>
      </c>
      <c r="D18" s="396">
        <v>5623650</v>
      </c>
      <c r="E18" s="396">
        <v>136191240</v>
      </c>
      <c r="F18" s="396">
        <f t="shared" si="0"/>
        <v>858345720</v>
      </c>
      <c r="G18" s="396">
        <f>'- 54 -'!D18</f>
        <v>21793966</v>
      </c>
      <c r="H18" s="336">
        <f t="shared" si="1"/>
        <v>25.390661935146596</v>
      </c>
      <c r="J18" s="308">
        <v>10</v>
      </c>
      <c r="K18" s="163">
        <f t="shared" si="2"/>
        <v>25.390661935146596</v>
      </c>
    </row>
    <row r="19" spans="1:11" ht="12.75">
      <c r="A19" s="362">
        <v>11</v>
      </c>
      <c r="B19" s="13" t="s">
        <v>125</v>
      </c>
      <c r="C19" s="395">
        <v>475390890</v>
      </c>
      <c r="D19" s="395">
        <v>31118820</v>
      </c>
      <c r="E19" s="395">
        <v>96664400</v>
      </c>
      <c r="F19" s="395">
        <f t="shared" si="0"/>
        <v>603174110</v>
      </c>
      <c r="G19" s="395">
        <f>'- 54 -'!D19</f>
        <v>10477993</v>
      </c>
      <c r="H19" s="335">
        <f t="shared" si="1"/>
        <v>17.37142365079297</v>
      </c>
      <c r="J19" s="308">
        <v>11</v>
      </c>
      <c r="K19" s="163">
        <f t="shared" si="2"/>
        <v>17.37142365079297</v>
      </c>
    </row>
    <row r="20" spans="1:11" ht="12.75">
      <c r="A20" s="363">
        <v>12</v>
      </c>
      <c r="B20" s="15" t="s">
        <v>126</v>
      </c>
      <c r="C20" s="396">
        <v>541467670</v>
      </c>
      <c r="D20" s="396">
        <v>40796560</v>
      </c>
      <c r="E20" s="396">
        <v>259906580</v>
      </c>
      <c r="F20" s="396">
        <f t="shared" si="0"/>
        <v>842170810</v>
      </c>
      <c r="G20" s="396">
        <f>'- 54 -'!D20</f>
        <v>17425458</v>
      </c>
      <c r="H20" s="336">
        <f t="shared" si="1"/>
        <v>20.691120842813348</v>
      </c>
      <c r="J20" s="308">
        <v>12</v>
      </c>
      <c r="K20" s="163">
        <f t="shared" si="2"/>
        <v>20.691120842813348</v>
      </c>
    </row>
    <row r="21" spans="1:11" ht="12.75">
      <c r="A21" s="362">
        <v>13</v>
      </c>
      <c r="B21" s="13" t="s">
        <v>127</v>
      </c>
      <c r="C21" s="395">
        <v>240952850</v>
      </c>
      <c r="D21" s="395">
        <v>53463000</v>
      </c>
      <c r="E21" s="395">
        <v>73703360</v>
      </c>
      <c r="F21" s="395">
        <f t="shared" si="0"/>
        <v>368119210</v>
      </c>
      <c r="G21" s="395">
        <f>'- 54 -'!D21</f>
        <v>6585676.625</v>
      </c>
      <c r="H21" s="335">
        <f t="shared" si="1"/>
        <v>17.890065082449787</v>
      </c>
      <c r="J21" s="308">
        <v>13</v>
      </c>
      <c r="K21" s="163">
        <f t="shared" si="2"/>
        <v>17.890065082449787</v>
      </c>
    </row>
    <row r="22" spans="1:11" ht="12.75">
      <c r="A22" s="363">
        <v>14</v>
      </c>
      <c r="B22" s="15" t="s">
        <v>128</v>
      </c>
      <c r="C22" s="396">
        <v>300311430</v>
      </c>
      <c r="D22" s="396">
        <v>48075240</v>
      </c>
      <c r="E22" s="396">
        <v>67456540</v>
      </c>
      <c r="F22" s="396">
        <f t="shared" si="0"/>
        <v>415843210</v>
      </c>
      <c r="G22" s="396">
        <f>'- 54 -'!D22</f>
        <v>8719652</v>
      </c>
      <c r="H22" s="336">
        <f t="shared" si="1"/>
        <v>20.968604970128045</v>
      </c>
      <c r="J22" s="308">
        <v>14</v>
      </c>
      <c r="K22" s="163">
        <f t="shared" si="2"/>
        <v>20.968604970128045</v>
      </c>
    </row>
    <row r="23" spans="1:11" ht="12.75">
      <c r="A23" s="362">
        <v>15</v>
      </c>
      <c r="B23" s="13" t="s">
        <v>129</v>
      </c>
      <c r="C23" s="395">
        <v>275506500</v>
      </c>
      <c r="D23" s="395">
        <v>75312850</v>
      </c>
      <c r="E23" s="395">
        <v>121278130</v>
      </c>
      <c r="F23" s="395">
        <f t="shared" si="0"/>
        <v>472097480</v>
      </c>
      <c r="G23" s="395">
        <f>'- 54 -'!D23</f>
        <v>6231687</v>
      </c>
      <c r="H23" s="335">
        <f t="shared" si="1"/>
        <v>13.200000559206543</v>
      </c>
      <c r="J23" s="308">
        <v>15</v>
      </c>
      <c r="K23" s="163">
        <f t="shared" si="2"/>
        <v>13.200000559206543</v>
      </c>
    </row>
    <row r="24" spans="1:11" ht="12.75">
      <c r="A24" s="363">
        <v>16</v>
      </c>
      <c r="B24" s="15" t="s">
        <v>130</v>
      </c>
      <c r="C24" s="396">
        <v>33122080</v>
      </c>
      <c r="D24" s="396">
        <v>46151580</v>
      </c>
      <c r="E24" s="396">
        <v>19184720</v>
      </c>
      <c r="F24" s="396">
        <f t="shared" si="0"/>
        <v>98458380</v>
      </c>
      <c r="G24" s="396">
        <f>'- 54 -'!D24</f>
        <v>1898164</v>
      </c>
      <c r="H24" s="336">
        <f t="shared" si="1"/>
        <v>19.278846554249625</v>
      </c>
      <c r="J24" s="308">
        <v>16</v>
      </c>
      <c r="K24" s="163">
        <f t="shared" si="2"/>
        <v>19.278846554249625</v>
      </c>
    </row>
    <row r="25" spans="1:11" ht="12.75">
      <c r="A25" s="362">
        <v>17</v>
      </c>
      <c r="B25" s="13" t="s">
        <v>131</v>
      </c>
      <c r="C25" s="395">
        <v>47879930</v>
      </c>
      <c r="D25" s="395">
        <v>52518180</v>
      </c>
      <c r="E25" s="395">
        <v>31489980</v>
      </c>
      <c r="F25" s="395">
        <f t="shared" si="0"/>
        <v>131888090</v>
      </c>
      <c r="G25" s="395">
        <f>'- 54 -'!D25</f>
        <v>2470521</v>
      </c>
      <c r="H25" s="335">
        <f t="shared" si="1"/>
        <v>18.731949185100795</v>
      </c>
      <c r="J25" s="308">
        <v>17</v>
      </c>
      <c r="K25" s="163">
        <f t="shared" si="2"/>
        <v>18.731949185100795</v>
      </c>
    </row>
    <row r="26" spans="1:11" ht="12.75">
      <c r="A26" s="363">
        <v>18</v>
      </c>
      <c r="B26" s="15" t="s">
        <v>132</v>
      </c>
      <c r="C26" s="396">
        <v>65618050</v>
      </c>
      <c r="D26" s="396">
        <v>45542220</v>
      </c>
      <c r="E26" s="396">
        <v>37910580</v>
      </c>
      <c r="F26" s="396">
        <f t="shared" si="0"/>
        <v>149070850</v>
      </c>
      <c r="G26" s="396">
        <f>'- 54 -'!D26</f>
        <v>2514000</v>
      </c>
      <c r="H26" s="336">
        <f t="shared" si="1"/>
        <v>16.864464112199</v>
      </c>
      <c r="J26" s="308">
        <v>18</v>
      </c>
      <c r="K26" s="163">
        <f t="shared" si="2"/>
        <v>16.864464112199</v>
      </c>
    </row>
    <row r="27" spans="1:11" ht="12.75">
      <c r="A27" s="362">
        <v>19</v>
      </c>
      <c r="B27" s="13" t="s">
        <v>133</v>
      </c>
      <c r="C27" s="395">
        <v>86800560</v>
      </c>
      <c r="D27" s="395">
        <v>83754390</v>
      </c>
      <c r="E27" s="395">
        <v>59636480</v>
      </c>
      <c r="F27" s="395">
        <f t="shared" si="0"/>
        <v>230191430</v>
      </c>
      <c r="G27" s="395">
        <f>'- 54 -'!D27</f>
        <v>3613000</v>
      </c>
      <c r="H27" s="335">
        <f t="shared" si="1"/>
        <v>15.695632109327441</v>
      </c>
      <c r="J27" s="308">
        <v>19</v>
      </c>
      <c r="K27" s="163">
        <f t="shared" si="2"/>
        <v>15.695632109327441</v>
      </c>
    </row>
    <row r="28" spans="1:11" ht="12.75">
      <c r="A28" s="363">
        <v>20</v>
      </c>
      <c r="B28" s="15" t="s">
        <v>134</v>
      </c>
      <c r="C28" s="396">
        <v>68568410</v>
      </c>
      <c r="D28" s="396">
        <v>45947040</v>
      </c>
      <c r="E28" s="396">
        <v>34294090</v>
      </c>
      <c r="F28" s="396">
        <f t="shared" si="0"/>
        <v>148809540</v>
      </c>
      <c r="G28" s="396">
        <f>'- 54 -'!D28</f>
        <v>3154151.8</v>
      </c>
      <c r="H28" s="336">
        <f t="shared" si="1"/>
        <v>21.195897789886317</v>
      </c>
      <c r="J28" s="308">
        <v>20</v>
      </c>
      <c r="K28" s="163">
        <f t="shared" si="2"/>
        <v>21.195897789886317</v>
      </c>
    </row>
    <row r="29" spans="1:11" ht="12.75">
      <c r="A29" s="362">
        <v>21</v>
      </c>
      <c r="B29" s="13" t="s">
        <v>135</v>
      </c>
      <c r="C29" s="395">
        <v>214129640</v>
      </c>
      <c r="D29" s="395">
        <v>84532670</v>
      </c>
      <c r="E29" s="395">
        <v>77090270</v>
      </c>
      <c r="F29" s="395">
        <f t="shared" si="0"/>
        <v>375752580</v>
      </c>
      <c r="G29" s="395">
        <f>'- 54 -'!D29</f>
        <v>6953000</v>
      </c>
      <c r="H29" s="335">
        <f t="shared" si="1"/>
        <v>18.504197629195254</v>
      </c>
      <c r="J29" s="308">
        <v>21</v>
      </c>
      <c r="K29" s="163">
        <f t="shared" si="2"/>
        <v>18.504197629195254</v>
      </c>
    </row>
    <row r="30" spans="1:11" ht="12.75">
      <c r="A30" s="363">
        <v>22</v>
      </c>
      <c r="B30" s="15" t="s">
        <v>136</v>
      </c>
      <c r="C30" s="396">
        <v>202500490</v>
      </c>
      <c r="D30" s="396">
        <v>34068180</v>
      </c>
      <c r="E30" s="396">
        <v>56496040</v>
      </c>
      <c r="F30" s="396">
        <f t="shared" si="0"/>
        <v>293064710</v>
      </c>
      <c r="G30" s="396">
        <f>'- 54 -'!D30</f>
        <v>4566979</v>
      </c>
      <c r="H30" s="336">
        <f t="shared" si="1"/>
        <v>15.583517374029782</v>
      </c>
      <c r="J30" s="308">
        <v>22</v>
      </c>
      <c r="K30" s="163">
        <f t="shared" si="2"/>
        <v>15.583517374029782</v>
      </c>
    </row>
    <row r="31" spans="1:11" ht="12.75">
      <c r="A31" s="362">
        <v>23</v>
      </c>
      <c r="B31" s="13" t="s">
        <v>137</v>
      </c>
      <c r="C31" s="395">
        <v>56796370</v>
      </c>
      <c r="D31" s="395">
        <v>46200060</v>
      </c>
      <c r="E31" s="395">
        <v>17281660</v>
      </c>
      <c r="F31" s="395">
        <f t="shared" si="0"/>
        <v>120278090</v>
      </c>
      <c r="G31" s="395">
        <f>'- 54 -'!D31</f>
        <v>2403392</v>
      </c>
      <c r="H31" s="335">
        <f t="shared" si="1"/>
        <v>19.9819601392074</v>
      </c>
      <c r="J31" s="308">
        <v>23</v>
      </c>
      <c r="K31" s="163">
        <f t="shared" si="2"/>
        <v>19.9819601392074</v>
      </c>
    </row>
    <row r="32" spans="1:11" ht="12.75">
      <c r="A32" s="363">
        <v>24</v>
      </c>
      <c r="B32" s="15" t="s">
        <v>138</v>
      </c>
      <c r="C32" s="396">
        <v>202959300</v>
      </c>
      <c r="D32" s="396">
        <v>76645170</v>
      </c>
      <c r="E32" s="396">
        <v>142133060</v>
      </c>
      <c r="F32" s="396">
        <f t="shared" si="0"/>
        <v>421737530</v>
      </c>
      <c r="G32" s="396">
        <f>'- 54 -'!D32</f>
        <v>7415344.32</v>
      </c>
      <c r="H32" s="336">
        <f t="shared" si="1"/>
        <v>17.582841915918653</v>
      </c>
      <c r="J32" s="308">
        <v>24</v>
      </c>
      <c r="K32" s="163">
        <f t="shared" si="2"/>
        <v>17.582841915918653</v>
      </c>
    </row>
    <row r="33" spans="1:11" ht="12.75">
      <c r="A33" s="362">
        <v>25</v>
      </c>
      <c r="B33" s="13" t="s">
        <v>139</v>
      </c>
      <c r="C33" s="395">
        <v>73063210</v>
      </c>
      <c r="D33" s="395">
        <v>102416820</v>
      </c>
      <c r="E33" s="395">
        <v>22269870</v>
      </c>
      <c r="F33" s="395">
        <f t="shared" si="0"/>
        <v>197749900</v>
      </c>
      <c r="G33" s="395">
        <f>'- 54 -'!D33</f>
        <v>3397335</v>
      </c>
      <c r="H33" s="335">
        <f t="shared" si="1"/>
        <v>17.179958118815737</v>
      </c>
      <c r="J33" s="308">
        <v>25</v>
      </c>
      <c r="K33" s="163">
        <f t="shared" si="2"/>
        <v>17.179958118815737</v>
      </c>
    </row>
    <row r="34" spans="1:11" ht="12.75">
      <c r="A34" s="363">
        <v>26</v>
      </c>
      <c r="B34" s="15" t="s">
        <v>140</v>
      </c>
      <c r="C34" s="396">
        <v>125527110</v>
      </c>
      <c r="D34" s="396">
        <v>53925480</v>
      </c>
      <c r="E34" s="396">
        <v>60602250</v>
      </c>
      <c r="F34" s="396">
        <f t="shared" si="0"/>
        <v>240054840</v>
      </c>
      <c r="G34" s="396">
        <f>'- 54 -'!D34</f>
        <v>3873000</v>
      </c>
      <c r="H34" s="336">
        <f t="shared" si="1"/>
        <v>16.1338134236327</v>
      </c>
      <c r="J34" s="308">
        <v>26</v>
      </c>
      <c r="K34" s="163">
        <f t="shared" si="2"/>
        <v>16.1338134236327</v>
      </c>
    </row>
    <row r="35" spans="1:11" ht="12.75">
      <c r="A35" s="362">
        <v>28</v>
      </c>
      <c r="B35" s="13" t="s">
        <v>141</v>
      </c>
      <c r="C35" s="395">
        <v>30919930</v>
      </c>
      <c r="D35" s="395">
        <v>58989180</v>
      </c>
      <c r="E35" s="395">
        <v>21661530</v>
      </c>
      <c r="F35" s="395">
        <f t="shared" si="0"/>
        <v>111570640</v>
      </c>
      <c r="G35" s="395">
        <f>'- 54 -'!D35</f>
        <v>2271376</v>
      </c>
      <c r="H35" s="335">
        <f t="shared" si="1"/>
        <v>20.358187422784347</v>
      </c>
      <c r="J35" s="308">
        <v>28</v>
      </c>
      <c r="K35" s="163">
        <f t="shared" si="2"/>
        <v>20.358187422784347</v>
      </c>
    </row>
    <row r="36" spans="1:11" ht="12.75">
      <c r="A36" s="363">
        <v>30</v>
      </c>
      <c r="B36" s="15" t="s">
        <v>142</v>
      </c>
      <c r="C36" s="396">
        <v>44839290</v>
      </c>
      <c r="D36" s="396">
        <v>58761870</v>
      </c>
      <c r="E36" s="396">
        <v>44206320</v>
      </c>
      <c r="F36" s="396">
        <f t="shared" si="0"/>
        <v>147807480</v>
      </c>
      <c r="G36" s="396">
        <f>'- 54 -'!D36</f>
        <v>2772485</v>
      </c>
      <c r="H36" s="336">
        <f t="shared" si="1"/>
        <v>18.757406594037054</v>
      </c>
      <c r="J36" s="308">
        <v>30</v>
      </c>
      <c r="K36" s="163">
        <f t="shared" si="2"/>
        <v>18.757406594037054</v>
      </c>
    </row>
    <row r="37" spans="1:11" ht="12.75">
      <c r="A37" s="362">
        <v>31</v>
      </c>
      <c r="B37" s="13" t="s">
        <v>143</v>
      </c>
      <c r="C37" s="395">
        <v>76085930</v>
      </c>
      <c r="D37" s="395">
        <v>59999100</v>
      </c>
      <c r="E37" s="395">
        <v>69555500</v>
      </c>
      <c r="F37" s="395">
        <f t="shared" si="0"/>
        <v>205640530</v>
      </c>
      <c r="G37" s="395">
        <f>'- 54 -'!D37</f>
        <v>3334469</v>
      </c>
      <c r="H37" s="335">
        <f t="shared" si="1"/>
        <v>16.215037959686256</v>
      </c>
      <c r="J37" s="308">
        <v>31</v>
      </c>
      <c r="K37" s="163">
        <f t="shared" si="2"/>
        <v>16.215037959686256</v>
      </c>
    </row>
    <row r="38" spans="1:11" ht="12.75">
      <c r="A38" s="363">
        <v>32</v>
      </c>
      <c r="B38" s="15" t="s">
        <v>144</v>
      </c>
      <c r="C38" s="396">
        <v>33667110</v>
      </c>
      <c r="D38" s="396">
        <v>40700750</v>
      </c>
      <c r="E38" s="396">
        <v>9172270</v>
      </c>
      <c r="F38" s="396">
        <f t="shared" si="0"/>
        <v>83540130</v>
      </c>
      <c r="G38" s="396">
        <f>'- 54 -'!D38</f>
        <v>1751891</v>
      </c>
      <c r="H38" s="336">
        <f t="shared" si="1"/>
        <v>20.970652068652512</v>
      </c>
      <c r="J38" s="308">
        <v>32</v>
      </c>
      <c r="K38" s="163">
        <f t="shared" si="2"/>
        <v>20.970652068652512</v>
      </c>
    </row>
    <row r="39" spans="1:11" ht="12.75">
      <c r="A39" s="362">
        <v>33</v>
      </c>
      <c r="B39" s="13" t="s">
        <v>145</v>
      </c>
      <c r="C39" s="395">
        <v>107467180</v>
      </c>
      <c r="D39" s="395">
        <v>30979470</v>
      </c>
      <c r="E39" s="395">
        <v>43962870</v>
      </c>
      <c r="F39" s="395">
        <f t="shared" si="0"/>
        <v>182409520</v>
      </c>
      <c r="G39" s="395">
        <f>'- 54 -'!D39</f>
        <v>3527440</v>
      </c>
      <c r="H39" s="335">
        <f t="shared" si="1"/>
        <v>19.338025778479107</v>
      </c>
      <c r="J39" s="308">
        <v>33</v>
      </c>
      <c r="K39" s="163">
        <f t="shared" si="2"/>
        <v>19.338025778479107</v>
      </c>
    </row>
    <row r="40" spans="1:11" ht="12.75">
      <c r="A40" s="363">
        <v>34</v>
      </c>
      <c r="B40" s="15" t="s">
        <v>146</v>
      </c>
      <c r="C40" s="396">
        <v>18573780</v>
      </c>
      <c r="D40" s="396">
        <v>20875320</v>
      </c>
      <c r="E40" s="396">
        <v>2357050</v>
      </c>
      <c r="F40" s="396">
        <f t="shared" si="0"/>
        <v>41806150</v>
      </c>
      <c r="G40" s="396">
        <f>'- 54 -'!D40</f>
        <v>1041747</v>
      </c>
      <c r="H40" s="336">
        <f t="shared" si="1"/>
        <v>24.918510793268457</v>
      </c>
      <c r="J40" s="308">
        <v>34</v>
      </c>
      <c r="K40" s="163">
        <f t="shared" si="2"/>
        <v>24.918510793268457</v>
      </c>
    </row>
    <row r="41" spans="1:11" ht="12.75">
      <c r="A41" s="362">
        <v>35</v>
      </c>
      <c r="B41" s="13" t="s">
        <v>147</v>
      </c>
      <c r="C41" s="395">
        <v>80573070</v>
      </c>
      <c r="D41" s="395">
        <v>53866200</v>
      </c>
      <c r="E41" s="395">
        <v>41707650</v>
      </c>
      <c r="F41" s="395">
        <f t="shared" si="0"/>
        <v>176146920</v>
      </c>
      <c r="G41" s="395">
        <f>'- 54 -'!D41</f>
        <v>3632817</v>
      </c>
      <c r="H41" s="335">
        <f t="shared" si="1"/>
        <v>20.623789504806552</v>
      </c>
      <c r="J41" s="308">
        <v>35</v>
      </c>
      <c r="K41" s="163">
        <f t="shared" si="2"/>
        <v>20.623789504806552</v>
      </c>
    </row>
    <row r="42" spans="1:11" ht="12.75">
      <c r="A42" s="363">
        <v>36</v>
      </c>
      <c r="B42" s="15" t="s">
        <v>148</v>
      </c>
      <c r="C42" s="396">
        <v>51319150</v>
      </c>
      <c r="D42" s="396">
        <v>58787610</v>
      </c>
      <c r="E42" s="396">
        <v>19298550</v>
      </c>
      <c r="F42" s="396">
        <f t="shared" si="0"/>
        <v>129405310</v>
      </c>
      <c r="G42" s="396">
        <f>'- 54 -'!D42</f>
        <v>2430764</v>
      </c>
      <c r="H42" s="336">
        <f t="shared" si="1"/>
        <v>18.78411326397657</v>
      </c>
      <c r="J42" s="308">
        <v>36</v>
      </c>
      <c r="K42" s="163">
        <f t="shared" si="2"/>
        <v>18.78411326397657</v>
      </c>
    </row>
    <row r="43" spans="1:11" ht="12.75">
      <c r="A43" s="362">
        <v>37</v>
      </c>
      <c r="B43" s="13" t="s">
        <v>149</v>
      </c>
      <c r="C43" s="395">
        <v>41743650</v>
      </c>
      <c r="D43" s="395">
        <v>46534910</v>
      </c>
      <c r="E43" s="395">
        <v>21589940</v>
      </c>
      <c r="F43" s="395">
        <f t="shared" si="0"/>
        <v>109868500</v>
      </c>
      <c r="G43" s="395">
        <f>'- 54 -'!D43</f>
        <v>2197353.4</v>
      </c>
      <c r="H43" s="335">
        <f t="shared" si="1"/>
        <v>19.999848910288208</v>
      </c>
      <c r="J43" s="308">
        <v>37</v>
      </c>
      <c r="K43" s="163">
        <f t="shared" si="2"/>
        <v>19.999848910288208</v>
      </c>
    </row>
    <row r="44" spans="1:11" ht="12.75">
      <c r="A44" s="363">
        <v>38</v>
      </c>
      <c r="B44" s="15" t="s">
        <v>150</v>
      </c>
      <c r="C44" s="396">
        <v>39666670</v>
      </c>
      <c r="D44" s="396">
        <v>68460270</v>
      </c>
      <c r="E44" s="396">
        <v>61880240</v>
      </c>
      <c r="F44" s="396">
        <f t="shared" si="0"/>
        <v>170007180</v>
      </c>
      <c r="G44" s="396">
        <f>'- 54 -'!D44</f>
        <v>3266363</v>
      </c>
      <c r="H44" s="336">
        <f t="shared" si="1"/>
        <v>19.213088529555044</v>
      </c>
      <c r="J44" s="308">
        <v>38</v>
      </c>
      <c r="K44" s="163">
        <f t="shared" si="2"/>
        <v>19.213088529555044</v>
      </c>
    </row>
    <row r="45" spans="1:11" ht="12.75">
      <c r="A45" s="362">
        <v>39</v>
      </c>
      <c r="B45" s="13" t="s">
        <v>151</v>
      </c>
      <c r="C45" s="395">
        <v>107416680</v>
      </c>
      <c r="D45" s="395">
        <v>66592440</v>
      </c>
      <c r="E45" s="395">
        <v>67215500</v>
      </c>
      <c r="F45" s="395">
        <f t="shared" si="0"/>
        <v>241224620</v>
      </c>
      <c r="G45" s="395">
        <f>'- 54 -'!D45</f>
        <v>4394481</v>
      </c>
      <c r="H45" s="335">
        <f t="shared" si="1"/>
        <v>18.21738179129477</v>
      </c>
      <c r="J45" s="308">
        <v>39</v>
      </c>
      <c r="K45" s="163">
        <f t="shared" si="2"/>
        <v>18.21738179129477</v>
      </c>
    </row>
    <row r="46" spans="1:11" ht="12.75">
      <c r="A46" s="363">
        <v>40</v>
      </c>
      <c r="B46" s="15" t="s">
        <v>152</v>
      </c>
      <c r="C46" s="396">
        <v>534826640</v>
      </c>
      <c r="D46" s="396">
        <v>24092100</v>
      </c>
      <c r="E46" s="396">
        <v>369509520</v>
      </c>
      <c r="F46" s="396">
        <f t="shared" si="0"/>
        <v>928428260</v>
      </c>
      <c r="G46" s="396">
        <f>'- 54 -'!D46</f>
        <v>14396500</v>
      </c>
      <c r="H46" s="336">
        <f t="shared" si="1"/>
        <v>15.506313864250535</v>
      </c>
      <c r="J46" s="308">
        <v>40</v>
      </c>
      <c r="K46" s="163">
        <f t="shared" si="2"/>
        <v>15.506313864250535</v>
      </c>
    </row>
    <row r="47" spans="1:11" ht="12.75">
      <c r="A47" s="362">
        <v>41</v>
      </c>
      <c r="B47" s="13" t="s">
        <v>153</v>
      </c>
      <c r="C47" s="395">
        <v>61296120</v>
      </c>
      <c r="D47" s="395">
        <v>70409580</v>
      </c>
      <c r="E47" s="395">
        <v>101224380</v>
      </c>
      <c r="F47" s="395">
        <f t="shared" si="0"/>
        <v>232930080</v>
      </c>
      <c r="G47" s="395">
        <f>'- 54 -'!D47</f>
        <v>4440578.76</v>
      </c>
      <c r="H47" s="335">
        <f t="shared" si="1"/>
        <v>19.063998775941688</v>
      </c>
      <c r="J47" s="308">
        <v>41</v>
      </c>
      <c r="K47" s="163">
        <f t="shared" si="2"/>
        <v>19.063998775941688</v>
      </c>
    </row>
    <row r="48" spans="1:11" ht="12.75">
      <c r="A48" s="363">
        <v>42</v>
      </c>
      <c r="B48" s="15" t="s">
        <v>154</v>
      </c>
      <c r="C48" s="396">
        <v>39741640</v>
      </c>
      <c r="D48" s="396">
        <v>62802420</v>
      </c>
      <c r="E48" s="396">
        <v>43554980</v>
      </c>
      <c r="F48" s="396">
        <f t="shared" si="0"/>
        <v>146099040</v>
      </c>
      <c r="G48" s="396">
        <f>'- 54 -'!D48</f>
        <v>2951492</v>
      </c>
      <c r="H48" s="336">
        <f t="shared" si="1"/>
        <v>20.20199448264684</v>
      </c>
      <c r="J48" s="308">
        <v>42</v>
      </c>
      <c r="K48" s="163">
        <f t="shared" si="2"/>
        <v>20.20199448264684</v>
      </c>
    </row>
    <row r="49" spans="1:11" ht="12.75">
      <c r="A49" s="362">
        <v>43</v>
      </c>
      <c r="B49" s="13" t="s">
        <v>155</v>
      </c>
      <c r="C49" s="395">
        <v>32547840</v>
      </c>
      <c r="D49" s="395">
        <v>77240340</v>
      </c>
      <c r="E49" s="395">
        <v>28647080</v>
      </c>
      <c r="F49" s="395">
        <f t="shared" si="0"/>
        <v>138435260</v>
      </c>
      <c r="G49" s="395">
        <f>'- 54 -'!D49</f>
        <v>2624333</v>
      </c>
      <c r="H49" s="335">
        <f t="shared" si="1"/>
        <v>18.957113960706256</v>
      </c>
      <c r="J49" s="308">
        <v>43</v>
      </c>
      <c r="K49" s="163">
        <f t="shared" si="2"/>
        <v>18.957113960706256</v>
      </c>
    </row>
    <row r="50" spans="1:11" ht="12.75">
      <c r="A50" s="363">
        <v>44</v>
      </c>
      <c r="B50" s="15" t="s">
        <v>156</v>
      </c>
      <c r="C50" s="396">
        <v>55851630</v>
      </c>
      <c r="D50" s="396">
        <v>59599470</v>
      </c>
      <c r="E50" s="396">
        <v>25782160</v>
      </c>
      <c r="F50" s="396">
        <f t="shared" si="0"/>
        <v>141233260</v>
      </c>
      <c r="G50" s="396">
        <f>'- 54 -'!D50</f>
        <v>3163014</v>
      </c>
      <c r="H50" s="336">
        <f t="shared" si="1"/>
        <v>22.39567365364221</v>
      </c>
      <c r="J50" s="308">
        <v>44</v>
      </c>
      <c r="K50" s="163">
        <f t="shared" si="2"/>
        <v>22.39567365364221</v>
      </c>
    </row>
    <row r="51" spans="1:11" ht="12.75">
      <c r="A51" s="362">
        <v>45</v>
      </c>
      <c r="B51" s="13" t="s">
        <v>157</v>
      </c>
      <c r="C51" s="395">
        <v>72342820</v>
      </c>
      <c r="D51" s="395">
        <v>7333710</v>
      </c>
      <c r="E51" s="395">
        <v>51853490</v>
      </c>
      <c r="F51" s="395">
        <f t="shared" si="0"/>
        <v>131530020</v>
      </c>
      <c r="G51" s="395">
        <f>'- 54 -'!D51</f>
        <v>2653369</v>
      </c>
      <c r="H51" s="335">
        <f t="shared" si="1"/>
        <v>20.173105729019124</v>
      </c>
      <c r="J51" s="308">
        <v>45</v>
      </c>
      <c r="K51" s="163">
        <f t="shared" si="2"/>
        <v>20.173105729019124</v>
      </c>
    </row>
    <row r="52" spans="1:11" ht="12.75">
      <c r="A52" s="363">
        <v>46</v>
      </c>
      <c r="B52" s="15" t="s">
        <v>158</v>
      </c>
      <c r="C52" s="396">
        <v>51051230</v>
      </c>
      <c r="D52" s="396">
        <v>0</v>
      </c>
      <c r="E52" s="396">
        <v>19954090</v>
      </c>
      <c r="F52" s="396">
        <f t="shared" si="0"/>
        <v>71005320</v>
      </c>
      <c r="G52" s="396">
        <f>'- 54 -'!D52</f>
        <v>2843511</v>
      </c>
      <c r="H52" s="336">
        <f>(G52-I52)/F52*1000</f>
        <v>21.629083567259467</v>
      </c>
      <c r="I52" s="80">
        <v>1307731</v>
      </c>
      <c r="J52" s="308">
        <v>46</v>
      </c>
      <c r="K52" s="163">
        <f t="shared" si="2"/>
        <v>21.629083567259467</v>
      </c>
    </row>
    <row r="53" spans="1:11" ht="12.75">
      <c r="A53" s="362">
        <v>47</v>
      </c>
      <c r="B53" s="13" t="s">
        <v>159</v>
      </c>
      <c r="C53" s="395">
        <v>87591620</v>
      </c>
      <c r="D53" s="395">
        <v>21139890</v>
      </c>
      <c r="E53" s="395">
        <v>37983910</v>
      </c>
      <c r="F53" s="395">
        <f t="shared" si="0"/>
        <v>146715420</v>
      </c>
      <c r="G53" s="395">
        <f>'- 54 -'!D53</f>
        <v>2789904</v>
      </c>
      <c r="H53" s="335">
        <f t="shared" si="1"/>
        <v>19.015751718531018</v>
      </c>
      <c r="J53" s="308">
        <v>47</v>
      </c>
      <c r="K53" s="163">
        <f t="shared" si="2"/>
        <v>19.015751718531018</v>
      </c>
    </row>
    <row r="54" spans="1:11" ht="12.75">
      <c r="A54" s="363">
        <v>48</v>
      </c>
      <c r="B54" s="15" t="s">
        <v>160</v>
      </c>
      <c r="C54" s="396">
        <v>32536630</v>
      </c>
      <c r="D54" s="396">
        <v>6331650</v>
      </c>
      <c r="E54" s="396">
        <v>20268250</v>
      </c>
      <c r="F54" s="396">
        <f t="shared" si="0"/>
        <v>59136530</v>
      </c>
      <c r="G54" s="396">
        <f>'- 54 -'!D54</f>
        <v>1194558</v>
      </c>
      <c r="H54" s="336">
        <f t="shared" si="1"/>
        <v>20.200001589542033</v>
      </c>
      <c r="J54" s="308">
        <v>48</v>
      </c>
      <c r="K54" s="163">
        <f t="shared" si="2"/>
        <v>20.200001589542033</v>
      </c>
    </row>
    <row r="55" spans="1:11" ht="12.75">
      <c r="A55" s="362">
        <v>49</v>
      </c>
      <c r="B55" s="13" t="s">
        <v>161</v>
      </c>
      <c r="C55" s="395"/>
      <c r="D55" s="395"/>
      <c r="E55" s="395"/>
      <c r="F55" s="395">
        <f t="shared" si="0"/>
        <v>0</v>
      </c>
      <c r="G55" s="395">
        <f>'- 54 -'!D55</f>
        <v>0</v>
      </c>
      <c r="H55" s="335"/>
      <c r="J55" s="308">
        <v>50</v>
      </c>
      <c r="K55" s="163">
        <f aca="true" t="shared" si="3" ref="K55:K61">H56</f>
        <v>21.651525344652704</v>
      </c>
    </row>
    <row r="56" spans="1:11" ht="12.75">
      <c r="A56" s="363">
        <v>50</v>
      </c>
      <c r="B56" s="15" t="s">
        <v>358</v>
      </c>
      <c r="C56" s="396">
        <v>67778310</v>
      </c>
      <c r="D56" s="396">
        <v>130354170</v>
      </c>
      <c r="E56" s="396">
        <v>41928020</v>
      </c>
      <c r="F56" s="396">
        <f t="shared" si="0"/>
        <v>240060500</v>
      </c>
      <c r="G56" s="396">
        <f>'- 54 -'!D56</f>
        <v>5197676</v>
      </c>
      <c r="H56" s="336">
        <f t="shared" si="1"/>
        <v>21.651525344652704</v>
      </c>
      <c r="J56" s="308">
        <v>2264</v>
      </c>
      <c r="K56" s="163">
        <f t="shared" si="3"/>
        <v>37.370019390160444</v>
      </c>
    </row>
    <row r="57" spans="1:11" ht="12.75">
      <c r="A57" s="362">
        <v>2264</v>
      </c>
      <c r="B57" s="13" t="s">
        <v>162</v>
      </c>
      <c r="C57" s="395">
        <v>4600460</v>
      </c>
      <c r="D57" s="395">
        <v>4980</v>
      </c>
      <c r="E57" s="395">
        <v>8019520</v>
      </c>
      <c r="F57" s="395">
        <f t="shared" si="0"/>
        <v>12624960</v>
      </c>
      <c r="G57" s="395">
        <f>'- 54 -'!D57</f>
        <v>471795</v>
      </c>
      <c r="H57" s="335">
        <f t="shared" si="1"/>
        <v>37.370019390160444</v>
      </c>
      <c r="J57" s="308">
        <v>2309</v>
      </c>
      <c r="K57" s="163">
        <f t="shared" si="3"/>
        <v>30.467736298041242</v>
      </c>
    </row>
    <row r="58" spans="1:11" ht="12.75">
      <c r="A58" s="363">
        <v>2309</v>
      </c>
      <c r="B58" s="15" t="s">
        <v>163</v>
      </c>
      <c r="C58" s="396">
        <v>8407920</v>
      </c>
      <c r="D58" s="396">
        <v>1320</v>
      </c>
      <c r="E58" s="396">
        <v>2033610</v>
      </c>
      <c r="F58" s="396">
        <f t="shared" si="0"/>
        <v>10442850</v>
      </c>
      <c r="G58" s="396">
        <f>'- 54 -'!D58</f>
        <v>568010</v>
      </c>
      <c r="H58" s="336">
        <f>(G58-I58)/F58*1000</f>
        <v>30.467736298041242</v>
      </c>
      <c r="I58" s="80">
        <f>69840+180000</f>
        <v>249840</v>
      </c>
      <c r="J58" s="308">
        <v>2312</v>
      </c>
      <c r="K58" s="163">
        <f t="shared" si="3"/>
        <v>36.74700787488379</v>
      </c>
    </row>
    <row r="59" spans="1:11" ht="12.75">
      <c r="A59" s="362">
        <v>2312</v>
      </c>
      <c r="B59" s="13" t="s">
        <v>164</v>
      </c>
      <c r="C59" s="395">
        <v>1608400</v>
      </c>
      <c r="D59" s="395">
        <v>0</v>
      </c>
      <c r="E59" s="395">
        <v>1112910</v>
      </c>
      <c r="F59" s="395">
        <f t="shared" si="0"/>
        <v>2721310</v>
      </c>
      <c r="G59" s="395">
        <f>'- 54 -'!D59</f>
        <v>100000</v>
      </c>
      <c r="H59" s="335">
        <f t="shared" si="1"/>
        <v>36.74700787488379</v>
      </c>
      <c r="J59" s="308">
        <v>2355</v>
      </c>
      <c r="K59" s="163">
        <f t="shared" si="3"/>
        <v>28.710552088977632</v>
      </c>
    </row>
    <row r="60" spans="1:11" ht="12.75">
      <c r="A60" s="363">
        <v>2355</v>
      </c>
      <c r="B60" s="15" t="s">
        <v>165</v>
      </c>
      <c r="C60" s="396">
        <v>135530970</v>
      </c>
      <c r="D60" s="396">
        <v>0</v>
      </c>
      <c r="E60" s="396">
        <v>54262350</v>
      </c>
      <c r="F60" s="396">
        <f t="shared" si="0"/>
        <v>189793320</v>
      </c>
      <c r="G60" s="396">
        <f>'- 54 -'!D60</f>
        <v>5449071</v>
      </c>
      <c r="H60" s="336">
        <f t="shared" si="1"/>
        <v>28.710552088977632</v>
      </c>
      <c r="J60" s="308">
        <v>2439</v>
      </c>
      <c r="K60" s="163">
        <f t="shared" si="3"/>
        <v>18.24037418270145</v>
      </c>
    </row>
    <row r="61" spans="1:11" ht="12.75">
      <c r="A61" s="362">
        <v>2439</v>
      </c>
      <c r="B61" s="13" t="s">
        <v>166</v>
      </c>
      <c r="C61" s="395">
        <v>5223640</v>
      </c>
      <c r="D61" s="395">
        <v>2619750</v>
      </c>
      <c r="E61" s="395">
        <v>3778740</v>
      </c>
      <c r="F61" s="395">
        <f t="shared" si="0"/>
        <v>11622130</v>
      </c>
      <c r="G61" s="395">
        <f>'- 54 -'!D61</f>
        <v>211992</v>
      </c>
      <c r="H61" s="335">
        <f t="shared" si="1"/>
        <v>18.24037418270145</v>
      </c>
      <c r="J61" s="308">
        <v>2460</v>
      </c>
      <c r="K61" s="163">
        <f t="shared" si="3"/>
        <v>50.596415805151054</v>
      </c>
    </row>
    <row r="62" spans="1:8" ht="12.75">
      <c r="A62" s="363">
        <v>2460</v>
      </c>
      <c r="B62" s="15" t="s">
        <v>167</v>
      </c>
      <c r="C62" s="396">
        <v>7417570</v>
      </c>
      <c r="D62" s="396">
        <v>5070</v>
      </c>
      <c r="E62" s="396">
        <v>9594850</v>
      </c>
      <c r="F62" s="396">
        <f t="shared" si="0"/>
        <v>17017490</v>
      </c>
      <c r="G62" s="396">
        <f>'- 54 -'!D62</f>
        <v>861024</v>
      </c>
      <c r="H62" s="336">
        <f t="shared" si="1"/>
        <v>50.596415805151054</v>
      </c>
    </row>
    <row r="63" spans="1:8" ht="12.75">
      <c r="A63" s="362">
        <v>3000</v>
      </c>
      <c r="B63" s="13" t="s">
        <v>400</v>
      </c>
      <c r="C63" s="395"/>
      <c r="D63" s="395"/>
      <c r="E63" s="395"/>
      <c r="F63" s="395"/>
      <c r="G63" s="395">
        <f>'- 54 -'!D63</f>
        <v>0</v>
      </c>
      <c r="H63" s="13"/>
    </row>
    <row r="64" spans="2:8" ht="4.5" customHeight="1">
      <c r="B64" s="16"/>
      <c r="C64" s="397"/>
      <c r="D64" s="397"/>
      <c r="E64" s="397"/>
      <c r="F64" s="397"/>
      <c r="G64" s="397"/>
      <c r="H64" s="163"/>
    </row>
    <row r="65" spans="1:8" ht="12.75">
      <c r="A65" s="100"/>
      <c r="B65" s="19" t="s">
        <v>168</v>
      </c>
      <c r="C65" s="398">
        <f>SUM(C11:C63)</f>
        <v>12352464420</v>
      </c>
      <c r="D65" s="398">
        <f>SUM(D11:D63)</f>
        <v>1982324460</v>
      </c>
      <c r="E65" s="398">
        <f>SUM(E11:E63)</f>
        <v>5850649780</v>
      </c>
      <c r="F65" s="398">
        <f>SUM(F11:F63)</f>
        <v>20185438660</v>
      </c>
      <c r="G65" s="398">
        <f>SUM(G11:G63)</f>
        <v>422765478.393</v>
      </c>
      <c r="H65" s="164">
        <f>G65/F65*1000</f>
        <v>20.94408179648646</v>
      </c>
    </row>
    <row r="66" spans="2:7" ht="4.5" customHeight="1">
      <c r="B66" s="16"/>
      <c r="C66" s="397"/>
      <c r="D66" s="397"/>
      <c r="E66" s="397"/>
      <c r="F66" s="397"/>
      <c r="G66" s="397"/>
    </row>
    <row r="67" spans="1:7" ht="12.75">
      <c r="A67" s="165"/>
      <c r="B67" s="15" t="s">
        <v>251</v>
      </c>
      <c r="C67" s="396">
        <v>15875170</v>
      </c>
      <c r="D67" s="396">
        <v>221430</v>
      </c>
      <c r="E67" s="396">
        <v>1145180</v>
      </c>
      <c r="F67" s="396">
        <f>SUM(C67:E67)</f>
        <v>17241780</v>
      </c>
      <c r="G67"/>
    </row>
    <row r="68" spans="1:8" ht="12.75">
      <c r="A68" s="148"/>
      <c r="B68" s="13" t="s">
        <v>252</v>
      </c>
      <c r="C68" s="395">
        <v>6009650</v>
      </c>
      <c r="D68" s="395">
        <v>7638810</v>
      </c>
      <c r="E68" s="395">
        <v>22951250</v>
      </c>
      <c r="F68" s="395">
        <f>SUM(C68:E68)</f>
        <v>36599710</v>
      </c>
      <c r="G68"/>
      <c r="H68" s="166"/>
    </row>
    <row r="69" spans="3:6" ht="4.5" customHeight="1">
      <c r="C69" s="16"/>
      <c r="D69" s="16"/>
      <c r="E69" s="16"/>
      <c r="F69" s="16"/>
    </row>
    <row r="70" spans="1:8" ht="12" customHeight="1">
      <c r="A70" s="5"/>
      <c r="B70" s="1" t="s">
        <v>253</v>
      </c>
      <c r="C70" s="398">
        <f>SUM(C65,C67:C68)</f>
        <v>12374349240</v>
      </c>
      <c r="D70" s="398">
        <f>SUM(D65,D67:D68)</f>
        <v>1990184700</v>
      </c>
      <c r="E70" s="398">
        <f>SUM(E65,E67:E68)</f>
        <v>5874746210</v>
      </c>
      <c r="F70" s="398">
        <f>SUM(F65,F67:F68)</f>
        <v>20239280150</v>
      </c>
      <c r="G70" s="16"/>
      <c r="H70" s="167"/>
    </row>
    <row r="71" spans="1:8" ht="4.5" customHeight="1">
      <c r="A71" s="5"/>
      <c r="B71" s="5"/>
      <c r="C71" s="16"/>
      <c r="D71" s="16"/>
      <c r="E71" s="16"/>
      <c r="F71" s="16"/>
      <c r="G71" s="16"/>
      <c r="H71" s="16"/>
    </row>
    <row r="72" spans="1:11" ht="12" customHeight="1">
      <c r="A72" s="380" t="s">
        <v>372</v>
      </c>
      <c r="B72" s="5" t="s">
        <v>312</v>
      </c>
      <c r="C72" s="121"/>
      <c r="D72" s="121"/>
      <c r="E72" s="121"/>
      <c r="F72" s="121"/>
      <c r="G72" s="121"/>
      <c r="H72" s="121"/>
      <c r="I72" s="122"/>
      <c r="J72" s="122"/>
      <c r="K72" s="122"/>
    </row>
    <row r="73" spans="1:11" ht="12" customHeight="1">
      <c r="A73" s="380" t="s">
        <v>373</v>
      </c>
      <c r="B73" s="346" t="s">
        <v>368</v>
      </c>
      <c r="C73" s="121"/>
      <c r="D73" s="121"/>
      <c r="E73" s="121"/>
      <c r="F73" s="121"/>
      <c r="G73" s="121"/>
      <c r="H73" s="121"/>
      <c r="I73" s="122"/>
      <c r="J73" s="122"/>
      <c r="K73" s="122"/>
    </row>
    <row r="74" spans="1:11" ht="12" customHeight="1">
      <c r="A74" s="5"/>
      <c r="B74" s="346" t="s">
        <v>498</v>
      </c>
      <c r="C74" s="121"/>
      <c r="D74" s="121"/>
      <c r="E74" s="121"/>
      <c r="F74" s="121"/>
      <c r="G74" s="121"/>
      <c r="H74" s="121"/>
      <c r="I74" s="122"/>
      <c r="J74" s="122"/>
      <c r="K74" s="122"/>
    </row>
    <row r="75" spans="2:11" ht="12" customHeight="1">
      <c r="B75" s="346" t="s">
        <v>487</v>
      </c>
      <c r="C75" s="122"/>
      <c r="D75" s="122"/>
      <c r="E75" s="122"/>
      <c r="F75" s="122"/>
      <c r="G75" s="122"/>
      <c r="H75" s="122"/>
      <c r="I75" s="122"/>
      <c r="J75" s="122"/>
      <c r="K75" s="122"/>
    </row>
    <row r="76" ht="12.75">
      <c r="B76" s="346" t="s">
        <v>488</v>
      </c>
    </row>
  </sheetData>
  <printOptions horizontalCentered="1"/>
  <pageMargins left="0.4724409448818898" right="0.4724409448818898" top="0.5905511811023623" bottom="0" header="0.31496062992125984" footer="0"/>
  <pageSetup fitToHeight="1" fitToWidth="1" horizontalDpi="300" verticalDpi="300" orientation="portrait" scale="83" r:id="rId1"/>
  <headerFooter alignWithMargins="0">
    <oddHeader>&amp;C&amp;"Times New Roman,Bold"&amp;12&amp;A</oddHeader>
  </headerFooter>
</worksheet>
</file>

<file path=xl/worksheets/sheet45.xml><?xml version="1.0" encoding="utf-8"?>
<worksheet xmlns="http://schemas.openxmlformats.org/spreadsheetml/2006/main" xmlns:r="http://schemas.openxmlformats.org/officeDocument/2006/relationships">
  <sheetPr codeName="Sheet44">
    <pageSetUpPr fitToPage="1"/>
  </sheetPr>
  <dimension ref="A1:J133"/>
  <sheetViews>
    <sheetView showGridLines="0" showZeros="0" workbookViewId="0" topLeftCell="A1">
      <selection activeCell="A1" sqref="A1"/>
    </sheetView>
  </sheetViews>
  <sheetFormatPr defaultColWidth="15.83203125" defaultRowHeight="12"/>
  <cols>
    <col min="1" max="1" width="5.83203125" style="80" customWidth="1"/>
    <col min="2" max="2" width="32.83203125" style="80" customWidth="1"/>
    <col min="3" max="4" width="21.83203125" style="80" customWidth="1"/>
    <col min="5" max="5" width="23.83203125" style="80" customWidth="1"/>
    <col min="6" max="6" width="2.83203125" style="80" customWidth="1"/>
    <col min="7" max="7" width="26.83203125" style="80" customWidth="1"/>
    <col min="8" max="16384" width="15.83203125" style="80" customWidth="1"/>
  </cols>
  <sheetData>
    <row r="1" spans="1:2" ht="6.75" customHeight="1">
      <c r="A1" s="16"/>
      <c r="B1" s="78"/>
    </row>
    <row r="2" spans="1:7" ht="12.75">
      <c r="A2" s="10"/>
      <c r="B2" s="104"/>
      <c r="C2" s="105" t="s">
        <v>175</v>
      </c>
      <c r="D2" s="105"/>
      <c r="E2" s="105"/>
      <c r="F2" s="280"/>
      <c r="G2" s="280"/>
    </row>
    <row r="3" spans="1:7" ht="12.75">
      <c r="A3" s="11"/>
      <c r="B3" s="107"/>
      <c r="C3" s="138" t="str">
        <f>TAXYEAR</f>
        <v>FOR THE 2000 TAXATION YEAR</v>
      </c>
      <c r="D3" s="138"/>
      <c r="E3" s="138"/>
      <c r="F3" s="303"/>
      <c r="G3" s="303"/>
    </row>
    <row r="4" spans="1:7" ht="12.75">
      <c r="A4" s="9"/>
      <c r="C4" s="140"/>
      <c r="D4" s="140"/>
      <c r="E4" s="140"/>
      <c r="F4" s="140"/>
      <c r="G4" s="140"/>
    </row>
    <row r="5" spans="1:7" ht="12.75">
      <c r="A5" s="9"/>
      <c r="C5" s="55"/>
      <c r="D5" s="140"/>
      <c r="E5" s="140"/>
      <c r="F5" s="140"/>
      <c r="G5" s="140"/>
    </row>
    <row r="6" spans="1:7" ht="12.75">
      <c r="A6" s="9"/>
      <c r="C6" s="140"/>
      <c r="D6" s="140"/>
      <c r="E6" s="140"/>
      <c r="F6" s="140"/>
      <c r="G6" s="140"/>
    </row>
    <row r="7" spans="1:7" ht="12.75">
      <c r="A7" s="16"/>
      <c r="C7" s="141" t="s">
        <v>98</v>
      </c>
      <c r="D7" s="142"/>
      <c r="E7" s="142"/>
      <c r="F7" s="140"/>
      <c r="G7" s="142" t="s">
        <v>205</v>
      </c>
    </row>
    <row r="8" spans="1:7" ht="12.75">
      <c r="A8" s="92"/>
      <c r="B8" s="44"/>
      <c r="C8" s="143" t="s">
        <v>236</v>
      </c>
      <c r="D8" s="144"/>
      <c r="E8" s="144"/>
      <c r="F8" s="140"/>
      <c r="G8" s="143" t="s">
        <v>75</v>
      </c>
    </row>
    <row r="9" spans="1:9" ht="16.5">
      <c r="A9" s="50" t="s">
        <v>101</v>
      </c>
      <c r="B9" s="51" t="s">
        <v>102</v>
      </c>
      <c r="C9" s="145" t="s">
        <v>234</v>
      </c>
      <c r="D9" s="145" t="s">
        <v>249</v>
      </c>
      <c r="E9" s="145" t="s">
        <v>69</v>
      </c>
      <c r="F9" s="140"/>
      <c r="G9" s="145" t="s">
        <v>468</v>
      </c>
      <c r="H9" s="364"/>
      <c r="I9" s="17"/>
    </row>
    <row r="10" spans="1:9" ht="4.5" customHeight="1">
      <c r="A10" s="75"/>
      <c r="B10" s="75"/>
      <c r="C10" s="146"/>
      <c r="D10" s="146"/>
      <c r="E10" s="146"/>
      <c r="F10" s="4"/>
      <c r="G10" s="146"/>
      <c r="H10" s="17"/>
      <c r="I10" s="17"/>
    </row>
    <row r="11" spans="1:10" ht="12.75" customHeight="1">
      <c r="A11" s="357">
        <v>1</v>
      </c>
      <c r="B11" s="13" t="s">
        <v>117</v>
      </c>
      <c r="C11" s="395">
        <f>'- 50 -'!H11</f>
        <v>45955831.324200004</v>
      </c>
      <c r="D11" s="395">
        <v>97942940</v>
      </c>
      <c r="E11" s="395">
        <f aca="true" t="shared" si="0" ref="E11:E63">SUM(C11,D11)</f>
        <v>143898771.3242</v>
      </c>
      <c r="G11" s="395">
        <v>123087</v>
      </c>
      <c r="H11"/>
      <c r="I11" s="17"/>
      <c r="J11" s="309">
        <v>1</v>
      </c>
    </row>
    <row r="12" spans="1:10" ht="12.75" customHeight="1">
      <c r="A12" s="358">
        <v>2</v>
      </c>
      <c r="B12" s="15" t="s">
        <v>118</v>
      </c>
      <c r="C12" s="396">
        <f>'- 50 -'!H12</f>
        <v>16384361.223000001</v>
      </c>
      <c r="D12" s="396">
        <v>22864839.088</v>
      </c>
      <c r="E12" s="396">
        <f t="shared" si="0"/>
        <v>39249200.311000004</v>
      </c>
      <c r="G12" s="396">
        <v>157765</v>
      </c>
      <c r="H12"/>
      <c r="I12" s="17"/>
      <c r="J12" s="309">
        <v>2</v>
      </c>
    </row>
    <row r="13" spans="1:10" ht="12.75" customHeight="1">
      <c r="A13" s="357">
        <v>3</v>
      </c>
      <c r="B13" s="13" t="s">
        <v>119</v>
      </c>
      <c r="C13" s="395">
        <f>'- 50 -'!H13</f>
        <v>8146328.2404000005</v>
      </c>
      <c r="D13" s="395">
        <v>20057750</v>
      </c>
      <c r="E13" s="395">
        <f t="shared" si="0"/>
        <v>28204078.2404</v>
      </c>
      <c r="G13" s="395">
        <v>146534</v>
      </c>
      <c r="H13"/>
      <c r="I13" s="17"/>
      <c r="J13" s="309">
        <v>3</v>
      </c>
    </row>
    <row r="14" spans="1:10" ht="12.75" customHeight="1">
      <c r="A14" s="358">
        <v>4</v>
      </c>
      <c r="B14" s="15" t="s">
        <v>120</v>
      </c>
      <c r="C14" s="396">
        <f>'- 50 -'!H14</f>
        <v>9737566.938</v>
      </c>
      <c r="D14" s="396">
        <v>18728365.4</v>
      </c>
      <c r="E14" s="396">
        <f t="shared" si="0"/>
        <v>28465932.338</v>
      </c>
      <c r="G14" s="396">
        <v>127783</v>
      </c>
      <c r="H14"/>
      <c r="I14" s="17"/>
      <c r="J14" s="309">
        <v>4</v>
      </c>
    </row>
    <row r="15" spans="1:10" ht="12.75" customHeight="1">
      <c r="A15" s="357">
        <v>5</v>
      </c>
      <c r="B15" s="13" t="s">
        <v>121</v>
      </c>
      <c r="C15" s="395">
        <f>'- 50 -'!H15</f>
        <v>12645962.494199999</v>
      </c>
      <c r="D15" s="395">
        <v>23045318</v>
      </c>
      <c r="E15" s="395">
        <f t="shared" si="0"/>
        <v>35691280.4942</v>
      </c>
      <c r="G15" s="395">
        <v>154762</v>
      </c>
      <c r="H15"/>
      <c r="I15" s="17"/>
      <c r="J15" s="309">
        <v>5</v>
      </c>
    </row>
    <row r="16" spans="1:10" ht="12.75" customHeight="1">
      <c r="A16" s="358">
        <v>6</v>
      </c>
      <c r="B16" s="15" t="s">
        <v>122</v>
      </c>
      <c r="C16" s="396">
        <f>'- 50 -'!H16</f>
        <v>9619968.059999999</v>
      </c>
      <c r="D16" s="396">
        <v>20984833</v>
      </c>
      <c r="E16" s="396">
        <f t="shared" si="0"/>
        <v>30604801.06</v>
      </c>
      <c r="G16" s="396">
        <v>103393</v>
      </c>
      <c r="H16"/>
      <c r="I16" s="17"/>
      <c r="J16" s="309">
        <v>6</v>
      </c>
    </row>
    <row r="17" spans="1:10" ht="12.75" customHeight="1">
      <c r="A17" s="357">
        <v>9</v>
      </c>
      <c r="B17" s="13" t="s">
        <v>123</v>
      </c>
      <c r="C17" s="395">
        <f>'- 50 -'!H17</f>
        <v>11192021.6376</v>
      </c>
      <c r="D17" s="395">
        <v>25110099</v>
      </c>
      <c r="E17" s="395">
        <f t="shared" si="0"/>
        <v>36302120.6376</v>
      </c>
      <c r="G17" s="395">
        <v>99128</v>
      </c>
      <c r="H17"/>
      <c r="I17" s="17"/>
      <c r="J17" s="309">
        <v>9</v>
      </c>
    </row>
    <row r="18" spans="1:10" ht="12.75" customHeight="1">
      <c r="A18" s="358">
        <v>10</v>
      </c>
      <c r="B18" s="15" t="s">
        <v>124</v>
      </c>
      <c r="C18" s="396">
        <f>'- 50 -'!H18</f>
        <v>8134537.968</v>
      </c>
      <c r="D18" s="396">
        <v>21793966</v>
      </c>
      <c r="E18" s="396">
        <f t="shared" si="0"/>
        <v>29928503.968000002</v>
      </c>
      <c r="G18" s="396">
        <v>99757</v>
      </c>
      <c r="H18"/>
      <c r="I18" s="17"/>
      <c r="J18" s="309">
        <v>10</v>
      </c>
    </row>
    <row r="19" spans="1:10" ht="12.75" customHeight="1">
      <c r="A19" s="357">
        <v>11</v>
      </c>
      <c r="B19" s="13" t="s">
        <v>125</v>
      </c>
      <c r="C19" s="395">
        <f>'- 50 -'!H19</f>
        <v>5510854.9128</v>
      </c>
      <c r="D19" s="395">
        <v>10477993</v>
      </c>
      <c r="E19" s="395">
        <f t="shared" si="0"/>
        <v>15988847.9128</v>
      </c>
      <c r="G19" s="395">
        <v>131358</v>
      </c>
      <c r="H19"/>
      <c r="I19" s="17"/>
      <c r="J19" s="309">
        <v>11</v>
      </c>
    </row>
    <row r="20" spans="1:10" ht="12.75" customHeight="1">
      <c r="A20" s="358">
        <v>12</v>
      </c>
      <c r="B20" s="15" t="s">
        <v>126</v>
      </c>
      <c r="C20" s="396">
        <f>'- 50 -'!H20</f>
        <v>8982336.7812</v>
      </c>
      <c r="D20" s="396">
        <v>17425458</v>
      </c>
      <c r="E20" s="396">
        <f t="shared" si="0"/>
        <v>26407794.7812</v>
      </c>
      <c r="G20" s="396">
        <v>105310</v>
      </c>
      <c r="H20"/>
      <c r="I20" s="17"/>
      <c r="J20" s="309">
        <v>12</v>
      </c>
    </row>
    <row r="21" spans="1:10" ht="12.75" customHeight="1">
      <c r="A21" s="357">
        <v>13</v>
      </c>
      <c r="B21" s="13" t="s">
        <v>127</v>
      </c>
      <c r="C21" s="395">
        <f>'- 50 -'!H21</f>
        <v>3239429.2536</v>
      </c>
      <c r="D21" s="395">
        <v>6585676.625</v>
      </c>
      <c r="E21" s="395">
        <f t="shared" si="0"/>
        <v>9825105.8786</v>
      </c>
      <c r="G21" s="395">
        <v>134548</v>
      </c>
      <c r="H21"/>
      <c r="I21" s="17"/>
      <c r="J21" s="309">
        <v>13</v>
      </c>
    </row>
    <row r="22" spans="1:10" ht="12.75" customHeight="1">
      <c r="A22" s="358">
        <v>14</v>
      </c>
      <c r="B22" s="15" t="s">
        <v>128</v>
      </c>
      <c r="C22" s="396">
        <f>'- 50 -'!H22</f>
        <v>3596731.638</v>
      </c>
      <c r="D22" s="396">
        <v>8719652</v>
      </c>
      <c r="E22" s="396">
        <f t="shared" si="0"/>
        <v>12316383.638</v>
      </c>
      <c r="G22" s="396">
        <v>81664</v>
      </c>
      <c r="H22"/>
      <c r="I22" s="17"/>
      <c r="J22" s="309">
        <v>14</v>
      </c>
    </row>
    <row r="23" spans="1:10" ht="12.75" customHeight="1">
      <c r="A23" s="357">
        <v>15</v>
      </c>
      <c r="B23" s="13" t="s">
        <v>129</v>
      </c>
      <c r="C23" s="395">
        <f>'- 50 -'!H23</f>
        <v>4372294.5078</v>
      </c>
      <c r="D23" s="395">
        <v>6231687</v>
      </c>
      <c r="E23" s="395">
        <f t="shared" si="0"/>
        <v>10603981.5078</v>
      </c>
      <c r="G23" s="395">
        <v>84311</v>
      </c>
      <c r="H23"/>
      <c r="I23" s="17"/>
      <c r="J23" s="309">
        <v>15</v>
      </c>
    </row>
    <row r="24" spans="1:10" ht="12.75" customHeight="1">
      <c r="A24" s="358">
        <v>16</v>
      </c>
      <c r="B24" s="15" t="s">
        <v>130</v>
      </c>
      <c r="C24" s="396">
        <f>'- 50 -'!H24</f>
        <v>608802.9168</v>
      </c>
      <c r="D24" s="396">
        <v>1898164</v>
      </c>
      <c r="E24" s="396">
        <f t="shared" si="0"/>
        <v>2506966.9168</v>
      </c>
      <c r="G24" s="396">
        <v>123058</v>
      </c>
      <c r="H24"/>
      <c r="I24" s="17"/>
      <c r="J24" s="309">
        <v>16</v>
      </c>
    </row>
    <row r="25" spans="1:10" ht="12.75" customHeight="1">
      <c r="A25" s="357">
        <v>17</v>
      </c>
      <c r="B25" s="13" t="s">
        <v>131</v>
      </c>
      <c r="C25" s="395">
        <f>'- 50 -'!H25</f>
        <v>947918.0844</v>
      </c>
      <c r="D25" s="395">
        <v>2470521</v>
      </c>
      <c r="E25" s="395">
        <f t="shared" si="0"/>
        <v>3418439.0844</v>
      </c>
      <c r="G25" s="395">
        <v>110274</v>
      </c>
      <c r="H25"/>
      <c r="I25" s="17"/>
      <c r="J25" s="309">
        <v>17</v>
      </c>
    </row>
    <row r="26" spans="1:10" ht="12.75" customHeight="1">
      <c r="A26" s="358">
        <v>18</v>
      </c>
      <c r="B26" s="15" t="s">
        <v>132</v>
      </c>
      <c r="C26" s="396">
        <f>'- 50 -'!H26</f>
        <v>1204360.0307999998</v>
      </c>
      <c r="D26" s="396">
        <v>2514000</v>
      </c>
      <c r="E26" s="396">
        <f t="shared" si="0"/>
        <v>3718360.0308</v>
      </c>
      <c r="G26" s="396">
        <v>107360</v>
      </c>
      <c r="H26"/>
      <c r="I26" s="17"/>
      <c r="J26" s="309">
        <v>18</v>
      </c>
    </row>
    <row r="27" spans="1:10" ht="12.75" customHeight="1">
      <c r="A27" s="357">
        <v>19</v>
      </c>
      <c r="B27" s="13" t="s">
        <v>133</v>
      </c>
      <c r="C27" s="395">
        <f>'- 50 -'!H27</f>
        <v>1764495.264</v>
      </c>
      <c r="D27" s="395">
        <v>3613000</v>
      </c>
      <c r="E27" s="395">
        <f t="shared" si="0"/>
        <v>5377495.264</v>
      </c>
      <c r="G27" s="395">
        <v>143712</v>
      </c>
      <c r="H27"/>
      <c r="I27" s="17"/>
      <c r="J27" s="309">
        <v>19</v>
      </c>
    </row>
    <row r="28" spans="1:10" ht="12.75" customHeight="1">
      <c r="A28" s="358">
        <v>20</v>
      </c>
      <c r="B28" s="15" t="s">
        <v>134</v>
      </c>
      <c r="C28" s="396">
        <f>'- 50 -'!H28</f>
        <v>1162413.0726</v>
      </c>
      <c r="D28" s="396">
        <v>3154151.8</v>
      </c>
      <c r="E28" s="396">
        <f t="shared" si="0"/>
        <v>4316564.8726</v>
      </c>
      <c r="G28" s="396">
        <v>126908</v>
      </c>
      <c r="H28"/>
      <c r="I28" s="17"/>
      <c r="J28" s="309">
        <v>20</v>
      </c>
    </row>
    <row r="29" spans="1:10" ht="12.75" customHeight="1">
      <c r="A29" s="357">
        <v>21</v>
      </c>
      <c r="B29" s="13" t="s">
        <v>135</v>
      </c>
      <c r="C29" s="395">
        <f>'- 50 -'!H29</f>
        <v>3088157.025</v>
      </c>
      <c r="D29" s="395">
        <v>6953000</v>
      </c>
      <c r="E29" s="395">
        <f t="shared" si="0"/>
        <v>10041157.025</v>
      </c>
      <c r="G29" s="395">
        <v>106590</v>
      </c>
      <c r="H29"/>
      <c r="I29" s="17"/>
      <c r="J29" s="309">
        <v>21</v>
      </c>
    </row>
    <row r="30" spans="1:10" ht="12.75" customHeight="1">
      <c r="A30" s="358">
        <v>22</v>
      </c>
      <c r="B30" s="15" t="s">
        <v>136</v>
      </c>
      <c r="C30" s="396">
        <f>'- 50 -'!H30</f>
        <v>2624122.3632</v>
      </c>
      <c r="D30" s="396">
        <v>4566979</v>
      </c>
      <c r="E30" s="396">
        <f t="shared" si="0"/>
        <v>7191101.3632</v>
      </c>
      <c r="G30" s="396">
        <v>167892</v>
      </c>
      <c r="H30"/>
      <c r="I30" s="17"/>
      <c r="J30" s="309">
        <v>22</v>
      </c>
    </row>
    <row r="31" spans="1:10" ht="12.75" customHeight="1">
      <c r="A31" s="357">
        <v>23</v>
      </c>
      <c r="B31" s="13" t="s">
        <v>137</v>
      </c>
      <c r="C31" s="395">
        <f>'- 50 -'!H31</f>
        <v>761934.03</v>
      </c>
      <c r="D31" s="395">
        <v>2403392</v>
      </c>
      <c r="E31" s="395">
        <f t="shared" si="0"/>
        <v>3165326.0300000003</v>
      </c>
      <c r="G31" s="395">
        <v>88522</v>
      </c>
      <c r="H31"/>
      <c r="I31" s="17"/>
      <c r="J31" s="309">
        <v>23</v>
      </c>
    </row>
    <row r="32" spans="1:10" ht="12.75" customHeight="1">
      <c r="A32" s="358">
        <v>24</v>
      </c>
      <c r="B32" s="15" t="s">
        <v>138</v>
      </c>
      <c r="C32" s="396">
        <f>'- 50 -'!H32</f>
        <v>4174360.7196</v>
      </c>
      <c r="D32" s="396">
        <v>7415344.32</v>
      </c>
      <c r="E32" s="396">
        <f t="shared" si="0"/>
        <v>11589705.0396</v>
      </c>
      <c r="G32" s="396">
        <v>116184</v>
      </c>
      <c r="H32"/>
      <c r="I32" s="17"/>
      <c r="J32" s="309">
        <v>24</v>
      </c>
    </row>
    <row r="33" spans="1:10" ht="12.75" customHeight="1">
      <c r="A33" s="357">
        <v>25</v>
      </c>
      <c r="B33" s="13" t="s">
        <v>139</v>
      </c>
      <c r="C33" s="395">
        <f>'- 50 -'!H33</f>
        <v>980854.4754</v>
      </c>
      <c r="D33" s="395">
        <v>3397335</v>
      </c>
      <c r="E33" s="395">
        <f t="shared" si="0"/>
        <v>4378189.4754</v>
      </c>
      <c r="G33" s="395">
        <v>130917</v>
      </c>
      <c r="H33"/>
      <c r="I33" s="17"/>
      <c r="J33" s="309">
        <v>25</v>
      </c>
    </row>
    <row r="34" spans="1:10" ht="12.75" customHeight="1">
      <c r="A34" s="358">
        <v>26</v>
      </c>
      <c r="B34" s="15" t="s">
        <v>140</v>
      </c>
      <c r="C34" s="396">
        <f>'- 50 -'!H34</f>
        <v>2088651.3462</v>
      </c>
      <c r="D34" s="396">
        <v>3873000</v>
      </c>
      <c r="E34" s="396">
        <f t="shared" si="0"/>
        <v>5961651.3462000005</v>
      </c>
      <c r="G34" s="396">
        <v>90706</v>
      </c>
      <c r="H34"/>
      <c r="I34" s="17"/>
      <c r="J34" s="309">
        <v>26</v>
      </c>
    </row>
    <row r="35" spans="1:10" ht="12.75" customHeight="1">
      <c r="A35" s="357">
        <v>28</v>
      </c>
      <c r="B35" s="13" t="s">
        <v>141</v>
      </c>
      <c r="C35" s="395">
        <f>'- 50 -'!H35</f>
        <v>636093.0774000001</v>
      </c>
      <c r="D35" s="395">
        <v>2271376</v>
      </c>
      <c r="E35" s="395">
        <f t="shared" si="0"/>
        <v>2907469.0774</v>
      </c>
      <c r="G35" s="395">
        <v>96006</v>
      </c>
      <c r="H35"/>
      <c r="I35" s="17"/>
      <c r="J35" s="309">
        <v>28</v>
      </c>
    </row>
    <row r="36" spans="1:10" ht="12.75" customHeight="1">
      <c r="A36" s="358">
        <v>30</v>
      </c>
      <c r="B36" s="15" t="s">
        <v>142</v>
      </c>
      <c r="C36" s="396">
        <f>'- 50 -'!H36</f>
        <v>1153493.316</v>
      </c>
      <c r="D36" s="396">
        <v>2772485</v>
      </c>
      <c r="E36" s="396">
        <f t="shared" si="0"/>
        <v>3925978.316</v>
      </c>
      <c r="G36" s="396">
        <v>108700</v>
      </c>
      <c r="H36"/>
      <c r="I36" s="17"/>
      <c r="J36" s="309">
        <v>30</v>
      </c>
    </row>
    <row r="37" spans="1:10" ht="12.75" customHeight="1">
      <c r="A37" s="357">
        <v>31</v>
      </c>
      <c r="B37" s="13" t="s">
        <v>143</v>
      </c>
      <c r="C37" s="395">
        <f>'- 50 -'!H37</f>
        <v>1858772.8956</v>
      </c>
      <c r="D37" s="395">
        <v>3334469</v>
      </c>
      <c r="E37" s="395">
        <f t="shared" si="0"/>
        <v>5193241.8956</v>
      </c>
      <c r="G37" s="395">
        <v>123028</v>
      </c>
      <c r="H37"/>
      <c r="I37" s="17"/>
      <c r="J37" s="309">
        <v>31</v>
      </c>
    </row>
    <row r="38" spans="1:10" ht="12.75" customHeight="1">
      <c r="A38" s="358">
        <v>32</v>
      </c>
      <c r="B38" s="15" t="s">
        <v>144</v>
      </c>
      <c r="C38" s="396">
        <f>'- 50 -'!H38</f>
        <v>432294.7074</v>
      </c>
      <c r="D38" s="396">
        <v>1751891</v>
      </c>
      <c r="E38" s="396">
        <f t="shared" si="0"/>
        <v>2184185.7074</v>
      </c>
      <c r="G38" s="396">
        <v>91197</v>
      </c>
      <c r="H38"/>
      <c r="I38" s="17"/>
      <c r="J38" s="309">
        <v>32</v>
      </c>
    </row>
    <row r="39" spans="1:10" ht="12.75" customHeight="1">
      <c r="A39" s="357">
        <v>33</v>
      </c>
      <c r="B39" s="13" t="s">
        <v>145</v>
      </c>
      <c r="C39" s="395">
        <f>'- 50 -'!H39</f>
        <v>1645109.4978</v>
      </c>
      <c r="D39" s="395">
        <v>3527440</v>
      </c>
      <c r="E39" s="395">
        <f t="shared" si="0"/>
        <v>5172549.4978</v>
      </c>
      <c r="G39" s="395">
        <v>100361</v>
      </c>
      <c r="H39"/>
      <c r="I39" s="17"/>
      <c r="J39" s="309">
        <v>33</v>
      </c>
    </row>
    <row r="40" spans="1:10" ht="12.75" customHeight="1">
      <c r="A40" s="358">
        <v>34</v>
      </c>
      <c r="B40" s="15" t="s">
        <v>146</v>
      </c>
      <c r="C40" s="396">
        <f>'- 50 -'!H40</f>
        <v>189672.6606</v>
      </c>
      <c r="D40" s="396">
        <v>1041747</v>
      </c>
      <c r="E40" s="396">
        <f t="shared" si="0"/>
        <v>1231419.6606</v>
      </c>
      <c r="G40" s="396">
        <v>61254</v>
      </c>
      <c r="H40"/>
      <c r="I40" s="17"/>
      <c r="J40" s="309">
        <v>34</v>
      </c>
    </row>
    <row r="41" spans="1:10" ht="12.75" customHeight="1">
      <c r="A41" s="357">
        <v>35</v>
      </c>
      <c r="B41" s="13" t="s">
        <v>147</v>
      </c>
      <c r="C41" s="395">
        <f>'- 50 -'!H41</f>
        <v>1391378.8734</v>
      </c>
      <c r="D41" s="395">
        <v>3632817</v>
      </c>
      <c r="E41" s="395">
        <f t="shared" si="0"/>
        <v>5024195.8734</v>
      </c>
      <c r="G41" s="395">
        <v>95917</v>
      </c>
      <c r="H41"/>
      <c r="I41" s="17"/>
      <c r="J41" s="309">
        <v>35</v>
      </c>
    </row>
    <row r="42" spans="1:10" ht="12.75" customHeight="1">
      <c r="A42" s="358">
        <v>36</v>
      </c>
      <c r="B42" s="15" t="s">
        <v>148</v>
      </c>
      <c r="C42" s="396">
        <f>'- 50 -'!H42</f>
        <v>754979.4809999999</v>
      </c>
      <c r="D42" s="396">
        <v>2430764</v>
      </c>
      <c r="E42" s="396">
        <f t="shared" si="0"/>
        <v>3185743.4809999997</v>
      </c>
      <c r="G42" s="396">
        <v>116007</v>
      </c>
      <c r="H42"/>
      <c r="I42" s="17"/>
      <c r="J42" s="309">
        <v>36</v>
      </c>
    </row>
    <row r="43" spans="1:10" ht="12.75" customHeight="1">
      <c r="A43" s="357">
        <v>37</v>
      </c>
      <c r="B43" s="13" t="s">
        <v>149</v>
      </c>
      <c r="C43" s="395">
        <f>'- 50 -'!H43</f>
        <v>720524.0244</v>
      </c>
      <c r="D43" s="395">
        <v>2197353.4</v>
      </c>
      <c r="E43" s="395">
        <f t="shared" si="0"/>
        <v>2917877.4244</v>
      </c>
      <c r="G43" s="395">
        <v>114327</v>
      </c>
      <c r="H43"/>
      <c r="I43" s="17"/>
      <c r="J43" s="309">
        <v>37</v>
      </c>
    </row>
    <row r="44" spans="1:10" ht="12.75" customHeight="1">
      <c r="A44" s="358">
        <v>38</v>
      </c>
      <c r="B44" s="15" t="s">
        <v>150</v>
      </c>
      <c r="C44" s="396">
        <f>'- 50 -'!H44</f>
        <v>1431717.1607999997</v>
      </c>
      <c r="D44" s="396">
        <v>3266363</v>
      </c>
      <c r="E44" s="396">
        <f t="shared" si="0"/>
        <v>4698080.1608</v>
      </c>
      <c r="G44" s="396">
        <v>130170</v>
      </c>
      <c r="H44"/>
      <c r="I44" s="17"/>
      <c r="J44" s="309">
        <v>38</v>
      </c>
    </row>
    <row r="45" spans="1:10" ht="12.75" customHeight="1">
      <c r="A45" s="357">
        <v>39</v>
      </c>
      <c r="B45" s="13" t="s">
        <v>151</v>
      </c>
      <c r="C45" s="395">
        <f>'- 50 -'!H45</f>
        <v>2064652.0356</v>
      </c>
      <c r="D45" s="395">
        <v>4394481</v>
      </c>
      <c r="E45" s="395">
        <f t="shared" si="0"/>
        <v>6459133.0356</v>
      </c>
      <c r="G45" s="395">
        <v>114265</v>
      </c>
      <c r="H45"/>
      <c r="I45" s="17"/>
      <c r="J45" s="309">
        <v>39</v>
      </c>
    </row>
    <row r="46" spans="1:10" ht="12.75" customHeight="1">
      <c r="A46" s="358">
        <v>40</v>
      </c>
      <c r="B46" s="15" t="s">
        <v>152</v>
      </c>
      <c r="C46" s="396">
        <f>'- 50 -'!H46</f>
        <v>10909168.92</v>
      </c>
      <c r="D46" s="396">
        <v>14396500</v>
      </c>
      <c r="E46" s="396">
        <f t="shared" si="0"/>
        <v>25305668.92</v>
      </c>
      <c r="G46" s="396">
        <v>125904</v>
      </c>
      <c r="H46"/>
      <c r="I46" s="17"/>
      <c r="J46" s="309">
        <v>40</v>
      </c>
    </row>
    <row r="47" spans="1:10" ht="12.75" customHeight="1">
      <c r="A47" s="357">
        <v>41</v>
      </c>
      <c r="B47" s="13" t="s">
        <v>153</v>
      </c>
      <c r="C47" s="395">
        <f>'- 50 -'!H47</f>
        <v>2313577.5732</v>
      </c>
      <c r="D47" s="395">
        <v>4440578.76</v>
      </c>
      <c r="E47" s="395">
        <f t="shared" si="0"/>
        <v>6754156.3332</v>
      </c>
      <c r="G47" s="395">
        <v>145436</v>
      </c>
      <c r="H47"/>
      <c r="I47" s="17"/>
      <c r="J47" s="309">
        <v>41</v>
      </c>
    </row>
    <row r="48" spans="1:10" ht="12.75" customHeight="1">
      <c r="A48" s="358">
        <v>42</v>
      </c>
      <c r="B48" s="15" t="s">
        <v>154</v>
      </c>
      <c r="C48" s="396">
        <f>'- 50 -'!H48</f>
        <v>1101356.7275999999</v>
      </c>
      <c r="D48" s="396">
        <v>2951492</v>
      </c>
      <c r="E48" s="396">
        <f t="shared" si="0"/>
        <v>4052848.7276</v>
      </c>
      <c r="G48" s="396">
        <v>127882</v>
      </c>
      <c r="H48"/>
      <c r="I48" s="17"/>
      <c r="J48" s="309">
        <v>42</v>
      </c>
    </row>
    <row r="49" spans="1:10" ht="12.75" customHeight="1">
      <c r="A49" s="357">
        <v>43</v>
      </c>
      <c r="B49" s="13" t="s">
        <v>155</v>
      </c>
      <c r="C49" s="395">
        <f>'- 50 -'!H49</f>
        <v>775145.1576</v>
      </c>
      <c r="D49" s="395">
        <v>2624333</v>
      </c>
      <c r="E49" s="395">
        <f t="shared" si="0"/>
        <v>3399478.1576</v>
      </c>
      <c r="G49" s="395">
        <v>156380</v>
      </c>
      <c r="H49"/>
      <c r="I49" s="17"/>
      <c r="J49" s="309">
        <v>43</v>
      </c>
    </row>
    <row r="50" spans="1:10" ht="12.75" customHeight="1">
      <c r="A50" s="358">
        <v>44</v>
      </c>
      <c r="B50" s="15" t="s">
        <v>156</v>
      </c>
      <c r="C50" s="396">
        <f>'- 50 -'!H50</f>
        <v>907970.7191999999</v>
      </c>
      <c r="D50" s="396">
        <v>3163014</v>
      </c>
      <c r="E50" s="396">
        <f t="shared" si="0"/>
        <v>4070984.7192</v>
      </c>
      <c r="G50" s="396">
        <v>109162</v>
      </c>
      <c r="H50"/>
      <c r="I50" s="17"/>
      <c r="J50" s="309">
        <v>44</v>
      </c>
    </row>
    <row r="51" spans="1:10" ht="12.75" customHeight="1">
      <c r="A51" s="357">
        <v>45</v>
      </c>
      <c r="B51" s="13" t="s">
        <v>157</v>
      </c>
      <c r="C51" s="395">
        <f>'- 50 -'!H51</f>
        <v>1509429.1638</v>
      </c>
      <c r="D51" s="395">
        <v>2653369</v>
      </c>
      <c r="E51" s="395">
        <f t="shared" si="0"/>
        <v>4162798.1638</v>
      </c>
      <c r="G51" s="395">
        <v>76325</v>
      </c>
      <c r="H51"/>
      <c r="I51" s="17"/>
      <c r="J51" s="309">
        <v>45</v>
      </c>
    </row>
    <row r="52" spans="1:10" ht="12.75" customHeight="1">
      <c r="A52" s="358">
        <v>46</v>
      </c>
      <c r="B52" s="15" t="s">
        <v>158</v>
      </c>
      <c r="C52" s="396">
        <f>'- 50 -'!H52</f>
        <v>764696.6070000001</v>
      </c>
      <c r="D52" s="396">
        <v>2843511</v>
      </c>
      <c r="E52" s="396">
        <f t="shared" si="0"/>
        <v>3608207.607</v>
      </c>
      <c r="G52" s="396">
        <v>74920</v>
      </c>
      <c r="H52"/>
      <c r="I52" s="17"/>
      <c r="J52" s="309">
        <v>46</v>
      </c>
    </row>
    <row r="53" spans="1:10" ht="12.75" customHeight="1">
      <c r="A53" s="357">
        <v>47</v>
      </c>
      <c r="B53" s="13" t="s">
        <v>159</v>
      </c>
      <c r="C53" s="395">
        <f>'- 50 -'!H53</f>
        <v>1379715.045</v>
      </c>
      <c r="D53" s="395">
        <v>2789904</v>
      </c>
      <c r="E53" s="395">
        <f t="shared" si="0"/>
        <v>4169619.045</v>
      </c>
      <c r="G53" s="395">
        <v>102463</v>
      </c>
      <c r="H53"/>
      <c r="I53" s="17"/>
      <c r="J53" s="309">
        <v>47</v>
      </c>
    </row>
    <row r="54" spans="1:10" ht="12.75" customHeight="1">
      <c r="A54" s="358">
        <v>48</v>
      </c>
      <c r="B54" s="15" t="s">
        <v>160</v>
      </c>
      <c r="C54" s="396">
        <f>'- 50 -'!H54</f>
        <v>623734.7045999999</v>
      </c>
      <c r="D54" s="396">
        <v>1194558</v>
      </c>
      <c r="E54" s="396">
        <f t="shared" si="0"/>
        <v>1818292.7045999998</v>
      </c>
      <c r="G54" s="396">
        <v>21428</v>
      </c>
      <c r="H54"/>
      <c r="I54" s="17"/>
      <c r="J54" s="309">
        <v>48</v>
      </c>
    </row>
    <row r="55" spans="1:10" ht="12.75" customHeight="1">
      <c r="A55" s="357">
        <v>49</v>
      </c>
      <c r="B55" s="13" t="s">
        <v>161</v>
      </c>
      <c r="C55" s="395">
        <f>'- 50 -'!H55</f>
        <v>0</v>
      </c>
      <c r="D55" s="395"/>
      <c r="E55" s="395">
        <f t="shared" si="0"/>
        <v>0</v>
      </c>
      <c r="G55" s="395">
        <v>106916</v>
      </c>
      <c r="H55"/>
      <c r="I55" s="17"/>
      <c r="J55" s="309">
        <v>49</v>
      </c>
    </row>
    <row r="56" spans="1:10" ht="12.75" customHeight="1">
      <c r="A56" s="358">
        <v>50</v>
      </c>
      <c r="B56" s="15" t="s">
        <v>358</v>
      </c>
      <c r="C56" s="396">
        <f>'- 50 -'!H56</f>
        <v>1294024.2563999998</v>
      </c>
      <c r="D56" s="396">
        <v>5197676</v>
      </c>
      <c r="E56" s="396">
        <f t="shared" si="0"/>
        <v>6491700.2564</v>
      </c>
      <c r="G56" s="396">
        <v>124865</v>
      </c>
      <c r="H56"/>
      <c r="I56" s="17"/>
      <c r="J56" s="309">
        <v>50</v>
      </c>
    </row>
    <row r="57" spans="1:10" ht="12.75" customHeight="1">
      <c r="A57" s="357">
        <v>2264</v>
      </c>
      <c r="B57" s="13" t="s">
        <v>162</v>
      </c>
      <c r="C57" s="395">
        <f>'- 50 -'!H57</f>
        <v>181268.1744</v>
      </c>
      <c r="D57" s="395">
        <v>471795</v>
      </c>
      <c r="E57" s="395">
        <f t="shared" si="0"/>
        <v>653063.1744</v>
      </c>
      <c r="G57" s="395">
        <v>63125</v>
      </c>
      <c r="H57"/>
      <c r="I57" s="17"/>
      <c r="J57" s="309">
        <v>2264</v>
      </c>
    </row>
    <row r="58" spans="1:10" ht="12.75" customHeight="1">
      <c r="A58" s="358">
        <v>2309</v>
      </c>
      <c r="B58" s="15" t="s">
        <v>163</v>
      </c>
      <c r="C58" s="396">
        <f>'- 50 -'!H58</f>
        <v>103317.723</v>
      </c>
      <c r="D58" s="396">
        <v>568010</v>
      </c>
      <c r="E58" s="396">
        <f t="shared" si="0"/>
        <v>671327.723</v>
      </c>
      <c r="G58" s="396">
        <v>53587</v>
      </c>
      <c r="H58"/>
      <c r="I58" s="17"/>
      <c r="J58" s="309">
        <v>2309</v>
      </c>
    </row>
    <row r="59" spans="1:10" ht="12.75" customHeight="1">
      <c r="A59" s="357">
        <v>2312</v>
      </c>
      <c r="B59" s="13" t="s">
        <v>164</v>
      </c>
      <c r="C59" s="395">
        <f>'- 50 -'!H59</f>
        <v>32837.6826</v>
      </c>
      <c r="D59" s="395">
        <v>100000</v>
      </c>
      <c r="E59" s="395">
        <f t="shared" si="0"/>
        <v>132837.6826</v>
      </c>
      <c r="G59" s="395">
        <v>12570</v>
      </c>
      <c r="H59"/>
      <c r="I59" s="17"/>
      <c r="J59" s="309">
        <v>2312</v>
      </c>
    </row>
    <row r="60" spans="1:10" ht="12.75" customHeight="1">
      <c r="A60" s="358">
        <v>2355</v>
      </c>
      <c r="B60" s="15" t="s">
        <v>165</v>
      </c>
      <c r="C60" s="396">
        <f>'- 50 -'!H60</f>
        <v>2053383.3233999999</v>
      </c>
      <c r="D60" s="396">
        <v>5449071</v>
      </c>
      <c r="E60" s="396">
        <f t="shared" si="0"/>
        <v>7502454.3234</v>
      </c>
      <c r="G60" s="396">
        <v>75787</v>
      </c>
      <c r="H60"/>
      <c r="I60" s="17"/>
      <c r="J60" s="309">
        <v>2355</v>
      </c>
    </row>
    <row r="61" spans="1:10" ht="12.75" customHeight="1">
      <c r="A61" s="357">
        <v>2439</v>
      </c>
      <c r="B61" s="13" t="s">
        <v>166</v>
      </c>
      <c r="C61" s="395">
        <f>'- 50 -'!H61</f>
        <v>109615.2732</v>
      </c>
      <c r="D61" s="395">
        <v>211992</v>
      </c>
      <c r="E61" s="395">
        <f t="shared" si="0"/>
        <v>321607.2732</v>
      </c>
      <c r="G61" s="395">
        <v>84525</v>
      </c>
      <c r="H61"/>
      <c r="I61" s="17"/>
      <c r="J61" s="309">
        <v>2439</v>
      </c>
    </row>
    <row r="62" spans="1:10" ht="12.75" customHeight="1">
      <c r="A62" s="358">
        <v>2460</v>
      </c>
      <c r="B62" s="15" t="s">
        <v>167</v>
      </c>
      <c r="C62" s="396">
        <f>'- 50 -'!H62</f>
        <v>232030.1454</v>
      </c>
      <c r="D62" s="396">
        <v>861024</v>
      </c>
      <c r="E62" s="396">
        <f t="shared" si="0"/>
        <v>1093054.1454</v>
      </c>
      <c r="G62" s="396">
        <v>57202</v>
      </c>
      <c r="H62"/>
      <c r="I62" s="17"/>
      <c r="J62" s="309">
        <v>2460</v>
      </c>
    </row>
    <row r="63" spans="1:10" ht="12.75" customHeight="1">
      <c r="A63" s="357">
        <v>3000</v>
      </c>
      <c r="B63" s="13" t="s">
        <v>400</v>
      </c>
      <c r="C63" s="395">
        <f>'- 50 -'!H63</f>
        <v>0</v>
      </c>
      <c r="D63" s="395"/>
      <c r="E63" s="395">
        <f t="shared" si="0"/>
        <v>0</v>
      </c>
      <c r="G63" s="395">
        <v>0</v>
      </c>
      <c r="H63"/>
      <c r="I63" s="17"/>
      <c r="J63" s="310"/>
    </row>
    <row r="64" spans="3:9" ht="4.5" customHeight="1">
      <c r="C64" s="397"/>
      <c r="D64" s="397"/>
      <c r="E64" s="397"/>
      <c r="G64" s="397"/>
      <c r="H64"/>
      <c r="I64" s="17"/>
    </row>
    <row r="65" spans="1:9" ht="12" customHeight="1">
      <c r="A65" s="100"/>
      <c r="B65" s="19" t="s">
        <v>168</v>
      </c>
      <c r="C65" s="398">
        <f>SUM(C11:C63)</f>
        <v>203494253.23319992</v>
      </c>
      <c r="D65" s="398">
        <f>SUM(D11:D63)</f>
        <v>422765478.393</v>
      </c>
      <c r="E65" s="398">
        <f>SUM(E11:E63)</f>
        <v>626259731.6262</v>
      </c>
      <c r="G65" s="398">
        <v>114376</v>
      </c>
      <c r="H65"/>
      <c r="I65" s="17"/>
    </row>
    <row r="66" ht="4.5" customHeight="1">
      <c r="H66"/>
    </row>
    <row r="67" spans="1:8" ht="12" customHeight="1">
      <c r="A67" s="380" t="s">
        <v>372</v>
      </c>
      <c r="B67" s="265" t="s">
        <v>397</v>
      </c>
      <c r="H67"/>
    </row>
    <row r="68" spans="1:8" ht="12" customHeight="1">
      <c r="A68" s="5"/>
      <c r="B68" s="265" t="s">
        <v>396</v>
      </c>
      <c r="D68" s="149"/>
      <c r="H68"/>
    </row>
    <row r="69" spans="1:8" ht="12" customHeight="1">
      <c r="A69" s="5"/>
      <c r="B69" s="5" t="s">
        <v>395</v>
      </c>
      <c r="H69"/>
    </row>
    <row r="70" spans="1:10" ht="12" customHeight="1">
      <c r="A70" s="5"/>
      <c r="B70" s="5" t="s">
        <v>398</v>
      </c>
      <c r="D70" s="121"/>
      <c r="E70" s="121"/>
      <c r="F70" s="122"/>
      <c r="G70" s="121"/>
      <c r="H70"/>
      <c r="I70" s="122"/>
      <c r="J70" s="122"/>
    </row>
    <row r="71" spans="4:10" ht="12" customHeight="1">
      <c r="D71" s="121"/>
      <c r="E71" s="121"/>
      <c r="F71" s="122"/>
      <c r="G71" s="121"/>
      <c r="H71"/>
      <c r="I71" s="122"/>
      <c r="J71" s="122"/>
    </row>
    <row r="72" spans="4:10" ht="12" customHeight="1">
      <c r="D72" s="121"/>
      <c r="E72" s="121"/>
      <c r="F72" s="122"/>
      <c r="G72" s="121"/>
      <c r="H72"/>
      <c r="I72" s="122"/>
      <c r="J72" s="122"/>
    </row>
    <row r="73" spans="4:10" ht="12" customHeight="1">
      <c r="D73" s="121"/>
      <c r="E73" s="121"/>
      <c r="F73" s="122"/>
      <c r="G73" s="121"/>
      <c r="H73"/>
      <c r="I73" s="122"/>
      <c r="J73" s="122"/>
    </row>
    <row r="74" spans="1:10" ht="12" customHeight="1">
      <c r="A74" s="5"/>
      <c r="B74" s="5"/>
      <c r="C74" s="121"/>
      <c r="D74" s="121"/>
      <c r="E74" s="121"/>
      <c r="F74" s="122"/>
      <c r="G74" s="121"/>
      <c r="H74"/>
      <c r="I74" s="122"/>
      <c r="J74" s="122"/>
    </row>
    <row r="75" ht="12" customHeight="1">
      <c r="H75"/>
    </row>
    <row r="76" ht="12.75">
      <c r="H76"/>
    </row>
    <row r="77" ht="12.75">
      <c r="H77"/>
    </row>
    <row r="78" ht="12.75">
      <c r="H78"/>
    </row>
    <row r="79" ht="12.75">
      <c r="H79"/>
    </row>
    <row r="80" ht="12.75">
      <c r="H80"/>
    </row>
    <row r="81" ht="12.75">
      <c r="H81"/>
    </row>
    <row r="82" ht="12.75">
      <c r="H82"/>
    </row>
    <row r="83" ht="12.75">
      <c r="H83"/>
    </row>
    <row r="84" ht="12.75">
      <c r="H84"/>
    </row>
    <row r="85" ht="12.75">
      <c r="H85"/>
    </row>
    <row r="86" ht="12.75">
      <c r="H86"/>
    </row>
    <row r="87" ht="12.75">
      <c r="H87"/>
    </row>
    <row r="88" ht="12.75">
      <c r="H88"/>
    </row>
    <row r="89" ht="12.75">
      <c r="H89"/>
    </row>
    <row r="90" ht="12.75">
      <c r="H90"/>
    </row>
    <row r="91" ht="12.75">
      <c r="H91"/>
    </row>
    <row r="92" ht="12.75">
      <c r="H92"/>
    </row>
    <row r="93" ht="12.75">
      <c r="H93"/>
    </row>
    <row r="94" ht="12.75">
      <c r="H94"/>
    </row>
    <row r="95" ht="12.75">
      <c r="H95"/>
    </row>
    <row r="96" ht="12.75">
      <c r="H96"/>
    </row>
    <row r="97" ht="12.75">
      <c r="H97"/>
    </row>
    <row r="98" ht="12.75">
      <c r="H98"/>
    </row>
    <row r="99" ht="12.75">
      <c r="H99"/>
    </row>
    <row r="100" ht="12.75">
      <c r="H100"/>
    </row>
    <row r="101" ht="12.75">
      <c r="H101"/>
    </row>
    <row r="102" ht="12.75">
      <c r="H102"/>
    </row>
    <row r="103" ht="12.75">
      <c r="H103"/>
    </row>
    <row r="104" ht="12.75">
      <c r="H104"/>
    </row>
    <row r="105" ht="12.75">
      <c r="H105"/>
    </row>
    <row r="106" ht="12.75">
      <c r="H106"/>
    </row>
    <row r="107" ht="12.75">
      <c r="H107"/>
    </row>
    <row r="108" ht="12.75">
      <c r="H108"/>
    </row>
    <row r="109" ht="12.75">
      <c r="H109"/>
    </row>
    <row r="110" ht="12.75">
      <c r="H110"/>
    </row>
    <row r="111" ht="12.75">
      <c r="H111"/>
    </row>
    <row r="112" ht="12.75">
      <c r="H112"/>
    </row>
    <row r="113" ht="12.75">
      <c r="H113"/>
    </row>
    <row r="114" ht="12.75">
      <c r="H114"/>
    </row>
    <row r="115" ht="12.75">
      <c r="H115"/>
    </row>
    <row r="116" ht="12.75">
      <c r="H116"/>
    </row>
    <row r="117" ht="12.75">
      <c r="H117"/>
    </row>
    <row r="118" ht="12.75">
      <c r="H118"/>
    </row>
    <row r="119" ht="12.75">
      <c r="H119"/>
    </row>
    <row r="120" ht="12.75">
      <c r="H120"/>
    </row>
    <row r="121" ht="12.75">
      <c r="H121"/>
    </row>
    <row r="122" ht="12.75">
      <c r="H122"/>
    </row>
    <row r="123" ht="12.75">
      <c r="H123"/>
    </row>
    <row r="124" ht="12.75">
      <c r="H124"/>
    </row>
    <row r="125" ht="12.75">
      <c r="H125"/>
    </row>
    <row r="126" ht="12.75">
      <c r="H126"/>
    </row>
    <row r="127" ht="12.75">
      <c r="H127"/>
    </row>
    <row r="128" ht="12.75">
      <c r="H128"/>
    </row>
    <row r="129" ht="12.75">
      <c r="H129"/>
    </row>
    <row r="130" ht="12.75">
      <c r="H130"/>
    </row>
    <row r="131" ht="12.75">
      <c r="H131"/>
    </row>
    <row r="132" ht="12.75">
      <c r="H132"/>
    </row>
    <row r="133" ht="12.75">
      <c r="H133"/>
    </row>
  </sheetData>
  <printOptions horizontalCentered="1"/>
  <pageMargins left="0.4724409448818898" right="0.4724409448818898" top="0.5905511811023623" bottom="0" header="0.31496062992125984" footer="0"/>
  <pageSetup fitToHeight="1" fitToWidth="1" horizontalDpi="300" verticalDpi="300" orientation="portrait" scale="83" r:id="rId1"/>
  <headerFooter alignWithMargins="0">
    <oddHeader>&amp;C&amp;"Times New Roman,Bold"&amp;12&amp;A</oddHeader>
  </headerFooter>
</worksheet>
</file>

<file path=xl/worksheets/sheet46.xml><?xml version="1.0" encoding="utf-8"?>
<worksheet xmlns="http://schemas.openxmlformats.org/spreadsheetml/2006/main" xmlns:r="http://schemas.openxmlformats.org/officeDocument/2006/relationships">
  <sheetPr codeName="Sheet45">
    <pageSetUpPr fitToPage="1"/>
  </sheetPr>
  <dimension ref="A1:G76"/>
  <sheetViews>
    <sheetView showGridLines="0" showZeros="0" workbookViewId="0" topLeftCell="A1">
      <selection activeCell="A1" sqref="A1"/>
    </sheetView>
  </sheetViews>
  <sheetFormatPr defaultColWidth="19.83203125" defaultRowHeight="12"/>
  <cols>
    <col min="1" max="1" width="6.83203125" style="80" customWidth="1"/>
    <col min="2" max="2" width="32.83203125" style="80" customWidth="1"/>
    <col min="3" max="3" width="21.83203125" style="80" customWidth="1"/>
    <col min="4" max="4" width="16.83203125" style="80" customWidth="1"/>
    <col min="5" max="5" width="19.83203125" style="80" customWidth="1"/>
    <col min="6" max="7" width="16.83203125" style="80" customWidth="1"/>
    <col min="8" max="16384" width="19.83203125" style="80" customWidth="1"/>
  </cols>
  <sheetData>
    <row r="1" spans="1:7" ht="6.75" customHeight="1">
      <c r="A1" s="16"/>
      <c r="B1" s="78"/>
      <c r="C1" s="78"/>
      <c r="D1" s="78"/>
      <c r="E1" s="78"/>
      <c r="F1" s="78"/>
      <c r="G1" s="78"/>
    </row>
    <row r="2" spans="1:7" ht="12.75">
      <c r="A2" s="10"/>
      <c r="B2" s="104"/>
      <c r="C2" s="134" t="str">
        <f>REVYEAR</f>
        <v>ANALYSIS OF OPERATING FUND REVENUE: 2000/01 ACTUAL</v>
      </c>
      <c r="D2" s="134"/>
      <c r="E2" s="135"/>
      <c r="F2" s="135"/>
      <c r="G2" s="106" t="s">
        <v>410</v>
      </c>
    </row>
    <row r="3" spans="1:7" ht="12.75">
      <c r="A3" s="11"/>
      <c r="B3" s="107"/>
      <c r="C3" s="78"/>
      <c r="D3" s="78"/>
      <c r="E3" s="78"/>
      <c r="F3" s="78"/>
      <c r="G3" s="78"/>
    </row>
    <row r="4" spans="1:7" ht="12.75">
      <c r="A4" s="9"/>
      <c r="C4" s="109" t="s">
        <v>452</v>
      </c>
      <c r="D4" s="110"/>
      <c r="E4" s="110"/>
      <c r="F4" s="110"/>
      <c r="G4" s="111"/>
    </row>
    <row r="5" spans="1:7" ht="12.75">
      <c r="A5" s="9"/>
      <c r="C5" s="112" t="s">
        <v>177</v>
      </c>
      <c r="D5" s="113"/>
      <c r="E5" s="136"/>
      <c r="F5" s="136"/>
      <c r="G5" s="137"/>
    </row>
    <row r="6" spans="1:7" ht="12.75">
      <c r="A6" s="9"/>
      <c r="C6" s="123" t="s">
        <v>179</v>
      </c>
      <c r="D6" s="105"/>
      <c r="E6" s="105"/>
      <c r="F6" s="138"/>
      <c r="G6" s="139"/>
    </row>
    <row r="7" spans="1:7" ht="12.75">
      <c r="A7" s="16"/>
      <c r="C7" s="115" t="s">
        <v>187</v>
      </c>
      <c r="D7" s="44"/>
      <c r="E7" s="44"/>
      <c r="F7" s="44"/>
      <c r="G7" s="115" t="s">
        <v>188</v>
      </c>
    </row>
    <row r="8" spans="1:7" ht="12.75">
      <c r="A8" s="92"/>
      <c r="B8" s="44"/>
      <c r="C8" s="118" t="s">
        <v>206</v>
      </c>
      <c r="D8" s="118" t="s">
        <v>404</v>
      </c>
      <c r="E8" s="118" t="s">
        <v>405</v>
      </c>
      <c r="F8" s="118" t="s">
        <v>208</v>
      </c>
      <c r="G8" s="118" t="s">
        <v>204</v>
      </c>
    </row>
    <row r="9" spans="1:7" ht="16.5">
      <c r="A9" s="50" t="s">
        <v>101</v>
      </c>
      <c r="B9" s="51" t="s">
        <v>102</v>
      </c>
      <c r="C9" s="120" t="s">
        <v>449</v>
      </c>
      <c r="D9" s="120" t="s">
        <v>260</v>
      </c>
      <c r="E9" s="120" t="s">
        <v>27</v>
      </c>
      <c r="F9" s="120" t="s">
        <v>239</v>
      </c>
      <c r="G9" s="120" t="s">
        <v>451</v>
      </c>
    </row>
    <row r="10" spans="1:7" ht="4.5" customHeight="1">
      <c r="A10" s="75"/>
      <c r="B10" s="75"/>
      <c r="E10" s="78"/>
      <c r="F10" s="78"/>
      <c r="G10" s="78"/>
    </row>
    <row r="11" spans="1:7" ht="12.75">
      <c r="A11" s="357">
        <v>1</v>
      </c>
      <c r="B11" s="13" t="s">
        <v>117</v>
      </c>
      <c r="C11" s="395">
        <v>62942973</v>
      </c>
      <c r="D11" s="395">
        <v>1557543</v>
      </c>
      <c r="E11" s="395">
        <v>1216408</v>
      </c>
      <c r="F11" s="395">
        <v>2731316</v>
      </c>
      <c r="G11" s="395">
        <v>7587000</v>
      </c>
    </row>
    <row r="12" spans="1:7" ht="12.75">
      <c r="A12" s="358">
        <v>2</v>
      </c>
      <c r="B12" s="15" t="s">
        <v>118</v>
      </c>
      <c r="C12" s="396">
        <v>16536928</v>
      </c>
      <c r="D12" s="396">
        <v>460905</v>
      </c>
      <c r="E12" s="396">
        <v>371224</v>
      </c>
      <c r="F12" s="396">
        <v>742568</v>
      </c>
      <c r="G12" s="396">
        <v>2276100</v>
      </c>
    </row>
    <row r="13" spans="1:7" ht="12.75">
      <c r="A13" s="357">
        <v>3</v>
      </c>
      <c r="B13" s="13" t="s">
        <v>119</v>
      </c>
      <c r="C13" s="395">
        <v>12369620</v>
      </c>
      <c r="D13" s="395">
        <v>320565</v>
      </c>
      <c r="E13" s="395">
        <v>258952</v>
      </c>
      <c r="F13" s="395">
        <v>577220</v>
      </c>
      <c r="G13" s="395">
        <v>1602900</v>
      </c>
    </row>
    <row r="14" spans="1:7" ht="12.75">
      <c r="A14" s="358">
        <v>4</v>
      </c>
      <c r="B14" s="15" t="s">
        <v>120</v>
      </c>
      <c r="C14" s="396">
        <v>11560002</v>
      </c>
      <c r="D14" s="396">
        <v>258872</v>
      </c>
      <c r="E14" s="396">
        <v>237988</v>
      </c>
      <c r="F14" s="396">
        <v>529758</v>
      </c>
      <c r="G14" s="396">
        <v>1471950</v>
      </c>
    </row>
    <row r="15" spans="1:7" ht="12.75">
      <c r="A15" s="357">
        <v>5</v>
      </c>
      <c r="B15" s="13" t="s">
        <v>121</v>
      </c>
      <c r="C15" s="395">
        <v>12972899</v>
      </c>
      <c r="D15" s="395">
        <v>352335</v>
      </c>
      <c r="E15" s="395">
        <v>284368</v>
      </c>
      <c r="F15" s="395">
        <v>634001</v>
      </c>
      <c r="G15" s="395">
        <v>1761750</v>
      </c>
    </row>
    <row r="16" spans="1:7" ht="12.75">
      <c r="A16" s="358">
        <v>6</v>
      </c>
      <c r="B16" s="15" t="s">
        <v>122</v>
      </c>
      <c r="C16" s="396">
        <v>18829032</v>
      </c>
      <c r="D16" s="396">
        <v>407170</v>
      </c>
      <c r="E16" s="396">
        <v>355624</v>
      </c>
      <c r="F16" s="396">
        <v>794372</v>
      </c>
      <c r="G16" s="396">
        <v>2207250</v>
      </c>
    </row>
    <row r="17" spans="1:7" ht="12.75">
      <c r="A17" s="357">
        <v>9</v>
      </c>
      <c r="B17" s="13" t="s">
        <v>123</v>
      </c>
      <c r="C17" s="395">
        <v>27842342</v>
      </c>
      <c r="D17" s="395">
        <v>639861</v>
      </c>
      <c r="E17" s="395">
        <v>511400</v>
      </c>
      <c r="F17" s="395">
        <v>1145288</v>
      </c>
      <c r="G17" s="395">
        <v>3140550</v>
      </c>
    </row>
    <row r="18" spans="1:7" ht="12.75">
      <c r="A18" s="358">
        <v>10</v>
      </c>
      <c r="B18" s="15" t="s">
        <v>124</v>
      </c>
      <c r="C18" s="396">
        <v>18663471</v>
      </c>
      <c r="D18" s="396">
        <v>426385</v>
      </c>
      <c r="E18" s="396">
        <v>343608</v>
      </c>
      <c r="F18" s="396">
        <v>767366</v>
      </c>
      <c r="G18" s="396">
        <v>2126250</v>
      </c>
    </row>
    <row r="19" spans="1:7" ht="12.75">
      <c r="A19" s="357">
        <v>11</v>
      </c>
      <c r="B19" s="13" t="s">
        <v>125</v>
      </c>
      <c r="C19" s="395">
        <v>9147220</v>
      </c>
      <c r="D19" s="395">
        <v>233040</v>
      </c>
      <c r="E19" s="395">
        <v>188932</v>
      </c>
      <c r="F19" s="395">
        <v>419562</v>
      </c>
      <c r="G19" s="395">
        <v>1143000</v>
      </c>
    </row>
    <row r="20" spans="1:7" ht="12.75">
      <c r="A20" s="358">
        <v>12</v>
      </c>
      <c r="B20" s="15" t="s">
        <v>126</v>
      </c>
      <c r="C20" s="396">
        <v>17232440</v>
      </c>
      <c r="D20" s="396">
        <v>402615</v>
      </c>
      <c r="E20" s="396">
        <v>324592</v>
      </c>
      <c r="F20" s="396">
        <v>662702</v>
      </c>
      <c r="G20" s="396">
        <v>1937700</v>
      </c>
    </row>
    <row r="21" spans="1:7" ht="12.75">
      <c r="A21" s="357">
        <v>13</v>
      </c>
      <c r="B21" s="13" t="s">
        <v>127</v>
      </c>
      <c r="C21" s="395">
        <v>6352084</v>
      </c>
      <c r="D21" s="395">
        <v>161455</v>
      </c>
      <c r="E21" s="395">
        <v>131664</v>
      </c>
      <c r="F21" s="395">
        <v>290537</v>
      </c>
      <c r="G21" s="395">
        <v>655650</v>
      </c>
    </row>
    <row r="22" spans="1:7" ht="12.75">
      <c r="A22" s="358">
        <v>14</v>
      </c>
      <c r="B22" s="15" t="s">
        <v>128</v>
      </c>
      <c r="C22" s="396">
        <v>7547507</v>
      </c>
      <c r="D22" s="396">
        <v>174185</v>
      </c>
      <c r="E22" s="396">
        <v>141848</v>
      </c>
      <c r="F22" s="396">
        <v>308786</v>
      </c>
      <c r="G22" s="396">
        <v>870750</v>
      </c>
    </row>
    <row r="23" spans="1:7" ht="12.75">
      <c r="A23" s="357">
        <v>15</v>
      </c>
      <c r="B23" s="13" t="s">
        <v>129</v>
      </c>
      <c r="C23" s="395">
        <v>13558806</v>
      </c>
      <c r="D23" s="395">
        <v>293760</v>
      </c>
      <c r="E23" s="395">
        <v>237508</v>
      </c>
      <c r="F23" s="395">
        <v>458625</v>
      </c>
      <c r="G23" s="395">
        <v>1262629</v>
      </c>
    </row>
    <row r="24" spans="1:7" ht="12.75">
      <c r="A24" s="358">
        <v>16</v>
      </c>
      <c r="B24" s="15" t="s">
        <v>130</v>
      </c>
      <c r="C24" s="396">
        <v>1592637</v>
      </c>
      <c r="D24" s="396">
        <v>36825</v>
      </c>
      <c r="E24" s="396">
        <v>31960</v>
      </c>
      <c r="F24" s="396">
        <v>66398</v>
      </c>
      <c r="G24" s="396">
        <v>184050</v>
      </c>
    </row>
    <row r="25" spans="1:7" ht="12.75">
      <c r="A25" s="357">
        <v>17</v>
      </c>
      <c r="B25" s="13" t="s">
        <v>131</v>
      </c>
      <c r="C25" s="395">
        <v>994048</v>
      </c>
      <c r="D25" s="395">
        <v>25425</v>
      </c>
      <c r="E25" s="395">
        <v>22840</v>
      </c>
      <c r="F25" s="395">
        <v>45878</v>
      </c>
      <c r="G25" s="395">
        <v>127350</v>
      </c>
    </row>
    <row r="26" spans="1:7" ht="12.75">
      <c r="A26" s="358">
        <v>18</v>
      </c>
      <c r="B26" s="15" t="s">
        <v>132</v>
      </c>
      <c r="C26" s="396">
        <v>3146087</v>
      </c>
      <c r="D26" s="396">
        <v>73530</v>
      </c>
      <c r="E26" s="396">
        <v>61324</v>
      </c>
      <c r="F26" s="396">
        <v>132309</v>
      </c>
      <c r="G26" s="396">
        <v>341100</v>
      </c>
    </row>
    <row r="27" spans="1:7" ht="12.75">
      <c r="A27" s="357">
        <v>19</v>
      </c>
      <c r="B27" s="13" t="s">
        <v>133</v>
      </c>
      <c r="C27" s="395">
        <v>13058135</v>
      </c>
      <c r="D27" s="395">
        <v>293230</v>
      </c>
      <c r="E27" s="395">
        <v>237084</v>
      </c>
      <c r="F27" s="395">
        <v>528069</v>
      </c>
      <c r="G27" s="395">
        <v>504900</v>
      </c>
    </row>
    <row r="28" spans="1:7" ht="12.75">
      <c r="A28" s="358">
        <v>20</v>
      </c>
      <c r="B28" s="15" t="s">
        <v>134</v>
      </c>
      <c r="C28" s="396">
        <v>2247451</v>
      </c>
      <c r="D28" s="396">
        <v>49795</v>
      </c>
      <c r="E28" s="396">
        <v>42336</v>
      </c>
      <c r="F28" s="396">
        <v>89639</v>
      </c>
      <c r="G28" s="396">
        <v>248850</v>
      </c>
    </row>
    <row r="29" spans="1:7" ht="12.75">
      <c r="A29" s="357">
        <v>21</v>
      </c>
      <c r="B29" s="13" t="s">
        <v>135</v>
      </c>
      <c r="C29" s="395">
        <v>7509334</v>
      </c>
      <c r="D29" s="395">
        <v>175370</v>
      </c>
      <c r="E29" s="395">
        <v>142796</v>
      </c>
      <c r="F29" s="395">
        <v>315861</v>
      </c>
      <c r="G29" s="395">
        <v>854550</v>
      </c>
    </row>
    <row r="30" spans="1:7" ht="12.75">
      <c r="A30" s="358">
        <v>22</v>
      </c>
      <c r="B30" s="15" t="s">
        <v>136</v>
      </c>
      <c r="C30" s="396">
        <v>3087702</v>
      </c>
      <c r="D30" s="396">
        <v>85330</v>
      </c>
      <c r="E30" s="396">
        <v>70764</v>
      </c>
      <c r="F30" s="396">
        <v>113938</v>
      </c>
      <c r="G30" s="396">
        <v>426600</v>
      </c>
    </row>
    <row r="31" spans="1:7" ht="12.75">
      <c r="A31" s="357">
        <v>23</v>
      </c>
      <c r="B31" s="13" t="s">
        <v>137</v>
      </c>
      <c r="C31" s="395">
        <v>3334875</v>
      </c>
      <c r="D31" s="395">
        <v>69405</v>
      </c>
      <c r="E31" s="395">
        <v>58024</v>
      </c>
      <c r="F31" s="395">
        <v>124772</v>
      </c>
      <c r="G31" s="395">
        <v>346950</v>
      </c>
    </row>
    <row r="32" spans="1:7" ht="12.75">
      <c r="A32" s="358">
        <v>24</v>
      </c>
      <c r="B32" s="15" t="s">
        <v>138</v>
      </c>
      <c r="C32" s="396">
        <v>7158894</v>
      </c>
      <c r="D32" s="396">
        <v>207810</v>
      </c>
      <c r="E32" s="396">
        <v>145904</v>
      </c>
      <c r="F32" s="396">
        <v>322427</v>
      </c>
      <c r="G32" s="396">
        <v>876150</v>
      </c>
    </row>
    <row r="33" spans="1:7" ht="12.75">
      <c r="A33" s="357">
        <v>25</v>
      </c>
      <c r="B33" s="13" t="s">
        <v>139</v>
      </c>
      <c r="C33" s="395">
        <v>3323302</v>
      </c>
      <c r="D33" s="395">
        <v>52643</v>
      </c>
      <c r="E33" s="395">
        <v>66840</v>
      </c>
      <c r="F33" s="395">
        <v>131829</v>
      </c>
      <c r="G33" s="395">
        <v>376200</v>
      </c>
    </row>
    <row r="34" spans="1:7" ht="12.75">
      <c r="A34" s="358">
        <v>26</v>
      </c>
      <c r="B34" s="15" t="s">
        <v>140</v>
      </c>
      <c r="C34" s="396">
        <v>6375923</v>
      </c>
      <c r="D34" s="396">
        <v>140575</v>
      </c>
      <c r="E34" s="396">
        <v>114960</v>
      </c>
      <c r="F34" s="396">
        <v>253223</v>
      </c>
      <c r="G34" s="396">
        <v>689400</v>
      </c>
    </row>
    <row r="35" spans="1:7" ht="12.75">
      <c r="A35" s="357">
        <v>28</v>
      </c>
      <c r="B35" s="13" t="s">
        <v>141</v>
      </c>
      <c r="C35" s="395">
        <v>2219361</v>
      </c>
      <c r="D35" s="395">
        <v>43210</v>
      </c>
      <c r="E35" s="395">
        <v>37068</v>
      </c>
      <c r="F35" s="395">
        <v>77188</v>
      </c>
      <c r="G35" s="395">
        <v>216000</v>
      </c>
    </row>
    <row r="36" spans="1:7" ht="12.75">
      <c r="A36" s="358">
        <v>30</v>
      </c>
      <c r="B36" s="15" t="s">
        <v>142</v>
      </c>
      <c r="C36" s="396">
        <v>2919746</v>
      </c>
      <c r="D36" s="396">
        <v>57745</v>
      </c>
      <c r="E36" s="396">
        <v>56852</v>
      </c>
      <c r="F36" s="396">
        <v>122082</v>
      </c>
      <c r="G36" s="396">
        <v>339750</v>
      </c>
    </row>
    <row r="37" spans="1:7" ht="12.75">
      <c r="A37" s="357">
        <v>31</v>
      </c>
      <c r="B37" s="13" t="s">
        <v>143</v>
      </c>
      <c r="C37" s="395">
        <v>3519684</v>
      </c>
      <c r="D37" s="395">
        <v>84680</v>
      </c>
      <c r="E37" s="395">
        <v>70244</v>
      </c>
      <c r="F37" s="395">
        <v>135468</v>
      </c>
      <c r="G37" s="395">
        <v>423450</v>
      </c>
    </row>
    <row r="38" spans="1:7" ht="12.75">
      <c r="A38" s="358">
        <v>32</v>
      </c>
      <c r="B38" s="15" t="s">
        <v>144</v>
      </c>
      <c r="C38" s="396">
        <v>2038965</v>
      </c>
      <c r="D38" s="396">
        <v>42150</v>
      </c>
      <c r="E38" s="396">
        <v>36220</v>
      </c>
      <c r="F38" s="396">
        <v>76095</v>
      </c>
      <c r="G38" s="396">
        <v>210600</v>
      </c>
    </row>
    <row r="39" spans="1:7" ht="12.75">
      <c r="A39" s="357">
        <v>33</v>
      </c>
      <c r="B39" s="13" t="s">
        <v>145</v>
      </c>
      <c r="C39" s="395">
        <v>3961295</v>
      </c>
      <c r="D39" s="395">
        <v>93120</v>
      </c>
      <c r="E39" s="395">
        <v>76996</v>
      </c>
      <c r="F39" s="395">
        <v>167436</v>
      </c>
      <c r="G39" s="395">
        <v>465300</v>
      </c>
    </row>
    <row r="40" spans="1:7" ht="12.75">
      <c r="A40" s="358">
        <v>34</v>
      </c>
      <c r="B40" s="15" t="s">
        <v>146</v>
      </c>
      <c r="C40" s="396">
        <v>1915837</v>
      </c>
      <c r="D40" s="396">
        <v>34925</v>
      </c>
      <c r="E40" s="396">
        <v>30440</v>
      </c>
      <c r="F40" s="396">
        <v>62678</v>
      </c>
      <c r="G40" s="396">
        <v>174600</v>
      </c>
    </row>
    <row r="41" spans="1:7" ht="12.75">
      <c r="A41" s="357">
        <v>35</v>
      </c>
      <c r="B41" s="13" t="s">
        <v>147</v>
      </c>
      <c r="C41" s="395">
        <v>4163198</v>
      </c>
      <c r="D41" s="395">
        <v>94545</v>
      </c>
      <c r="E41" s="395">
        <v>78136</v>
      </c>
      <c r="F41" s="395">
        <v>170114</v>
      </c>
      <c r="G41" s="395">
        <v>465300</v>
      </c>
    </row>
    <row r="42" spans="1:7" ht="12.75">
      <c r="A42" s="358">
        <v>36</v>
      </c>
      <c r="B42" s="15" t="s">
        <v>148</v>
      </c>
      <c r="C42" s="396">
        <v>2154354</v>
      </c>
      <c r="D42" s="396">
        <v>50739</v>
      </c>
      <c r="E42" s="396">
        <v>44660</v>
      </c>
      <c r="F42" s="396">
        <v>95010</v>
      </c>
      <c r="G42" s="396">
        <v>263700</v>
      </c>
    </row>
    <row r="43" spans="1:7" ht="12.75">
      <c r="A43" s="357">
        <v>37</v>
      </c>
      <c r="B43" s="13" t="s">
        <v>149</v>
      </c>
      <c r="C43" s="395">
        <v>1948791</v>
      </c>
      <c r="D43" s="395">
        <v>46620</v>
      </c>
      <c r="E43" s="395">
        <v>39796</v>
      </c>
      <c r="F43" s="395">
        <v>83736</v>
      </c>
      <c r="G43" s="395">
        <v>233100</v>
      </c>
    </row>
    <row r="44" spans="1:7" ht="12.75">
      <c r="A44" s="358">
        <v>38</v>
      </c>
      <c r="B44" s="15" t="s">
        <v>150</v>
      </c>
      <c r="C44" s="396">
        <v>2436285</v>
      </c>
      <c r="D44" s="396">
        <v>58145</v>
      </c>
      <c r="E44" s="396">
        <v>49016</v>
      </c>
      <c r="F44" s="396">
        <v>104744</v>
      </c>
      <c r="G44" s="396">
        <v>289800</v>
      </c>
    </row>
    <row r="45" spans="1:7" ht="12.75">
      <c r="A45" s="357">
        <v>39</v>
      </c>
      <c r="B45" s="13" t="s">
        <v>151</v>
      </c>
      <c r="C45" s="395">
        <v>4824563</v>
      </c>
      <c r="D45" s="395">
        <v>107735</v>
      </c>
      <c r="E45" s="395">
        <v>88688</v>
      </c>
      <c r="F45" s="395">
        <v>193871</v>
      </c>
      <c r="G45" s="395">
        <v>491477</v>
      </c>
    </row>
    <row r="46" spans="1:7" ht="12.75">
      <c r="A46" s="358">
        <v>40</v>
      </c>
      <c r="B46" s="15" t="s">
        <v>152</v>
      </c>
      <c r="C46" s="396">
        <v>14587809</v>
      </c>
      <c r="D46" s="396">
        <v>372220</v>
      </c>
      <c r="E46" s="396">
        <v>300276</v>
      </c>
      <c r="F46" s="396">
        <v>670117</v>
      </c>
      <c r="G46" s="396">
        <v>1835550</v>
      </c>
    </row>
    <row r="47" spans="1:7" ht="12.75">
      <c r="A47" s="357">
        <v>41</v>
      </c>
      <c r="B47" s="13" t="s">
        <v>153</v>
      </c>
      <c r="C47" s="395">
        <v>3127584</v>
      </c>
      <c r="D47" s="395">
        <v>79775</v>
      </c>
      <c r="E47" s="395">
        <v>66320</v>
      </c>
      <c r="F47" s="395">
        <v>143633</v>
      </c>
      <c r="G47" s="395">
        <v>392850</v>
      </c>
    </row>
    <row r="48" spans="1:7" ht="12.75">
      <c r="A48" s="358">
        <v>42</v>
      </c>
      <c r="B48" s="15" t="s">
        <v>154</v>
      </c>
      <c r="C48" s="396">
        <v>2282589</v>
      </c>
      <c r="D48" s="396">
        <v>62257</v>
      </c>
      <c r="E48" s="396">
        <v>46304</v>
      </c>
      <c r="F48" s="396">
        <v>98777</v>
      </c>
      <c r="G48" s="396">
        <v>273600</v>
      </c>
    </row>
    <row r="49" spans="1:7" ht="12.75">
      <c r="A49" s="357">
        <v>43</v>
      </c>
      <c r="B49" s="13" t="s">
        <v>155</v>
      </c>
      <c r="C49" s="395">
        <v>1516339</v>
      </c>
      <c r="D49" s="395">
        <v>41720</v>
      </c>
      <c r="E49" s="395">
        <v>35876</v>
      </c>
      <c r="F49" s="395">
        <v>75067</v>
      </c>
      <c r="G49" s="395">
        <v>206550</v>
      </c>
    </row>
    <row r="50" spans="1:7" ht="12.75">
      <c r="A50" s="358">
        <v>44</v>
      </c>
      <c r="B50" s="15" t="s">
        <v>156</v>
      </c>
      <c r="C50" s="396">
        <v>2968376</v>
      </c>
      <c r="D50" s="396">
        <v>69715</v>
      </c>
      <c r="E50" s="396">
        <v>58272</v>
      </c>
      <c r="F50" s="396">
        <v>125315</v>
      </c>
      <c r="G50" s="396">
        <v>320850</v>
      </c>
    </row>
    <row r="51" spans="1:7" ht="12.75">
      <c r="A51" s="357">
        <v>45</v>
      </c>
      <c r="B51" s="13" t="s">
        <v>157</v>
      </c>
      <c r="C51" s="395">
        <v>4360590</v>
      </c>
      <c r="D51" s="395">
        <v>90840</v>
      </c>
      <c r="E51" s="395">
        <v>75172</v>
      </c>
      <c r="F51" s="395">
        <v>163602</v>
      </c>
      <c r="G51" s="395">
        <v>454050</v>
      </c>
    </row>
    <row r="52" spans="1:7" ht="12.75">
      <c r="A52" s="358">
        <v>46</v>
      </c>
      <c r="B52" s="15" t="s">
        <v>158</v>
      </c>
      <c r="C52" s="396">
        <v>3243385</v>
      </c>
      <c r="D52" s="396">
        <v>66685</v>
      </c>
      <c r="E52" s="396">
        <v>55848</v>
      </c>
      <c r="F52" s="396">
        <v>119906</v>
      </c>
      <c r="G52" s="396">
        <v>333450</v>
      </c>
    </row>
    <row r="53" spans="1:7" ht="12.75">
      <c r="A53" s="357">
        <v>47</v>
      </c>
      <c r="B53" s="13" t="s">
        <v>159</v>
      </c>
      <c r="C53" s="395">
        <v>3148996</v>
      </c>
      <c r="D53" s="395">
        <v>75760</v>
      </c>
      <c r="E53" s="395">
        <v>63108</v>
      </c>
      <c r="F53" s="395">
        <v>136129</v>
      </c>
      <c r="G53" s="395">
        <v>360900</v>
      </c>
    </row>
    <row r="54" spans="1:7" ht="12.75">
      <c r="A54" s="358">
        <v>48</v>
      </c>
      <c r="B54" s="15" t="s">
        <v>160</v>
      </c>
      <c r="C54" s="396">
        <v>7675620</v>
      </c>
      <c r="D54" s="396">
        <v>122985</v>
      </c>
      <c r="E54" s="396">
        <v>100888</v>
      </c>
      <c r="F54" s="396">
        <v>221396</v>
      </c>
      <c r="G54" s="396">
        <v>615150</v>
      </c>
    </row>
    <row r="55" spans="1:7" ht="12.75">
      <c r="A55" s="357">
        <v>49</v>
      </c>
      <c r="B55" s="13" t="s">
        <v>161</v>
      </c>
      <c r="C55" s="395">
        <v>9734640</v>
      </c>
      <c r="D55" s="395">
        <v>214490</v>
      </c>
      <c r="E55" s="395">
        <v>174092</v>
      </c>
      <c r="F55" s="395">
        <v>386097</v>
      </c>
      <c r="G55" s="395">
        <v>1072350</v>
      </c>
    </row>
    <row r="56" spans="1:7" ht="12.75">
      <c r="A56" s="358">
        <v>50</v>
      </c>
      <c r="B56" s="15" t="s">
        <v>358</v>
      </c>
      <c r="C56" s="396">
        <v>4180122</v>
      </c>
      <c r="D56" s="396">
        <v>91660</v>
      </c>
      <c r="E56" s="396">
        <v>75828</v>
      </c>
      <c r="F56" s="396">
        <v>165198</v>
      </c>
      <c r="G56" s="396">
        <v>458100</v>
      </c>
    </row>
    <row r="57" spans="1:7" ht="12.75">
      <c r="A57" s="357">
        <v>2264</v>
      </c>
      <c r="B57" s="13" t="s">
        <v>162</v>
      </c>
      <c r="C57" s="395">
        <v>502658</v>
      </c>
      <c r="D57" s="395">
        <v>9575</v>
      </c>
      <c r="E57" s="395">
        <v>10160</v>
      </c>
      <c r="F57" s="395">
        <v>17273</v>
      </c>
      <c r="G57" s="395">
        <v>47700</v>
      </c>
    </row>
    <row r="58" spans="1:7" ht="12.75">
      <c r="A58" s="358">
        <v>2309</v>
      </c>
      <c r="B58" s="15" t="s">
        <v>163</v>
      </c>
      <c r="C58" s="396">
        <v>704015</v>
      </c>
      <c r="D58" s="396">
        <v>12600</v>
      </c>
      <c r="E58" s="396">
        <v>12580</v>
      </c>
      <c r="F58" s="396">
        <v>22680</v>
      </c>
      <c r="G58" s="396">
        <v>63000</v>
      </c>
    </row>
    <row r="59" spans="1:7" ht="12.75">
      <c r="A59" s="357">
        <v>2312</v>
      </c>
      <c r="B59" s="13" t="s">
        <v>164</v>
      </c>
      <c r="C59" s="395">
        <v>530444</v>
      </c>
      <c r="D59" s="395">
        <v>9225</v>
      </c>
      <c r="E59" s="395">
        <v>7380</v>
      </c>
      <c r="F59" s="395">
        <v>16718</v>
      </c>
      <c r="G59" s="395">
        <v>46350</v>
      </c>
    </row>
    <row r="60" spans="1:7" ht="12.75">
      <c r="A60" s="358">
        <v>2355</v>
      </c>
      <c r="B60" s="15" t="s">
        <v>165</v>
      </c>
      <c r="C60" s="396">
        <v>8461672</v>
      </c>
      <c r="D60" s="396">
        <v>170455</v>
      </c>
      <c r="E60" s="396">
        <v>136364</v>
      </c>
      <c r="F60" s="396">
        <v>307187</v>
      </c>
      <c r="G60" s="396">
        <v>821700</v>
      </c>
    </row>
    <row r="61" spans="1:7" ht="12.75">
      <c r="A61" s="357">
        <v>2439</v>
      </c>
      <c r="B61" s="13" t="s">
        <v>166</v>
      </c>
      <c r="C61" s="395">
        <v>349363</v>
      </c>
      <c r="D61" s="395">
        <v>10944</v>
      </c>
      <c r="E61" s="395">
        <v>8200</v>
      </c>
      <c r="F61" s="395">
        <v>12938</v>
      </c>
      <c r="G61" s="395">
        <v>35550</v>
      </c>
    </row>
    <row r="62" spans="1:7" ht="12.75">
      <c r="A62" s="358">
        <v>2460</v>
      </c>
      <c r="B62" s="15" t="s">
        <v>167</v>
      </c>
      <c r="C62" s="396">
        <v>846767</v>
      </c>
      <c r="D62" s="396">
        <v>15490</v>
      </c>
      <c r="E62" s="396">
        <v>14892</v>
      </c>
      <c r="F62" s="396">
        <v>28047</v>
      </c>
      <c r="G62" s="396">
        <v>77400</v>
      </c>
    </row>
    <row r="63" spans="1:7" ht="12.75">
      <c r="A63" s="357">
        <v>3000</v>
      </c>
      <c r="B63" s="13" t="s">
        <v>400</v>
      </c>
      <c r="C63" s="395">
        <v>0</v>
      </c>
      <c r="D63" s="395">
        <v>0</v>
      </c>
      <c r="E63" s="395">
        <v>0</v>
      </c>
      <c r="F63" s="395">
        <v>0</v>
      </c>
      <c r="G63" s="395">
        <v>0</v>
      </c>
    </row>
    <row r="64" spans="3:7" ht="4.5" customHeight="1">
      <c r="C64" s="397"/>
      <c r="D64" s="397"/>
      <c r="E64" s="397"/>
      <c r="F64" s="397"/>
      <c r="G64" s="397"/>
    </row>
    <row r="65" spans="1:7" ht="12.75">
      <c r="A65" s="100"/>
      <c r="B65" s="19" t="s">
        <v>168</v>
      </c>
      <c r="C65" s="398">
        <f>SUM(C11:C63)</f>
        <v>387706760</v>
      </c>
      <c r="D65" s="398">
        <f>SUM(D11:D63)</f>
        <v>9128639</v>
      </c>
      <c r="E65" s="398">
        <f>SUM(E11:E63)</f>
        <v>7448624</v>
      </c>
      <c r="F65" s="398">
        <f>SUM(F11:F63)</f>
        <v>16184946</v>
      </c>
      <c r="G65" s="398">
        <f>SUM(G11:G63)</f>
        <v>44007756</v>
      </c>
    </row>
    <row r="66" spans="3:7" ht="4.5" customHeight="1">
      <c r="C66" s="397"/>
      <c r="D66" s="397"/>
      <c r="E66" s="397"/>
      <c r="F66" s="397"/>
      <c r="G66" s="397"/>
    </row>
    <row r="67" spans="1:7" ht="12.75">
      <c r="A67" s="97">
        <v>2155</v>
      </c>
      <c r="B67" s="98" t="s">
        <v>169</v>
      </c>
      <c r="C67" s="396">
        <v>58300</v>
      </c>
      <c r="D67" s="396">
        <v>3975</v>
      </c>
      <c r="E67" s="396">
        <v>5680</v>
      </c>
      <c r="F67" s="396">
        <v>7043</v>
      </c>
      <c r="G67" s="396">
        <v>19800</v>
      </c>
    </row>
    <row r="68" spans="1:7" ht="12.75">
      <c r="A68" s="95">
        <v>2408</v>
      </c>
      <c r="B68" s="96" t="s">
        <v>171</v>
      </c>
      <c r="C68" s="395">
        <v>142725</v>
      </c>
      <c r="D68" s="395">
        <v>12925</v>
      </c>
      <c r="E68" s="395">
        <v>12840</v>
      </c>
      <c r="F68" s="395">
        <v>23228</v>
      </c>
      <c r="G68" s="395">
        <v>64800</v>
      </c>
    </row>
    <row r="69" spans="3:7" ht="6.75" customHeight="1">
      <c r="C69" s="16"/>
      <c r="D69" s="16"/>
      <c r="E69" s="16"/>
      <c r="G69" s="16"/>
    </row>
    <row r="70" spans="1:7" ht="12" customHeight="1">
      <c r="A70" s="380" t="s">
        <v>372</v>
      </c>
      <c r="B70" s="265" t="s">
        <v>335</v>
      </c>
      <c r="D70" s="121"/>
      <c r="E70" s="121"/>
      <c r="F70" s="121"/>
      <c r="G70" s="121"/>
    </row>
    <row r="71" spans="2:7" ht="12" customHeight="1">
      <c r="B71" s="265" t="s">
        <v>483</v>
      </c>
      <c r="D71" s="121"/>
      <c r="E71" s="121"/>
      <c r="F71" s="121"/>
      <c r="G71" s="121"/>
    </row>
    <row r="72" spans="1:7" ht="12" customHeight="1">
      <c r="A72" s="5"/>
      <c r="B72" s="265" t="s">
        <v>484</v>
      </c>
      <c r="D72" s="121"/>
      <c r="E72" s="121"/>
      <c r="F72" s="121"/>
      <c r="G72" s="121"/>
    </row>
    <row r="73" spans="1:7" ht="12" customHeight="1">
      <c r="A73" s="380" t="s">
        <v>373</v>
      </c>
      <c r="B73" s="265" t="s">
        <v>416</v>
      </c>
      <c r="C73" s="16"/>
      <c r="D73" s="127"/>
      <c r="E73" s="127"/>
      <c r="F73" s="127"/>
      <c r="G73" s="127"/>
    </row>
    <row r="74" spans="1:7" ht="12" customHeight="1">
      <c r="A74" s="5"/>
      <c r="B74" s="5"/>
      <c r="C74" s="16"/>
      <c r="D74" s="16"/>
      <c r="E74" s="16"/>
      <c r="F74" s="16"/>
      <c r="G74" s="16"/>
    </row>
    <row r="75" spans="3:7" ht="12" customHeight="1">
      <c r="C75" s="16"/>
      <c r="D75" s="16"/>
      <c r="E75" s="16"/>
      <c r="F75" s="16"/>
      <c r="G75" s="16"/>
    </row>
    <row r="76" spans="4:7" ht="12.75">
      <c r="D76" s="16"/>
      <c r="E76" s="16"/>
      <c r="F76" s="16"/>
      <c r="G76" s="16"/>
    </row>
  </sheetData>
  <printOptions horizontalCentered="1"/>
  <pageMargins left="0.4724409448818898" right="0.4724409448818898" top="0.5905511811023623" bottom="0" header="0.31496062992125984" footer="0"/>
  <pageSetup fitToHeight="1" fitToWidth="1" horizontalDpi="300" verticalDpi="300" orientation="portrait" scale="83" r:id="rId1"/>
  <headerFooter alignWithMargins="0">
    <oddHeader>&amp;C&amp;"Times New Roman,Bold"&amp;12&amp;A</oddHeader>
  </headerFooter>
</worksheet>
</file>

<file path=xl/worksheets/sheet47.xml><?xml version="1.0" encoding="utf-8"?>
<worksheet xmlns="http://schemas.openxmlformats.org/spreadsheetml/2006/main" xmlns:r="http://schemas.openxmlformats.org/officeDocument/2006/relationships">
  <sheetPr codeName="Sheet451">
    <pageSetUpPr fitToPage="1"/>
  </sheetPr>
  <dimension ref="A1:G76"/>
  <sheetViews>
    <sheetView showGridLines="0" showZeros="0" workbookViewId="0" topLeftCell="A1">
      <selection activeCell="A1" sqref="A1"/>
    </sheetView>
  </sheetViews>
  <sheetFormatPr defaultColWidth="19.83203125" defaultRowHeight="12"/>
  <cols>
    <col min="1" max="1" width="6.83203125" style="80" customWidth="1"/>
    <col min="2" max="2" width="35.83203125" style="80" customWidth="1"/>
    <col min="3" max="5" width="19.83203125" style="80" customWidth="1"/>
    <col min="6" max="6" width="18.83203125" style="80" customWidth="1"/>
    <col min="7" max="16384" width="19.83203125" style="80" customWidth="1"/>
  </cols>
  <sheetData>
    <row r="1" spans="1:7" ht="6.75" customHeight="1">
      <c r="A1" s="16"/>
      <c r="B1" s="78"/>
      <c r="C1" s="78"/>
      <c r="D1" s="78"/>
      <c r="E1" s="78"/>
      <c r="F1" s="78"/>
      <c r="G1" s="78"/>
    </row>
    <row r="2" spans="1:7" ht="12.75">
      <c r="A2" s="10"/>
      <c r="B2" s="104"/>
      <c r="C2" s="134" t="str">
        <f>REVYEAR</f>
        <v>ANALYSIS OF OPERATING FUND REVENUE: 2000/01 ACTUAL</v>
      </c>
      <c r="D2" s="134"/>
      <c r="E2" s="135"/>
      <c r="F2" s="382"/>
      <c r="G2" s="106" t="s">
        <v>411</v>
      </c>
    </row>
    <row r="3" spans="1:7" ht="12.75">
      <c r="A3" s="11"/>
      <c r="B3" s="107"/>
      <c r="C3" s="78"/>
      <c r="D3" s="78"/>
      <c r="E3" s="78"/>
      <c r="F3" s="78"/>
      <c r="G3" s="78"/>
    </row>
    <row r="4" spans="1:7" ht="12.75">
      <c r="A4" s="9"/>
      <c r="C4" s="109" t="s">
        <v>452</v>
      </c>
      <c r="D4" s="110"/>
      <c r="E4" s="110"/>
      <c r="F4" s="110"/>
      <c r="G4" s="111"/>
    </row>
    <row r="5" spans="1:7" ht="12.75">
      <c r="A5" s="9"/>
      <c r="C5" s="112" t="s">
        <v>178</v>
      </c>
      <c r="D5" s="113"/>
      <c r="E5" s="136"/>
      <c r="F5" s="136"/>
      <c r="G5" s="137"/>
    </row>
    <row r="6" spans="1:7" ht="12.75">
      <c r="A6" s="9"/>
      <c r="C6" s="123" t="s">
        <v>179</v>
      </c>
      <c r="D6" s="105"/>
      <c r="E6" s="105"/>
      <c r="F6" s="138"/>
      <c r="G6" s="139"/>
    </row>
    <row r="7" spans="1:7" ht="12.75">
      <c r="A7" s="16"/>
      <c r="C7" s="115" t="s">
        <v>406</v>
      </c>
      <c r="D7" s="44"/>
      <c r="E7" s="44"/>
      <c r="F7" s="44"/>
      <c r="G7" s="44"/>
    </row>
    <row r="8" spans="1:7" ht="12.75">
      <c r="A8" s="92"/>
      <c r="B8" s="44"/>
      <c r="C8" s="118" t="s">
        <v>407</v>
      </c>
      <c r="D8" s="118" t="s">
        <v>406</v>
      </c>
      <c r="E8" s="118" t="s">
        <v>207</v>
      </c>
      <c r="F8" s="118" t="s">
        <v>209</v>
      </c>
      <c r="G8" s="117"/>
    </row>
    <row r="9" spans="1:7" ht="12.75">
      <c r="A9" s="50" t="s">
        <v>101</v>
      </c>
      <c r="B9" s="51" t="s">
        <v>102</v>
      </c>
      <c r="C9" s="120" t="s">
        <v>408</v>
      </c>
      <c r="D9" s="120" t="s">
        <v>409</v>
      </c>
      <c r="E9" s="120" t="s">
        <v>238</v>
      </c>
      <c r="F9" s="120" t="s">
        <v>240</v>
      </c>
      <c r="G9" s="120" t="s">
        <v>237</v>
      </c>
    </row>
    <row r="10" spans="1:7" ht="4.5" customHeight="1">
      <c r="A10" s="75"/>
      <c r="B10" s="75"/>
      <c r="E10" s="78"/>
      <c r="F10" s="78"/>
      <c r="G10" s="78"/>
    </row>
    <row r="11" spans="1:7" ht="12.75">
      <c r="A11" s="357">
        <v>1</v>
      </c>
      <c r="B11" s="13" t="s">
        <v>117</v>
      </c>
      <c r="C11" s="395">
        <v>349723</v>
      </c>
      <c r="D11" s="395">
        <v>27167</v>
      </c>
      <c r="E11" s="395">
        <v>1555650</v>
      </c>
      <c r="F11" s="395">
        <v>867084</v>
      </c>
      <c r="G11" s="395">
        <v>14107500</v>
      </c>
    </row>
    <row r="12" spans="1:7" ht="12.75">
      <c r="A12" s="358">
        <v>2</v>
      </c>
      <c r="B12" s="15" t="s">
        <v>118</v>
      </c>
      <c r="C12" s="396">
        <v>103752</v>
      </c>
      <c r="D12" s="396">
        <v>7911</v>
      </c>
      <c r="E12" s="396">
        <v>475650</v>
      </c>
      <c r="F12" s="396">
        <v>263112</v>
      </c>
      <c r="G12" s="396">
        <v>3378855</v>
      </c>
    </row>
    <row r="13" spans="1:7" ht="12.75">
      <c r="A13" s="357">
        <v>3</v>
      </c>
      <c r="B13" s="13" t="s">
        <v>119</v>
      </c>
      <c r="C13" s="395">
        <v>66253</v>
      </c>
      <c r="D13" s="395">
        <v>4042</v>
      </c>
      <c r="E13" s="395">
        <v>361350</v>
      </c>
      <c r="F13" s="395">
        <v>183174</v>
      </c>
      <c r="G13" s="395">
        <v>2227500</v>
      </c>
    </row>
    <row r="14" spans="1:7" ht="12.75">
      <c r="A14" s="358">
        <v>4</v>
      </c>
      <c r="B14" s="15" t="s">
        <v>120</v>
      </c>
      <c r="C14" s="396">
        <v>69157</v>
      </c>
      <c r="D14" s="396">
        <v>9558</v>
      </c>
      <c r="E14" s="396">
        <v>306000</v>
      </c>
      <c r="F14" s="396">
        <v>168204</v>
      </c>
      <c r="G14" s="396">
        <v>2722500</v>
      </c>
    </row>
    <row r="15" spans="1:7" ht="12.75">
      <c r="A15" s="357">
        <v>5</v>
      </c>
      <c r="B15" s="13" t="s">
        <v>121</v>
      </c>
      <c r="C15" s="395">
        <v>79926</v>
      </c>
      <c r="D15" s="395">
        <v>3500</v>
      </c>
      <c r="E15" s="395">
        <v>371700</v>
      </c>
      <c r="F15" s="395">
        <v>201336</v>
      </c>
      <c r="G15" s="395">
        <v>2475000</v>
      </c>
    </row>
    <row r="16" spans="1:7" ht="12.75">
      <c r="A16" s="358">
        <v>6</v>
      </c>
      <c r="B16" s="15" t="s">
        <v>122</v>
      </c>
      <c r="C16" s="396">
        <v>98406</v>
      </c>
      <c r="D16" s="396">
        <v>6000</v>
      </c>
      <c r="E16" s="396">
        <v>474300</v>
      </c>
      <c r="F16" s="396">
        <v>252234</v>
      </c>
      <c r="G16" s="396">
        <v>3300000</v>
      </c>
    </row>
    <row r="17" spans="1:7" ht="12.75">
      <c r="A17" s="357">
        <v>9</v>
      </c>
      <c r="B17" s="13" t="s">
        <v>123</v>
      </c>
      <c r="C17" s="395">
        <v>138479</v>
      </c>
      <c r="D17" s="395">
        <v>6067</v>
      </c>
      <c r="E17" s="395">
        <v>677700</v>
      </c>
      <c r="F17" s="395">
        <v>363096</v>
      </c>
      <c r="G17" s="395">
        <v>4785000</v>
      </c>
    </row>
    <row r="18" spans="1:7" ht="12.75">
      <c r="A18" s="358">
        <v>10</v>
      </c>
      <c r="B18" s="15" t="s">
        <v>124</v>
      </c>
      <c r="C18" s="396">
        <v>94952</v>
      </c>
      <c r="D18" s="396">
        <v>3167</v>
      </c>
      <c r="E18" s="396">
        <v>457650</v>
      </c>
      <c r="F18" s="396">
        <v>243546</v>
      </c>
      <c r="G18" s="396">
        <v>3052500</v>
      </c>
    </row>
    <row r="19" spans="1:7" ht="12.75">
      <c r="A19" s="357">
        <v>11</v>
      </c>
      <c r="B19" s="13" t="s">
        <v>125</v>
      </c>
      <c r="C19" s="395">
        <v>51227</v>
      </c>
      <c r="D19" s="395">
        <v>4433</v>
      </c>
      <c r="E19" s="395">
        <v>243450</v>
      </c>
      <c r="F19" s="395">
        <v>136512</v>
      </c>
      <c r="G19" s="395">
        <v>1650000</v>
      </c>
    </row>
    <row r="20" spans="1:7" ht="12.75">
      <c r="A20" s="358">
        <v>12</v>
      </c>
      <c r="B20" s="15" t="s">
        <v>126</v>
      </c>
      <c r="C20" s="396">
        <v>87703</v>
      </c>
      <c r="D20" s="396">
        <v>8333</v>
      </c>
      <c r="E20" s="396">
        <v>411300</v>
      </c>
      <c r="F20" s="396">
        <v>229644</v>
      </c>
      <c r="G20" s="396">
        <v>2805000</v>
      </c>
    </row>
    <row r="21" spans="1:7" ht="12.75">
      <c r="A21" s="357">
        <v>13</v>
      </c>
      <c r="B21" s="13" t="s">
        <v>127</v>
      </c>
      <c r="C21" s="395">
        <v>30008</v>
      </c>
      <c r="D21" s="395">
        <v>3667</v>
      </c>
      <c r="E21" s="395">
        <v>135000</v>
      </c>
      <c r="F21" s="395">
        <v>56971</v>
      </c>
      <c r="G21" s="395">
        <v>1202195</v>
      </c>
    </row>
    <row r="22" spans="1:7" ht="12.75">
      <c r="A22" s="358">
        <v>14</v>
      </c>
      <c r="B22" s="15" t="s">
        <v>128</v>
      </c>
      <c r="C22" s="396">
        <v>40379</v>
      </c>
      <c r="D22" s="396">
        <v>4034</v>
      </c>
      <c r="E22" s="396">
        <v>182700</v>
      </c>
      <c r="F22" s="396">
        <v>100986</v>
      </c>
      <c r="G22" s="396">
        <v>1485000</v>
      </c>
    </row>
    <row r="23" spans="1:7" ht="12.75">
      <c r="A23" s="357">
        <v>15</v>
      </c>
      <c r="B23" s="13" t="s">
        <v>129</v>
      </c>
      <c r="C23" s="395">
        <v>69641</v>
      </c>
      <c r="D23" s="395">
        <v>4100</v>
      </c>
      <c r="E23" s="395">
        <v>295650</v>
      </c>
      <c r="F23" s="395">
        <v>110086</v>
      </c>
      <c r="G23" s="395">
        <v>1935319</v>
      </c>
    </row>
    <row r="24" spans="1:7" ht="12.75">
      <c r="A24" s="358">
        <v>16</v>
      </c>
      <c r="B24" s="15" t="s">
        <v>130</v>
      </c>
      <c r="C24" s="396">
        <v>8536</v>
      </c>
      <c r="D24" s="396">
        <v>2667</v>
      </c>
      <c r="E24" s="396">
        <v>39150</v>
      </c>
      <c r="F24" s="396">
        <v>21290</v>
      </c>
      <c r="G24" s="396">
        <v>330000</v>
      </c>
    </row>
    <row r="25" spans="1:7" ht="12.75">
      <c r="A25" s="357">
        <v>17</v>
      </c>
      <c r="B25" s="13" t="s">
        <v>131</v>
      </c>
      <c r="C25" s="395">
        <v>5665</v>
      </c>
      <c r="D25" s="395">
        <v>3000</v>
      </c>
      <c r="E25" s="395">
        <v>27450</v>
      </c>
      <c r="F25" s="395">
        <v>16236</v>
      </c>
      <c r="G25" s="395">
        <v>227106</v>
      </c>
    </row>
    <row r="26" spans="1:7" ht="12.75">
      <c r="A26" s="358">
        <v>18</v>
      </c>
      <c r="B26" s="15" t="s">
        <v>132</v>
      </c>
      <c r="C26" s="396">
        <v>15939</v>
      </c>
      <c r="D26" s="396">
        <v>3850</v>
      </c>
      <c r="E26" s="396">
        <v>69750</v>
      </c>
      <c r="F26" s="396">
        <v>39038</v>
      </c>
      <c r="G26" s="396">
        <v>650478</v>
      </c>
    </row>
    <row r="27" spans="1:7" ht="12.75">
      <c r="A27" s="357">
        <v>19</v>
      </c>
      <c r="B27" s="13" t="s">
        <v>133</v>
      </c>
      <c r="C27" s="395">
        <v>20779</v>
      </c>
      <c r="D27" s="395">
        <v>3500</v>
      </c>
      <c r="E27" s="395">
        <v>111600</v>
      </c>
      <c r="F27" s="395">
        <v>152742</v>
      </c>
      <c r="G27" s="395">
        <v>907500</v>
      </c>
    </row>
    <row r="28" spans="1:7" ht="12.75">
      <c r="A28" s="358">
        <v>20</v>
      </c>
      <c r="B28" s="15" t="s">
        <v>134</v>
      </c>
      <c r="C28" s="396">
        <v>12388</v>
      </c>
      <c r="D28" s="396">
        <v>3500</v>
      </c>
      <c r="E28" s="396">
        <v>49500</v>
      </c>
      <c r="F28" s="396">
        <v>32796</v>
      </c>
      <c r="G28" s="396">
        <v>404033</v>
      </c>
    </row>
    <row r="29" spans="1:7" ht="12.75">
      <c r="A29" s="357">
        <v>21</v>
      </c>
      <c r="B29" s="13" t="s">
        <v>135</v>
      </c>
      <c r="C29" s="395">
        <v>38302</v>
      </c>
      <c r="D29" s="395">
        <v>4067</v>
      </c>
      <c r="E29" s="395">
        <v>183150</v>
      </c>
      <c r="F29" s="395">
        <v>103584</v>
      </c>
      <c r="G29" s="395">
        <v>1532310</v>
      </c>
    </row>
    <row r="30" spans="1:7" ht="12.75">
      <c r="A30" s="358">
        <v>22</v>
      </c>
      <c r="B30" s="15" t="s">
        <v>136</v>
      </c>
      <c r="C30" s="396">
        <v>18513</v>
      </c>
      <c r="D30" s="396">
        <v>3000</v>
      </c>
      <c r="E30" s="396">
        <v>92700</v>
      </c>
      <c r="F30" s="396">
        <v>50760</v>
      </c>
      <c r="G30" s="396">
        <v>881063</v>
      </c>
    </row>
    <row r="31" spans="1:7" ht="12.75">
      <c r="A31" s="357">
        <v>23</v>
      </c>
      <c r="B31" s="13" t="s">
        <v>137</v>
      </c>
      <c r="C31" s="395">
        <v>15378</v>
      </c>
      <c r="D31" s="395">
        <v>3221</v>
      </c>
      <c r="E31" s="395">
        <v>75150</v>
      </c>
      <c r="F31" s="395">
        <v>33007</v>
      </c>
      <c r="G31" s="395">
        <v>623733</v>
      </c>
    </row>
    <row r="32" spans="1:7" ht="12.75">
      <c r="A32" s="358">
        <v>24</v>
      </c>
      <c r="B32" s="15" t="s">
        <v>138</v>
      </c>
      <c r="C32" s="396">
        <v>39908</v>
      </c>
      <c r="D32" s="396">
        <v>5165</v>
      </c>
      <c r="E32" s="396">
        <v>184950</v>
      </c>
      <c r="F32" s="396">
        <v>104694</v>
      </c>
      <c r="G32" s="396">
        <v>1744968</v>
      </c>
    </row>
    <row r="33" spans="1:7" ht="12.75">
      <c r="A33" s="357">
        <v>25</v>
      </c>
      <c r="B33" s="13" t="s">
        <v>139</v>
      </c>
      <c r="C33" s="395">
        <v>16731</v>
      </c>
      <c r="D33" s="395">
        <v>3710</v>
      </c>
      <c r="E33" s="395">
        <v>80550</v>
      </c>
      <c r="F33" s="395">
        <v>49362</v>
      </c>
      <c r="G33" s="395">
        <v>653256</v>
      </c>
    </row>
    <row r="34" spans="1:7" ht="12.75">
      <c r="A34" s="358">
        <v>26</v>
      </c>
      <c r="B34" s="15" t="s">
        <v>140</v>
      </c>
      <c r="C34" s="396">
        <v>31548</v>
      </c>
      <c r="D34" s="396">
        <v>3350</v>
      </c>
      <c r="E34" s="396">
        <v>142200</v>
      </c>
      <c r="F34" s="396">
        <v>81330</v>
      </c>
      <c r="G34" s="396">
        <v>825000</v>
      </c>
    </row>
    <row r="35" spans="1:7" ht="12.75">
      <c r="A35" s="357">
        <v>28</v>
      </c>
      <c r="B35" s="13" t="s">
        <v>141</v>
      </c>
      <c r="C35" s="395">
        <v>9273</v>
      </c>
      <c r="D35" s="395">
        <v>3390</v>
      </c>
      <c r="E35" s="395">
        <v>48600</v>
      </c>
      <c r="F35" s="395">
        <v>26999</v>
      </c>
      <c r="G35" s="395">
        <v>360151</v>
      </c>
    </row>
    <row r="36" spans="1:7" ht="12.75">
      <c r="A36" s="358">
        <v>30</v>
      </c>
      <c r="B36" s="15" t="s">
        <v>142</v>
      </c>
      <c r="C36" s="396">
        <v>15444</v>
      </c>
      <c r="D36" s="396">
        <v>3277</v>
      </c>
      <c r="E36" s="396">
        <v>72000</v>
      </c>
      <c r="F36" s="396">
        <v>41628</v>
      </c>
      <c r="G36" s="396">
        <v>574907</v>
      </c>
    </row>
    <row r="37" spans="1:7" ht="12.75">
      <c r="A37" s="357">
        <v>31</v>
      </c>
      <c r="B37" s="13" t="s">
        <v>143</v>
      </c>
      <c r="C37" s="395">
        <v>18128</v>
      </c>
      <c r="D37" s="395">
        <v>3067</v>
      </c>
      <c r="E37" s="395">
        <v>92250</v>
      </c>
      <c r="F37" s="395">
        <v>44207</v>
      </c>
      <c r="G37" s="395">
        <v>764447</v>
      </c>
    </row>
    <row r="38" spans="1:7" ht="12.75">
      <c r="A38" s="358">
        <v>32</v>
      </c>
      <c r="B38" s="15" t="s">
        <v>144</v>
      </c>
      <c r="C38" s="396">
        <v>9779</v>
      </c>
      <c r="D38" s="396">
        <v>3483</v>
      </c>
      <c r="E38" s="396">
        <v>44100</v>
      </c>
      <c r="F38" s="396">
        <v>25529</v>
      </c>
      <c r="G38" s="396">
        <v>479418</v>
      </c>
    </row>
    <row r="39" spans="1:7" ht="12.75">
      <c r="A39" s="357">
        <v>33</v>
      </c>
      <c r="B39" s="13" t="s">
        <v>145</v>
      </c>
      <c r="C39" s="395">
        <v>19228</v>
      </c>
      <c r="D39" s="395">
        <v>3550</v>
      </c>
      <c r="E39" s="395">
        <v>103050</v>
      </c>
      <c r="F39" s="395">
        <v>54264</v>
      </c>
      <c r="G39" s="395">
        <v>832999</v>
      </c>
    </row>
    <row r="40" spans="1:7" ht="12.75">
      <c r="A40" s="358">
        <v>34</v>
      </c>
      <c r="B40" s="15" t="s">
        <v>146</v>
      </c>
      <c r="C40" s="396">
        <v>7249</v>
      </c>
      <c r="D40" s="396">
        <v>3567</v>
      </c>
      <c r="E40" s="396">
        <v>40050</v>
      </c>
      <c r="F40" s="396">
        <v>22830</v>
      </c>
      <c r="G40" s="396">
        <v>493608</v>
      </c>
    </row>
    <row r="41" spans="1:7" ht="12.75">
      <c r="A41" s="357">
        <v>35</v>
      </c>
      <c r="B41" s="13" t="s">
        <v>147</v>
      </c>
      <c r="C41" s="395">
        <v>20955</v>
      </c>
      <c r="D41" s="395">
        <v>4833</v>
      </c>
      <c r="E41" s="395">
        <v>99450</v>
      </c>
      <c r="F41" s="395">
        <v>55710</v>
      </c>
      <c r="G41" s="395">
        <v>990000</v>
      </c>
    </row>
    <row r="42" spans="1:7" ht="12.75">
      <c r="A42" s="358">
        <v>36</v>
      </c>
      <c r="B42" s="15" t="s">
        <v>148</v>
      </c>
      <c r="C42" s="396">
        <v>4280</v>
      </c>
      <c r="D42" s="396">
        <v>3000</v>
      </c>
      <c r="E42" s="396">
        <v>58500</v>
      </c>
      <c r="F42" s="396">
        <v>31926</v>
      </c>
      <c r="G42" s="396">
        <v>555561</v>
      </c>
    </row>
    <row r="43" spans="1:7" ht="12.75">
      <c r="A43" s="357">
        <v>37</v>
      </c>
      <c r="B43" s="13" t="s">
        <v>149</v>
      </c>
      <c r="C43" s="395">
        <v>10637</v>
      </c>
      <c r="D43" s="395">
        <v>3000</v>
      </c>
      <c r="E43" s="395">
        <v>49050</v>
      </c>
      <c r="F43" s="395">
        <v>26300</v>
      </c>
      <c r="G43" s="395">
        <v>436469</v>
      </c>
    </row>
    <row r="44" spans="1:7" ht="12.75">
      <c r="A44" s="358">
        <v>38</v>
      </c>
      <c r="B44" s="15" t="s">
        <v>150</v>
      </c>
      <c r="C44" s="396">
        <v>12375</v>
      </c>
      <c r="D44" s="396">
        <v>3200</v>
      </c>
      <c r="E44" s="396">
        <v>53221</v>
      </c>
      <c r="F44" s="396">
        <v>37404</v>
      </c>
      <c r="G44" s="396">
        <v>636175</v>
      </c>
    </row>
    <row r="45" spans="1:7" ht="12.75">
      <c r="A45" s="357">
        <v>39</v>
      </c>
      <c r="B45" s="13" t="s">
        <v>151</v>
      </c>
      <c r="C45" s="395">
        <v>23210</v>
      </c>
      <c r="D45" s="395">
        <v>4000</v>
      </c>
      <c r="E45" s="395">
        <v>115200</v>
      </c>
      <c r="F45" s="395">
        <v>67164</v>
      </c>
      <c r="G45" s="395">
        <v>936107</v>
      </c>
    </row>
    <row r="46" spans="1:7" ht="12.75">
      <c r="A46" s="358">
        <v>40</v>
      </c>
      <c r="B46" s="15" t="s">
        <v>152</v>
      </c>
      <c r="C46" s="396">
        <v>104461</v>
      </c>
      <c r="D46" s="396">
        <v>9360</v>
      </c>
      <c r="E46" s="396">
        <v>391500</v>
      </c>
      <c r="F46" s="396">
        <v>212826</v>
      </c>
      <c r="G46" s="396">
        <v>2804685</v>
      </c>
    </row>
    <row r="47" spans="1:7" ht="12.75">
      <c r="A47" s="357">
        <v>41</v>
      </c>
      <c r="B47" s="13" t="s">
        <v>153</v>
      </c>
      <c r="C47" s="395">
        <v>16610</v>
      </c>
      <c r="D47" s="395">
        <v>3867</v>
      </c>
      <c r="E47" s="395">
        <v>61582</v>
      </c>
      <c r="F47" s="395">
        <v>48558</v>
      </c>
      <c r="G47" s="395">
        <v>858510</v>
      </c>
    </row>
    <row r="48" spans="1:7" ht="12.75">
      <c r="A48" s="358">
        <v>42</v>
      </c>
      <c r="B48" s="15" t="s">
        <v>154</v>
      </c>
      <c r="C48" s="396">
        <v>12067</v>
      </c>
      <c r="D48" s="396">
        <v>3200</v>
      </c>
      <c r="E48" s="396">
        <v>59850</v>
      </c>
      <c r="F48" s="396">
        <v>34308</v>
      </c>
      <c r="G48" s="396">
        <v>498637</v>
      </c>
    </row>
    <row r="49" spans="1:7" ht="12.75">
      <c r="A49" s="357">
        <v>43</v>
      </c>
      <c r="B49" s="13" t="s">
        <v>155</v>
      </c>
      <c r="C49" s="395">
        <v>9119</v>
      </c>
      <c r="D49" s="395">
        <v>3233</v>
      </c>
      <c r="E49" s="395">
        <v>44100</v>
      </c>
      <c r="F49" s="395">
        <v>27048</v>
      </c>
      <c r="G49" s="395">
        <v>410777</v>
      </c>
    </row>
    <row r="50" spans="1:7" ht="12.75">
      <c r="A50" s="358">
        <v>44</v>
      </c>
      <c r="B50" s="15" t="s">
        <v>156</v>
      </c>
      <c r="C50" s="396">
        <v>14322</v>
      </c>
      <c r="D50" s="396">
        <v>3767</v>
      </c>
      <c r="E50" s="396">
        <v>71550</v>
      </c>
      <c r="F50" s="396">
        <v>40866</v>
      </c>
      <c r="G50" s="396">
        <v>577500</v>
      </c>
    </row>
    <row r="51" spans="1:7" ht="12.75">
      <c r="A51" s="357">
        <v>45</v>
      </c>
      <c r="B51" s="13" t="s">
        <v>157</v>
      </c>
      <c r="C51" s="395">
        <v>19437</v>
      </c>
      <c r="D51" s="395">
        <v>3750</v>
      </c>
      <c r="E51" s="395">
        <v>96750</v>
      </c>
      <c r="F51" s="395">
        <v>51906</v>
      </c>
      <c r="G51" s="395">
        <v>825000</v>
      </c>
    </row>
    <row r="52" spans="1:7" ht="12.75">
      <c r="A52" s="358">
        <v>46</v>
      </c>
      <c r="B52" s="15" t="s">
        <v>158</v>
      </c>
      <c r="C52" s="396">
        <v>13849</v>
      </c>
      <c r="D52" s="396">
        <v>3750</v>
      </c>
      <c r="E52" s="396">
        <v>72900</v>
      </c>
      <c r="F52" s="396">
        <v>38796</v>
      </c>
      <c r="G52" s="396">
        <v>577500</v>
      </c>
    </row>
    <row r="53" spans="1:7" ht="12.75">
      <c r="A53" s="357">
        <v>47</v>
      </c>
      <c r="B53" s="13" t="s">
        <v>159</v>
      </c>
      <c r="C53" s="395">
        <v>16709</v>
      </c>
      <c r="D53" s="395">
        <v>3000</v>
      </c>
      <c r="E53" s="395">
        <v>73800</v>
      </c>
      <c r="F53" s="395">
        <v>43398</v>
      </c>
      <c r="G53" s="395">
        <v>577500</v>
      </c>
    </row>
    <row r="54" spans="1:7" ht="12.75">
      <c r="A54" s="358">
        <v>48</v>
      </c>
      <c r="B54" s="15" t="s">
        <v>160</v>
      </c>
      <c r="C54" s="396">
        <v>31735</v>
      </c>
      <c r="D54" s="396">
        <v>16026</v>
      </c>
      <c r="E54" s="396">
        <v>112872</v>
      </c>
      <c r="F54" s="396">
        <v>83010</v>
      </c>
      <c r="G54" s="396">
        <v>3468578</v>
      </c>
    </row>
    <row r="55" spans="1:7" ht="12.75">
      <c r="A55" s="357">
        <v>49</v>
      </c>
      <c r="B55" s="13" t="s">
        <v>161</v>
      </c>
      <c r="C55" s="395">
        <v>50776</v>
      </c>
      <c r="D55" s="395">
        <v>8417</v>
      </c>
      <c r="E55" s="395">
        <v>222750</v>
      </c>
      <c r="F55" s="395">
        <v>130020</v>
      </c>
      <c r="G55" s="395">
        <v>2062500</v>
      </c>
    </row>
    <row r="56" spans="1:7" ht="12.75">
      <c r="A56" s="358">
        <v>50</v>
      </c>
      <c r="B56" s="15" t="s">
        <v>358</v>
      </c>
      <c r="C56" s="396">
        <v>20504</v>
      </c>
      <c r="D56" s="396">
        <v>7090</v>
      </c>
      <c r="E56" s="396">
        <v>98100</v>
      </c>
      <c r="F56" s="396">
        <v>59778</v>
      </c>
      <c r="G56" s="396">
        <v>1070650</v>
      </c>
    </row>
    <row r="57" spans="1:7" ht="12.75">
      <c r="A57" s="357">
        <v>2264</v>
      </c>
      <c r="B57" s="13" t="s">
        <v>162</v>
      </c>
      <c r="C57" s="395">
        <v>2585</v>
      </c>
      <c r="D57" s="395">
        <v>2000</v>
      </c>
      <c r="E57" s="395">
        <v>9000</v>
      </c>
      <c r="F57" s="395">
        <v>4876</v>
      </c>
      <c r="G57" s="395">
        <v>128820</v>
      </c>
    </row>
    <row r="58" spans="1:7" ht="12.75">
      <c r="A58" s="358">
        <v>2309</v>
      </c>
      <c r="B58" s="15" t="s">
        <v>163</v>
      </c>
      <c r="C58" s="396">
        <v>2860</v>
      </c>
      <c r="D58" s="396">
        <v>2000</v>
      </c>
      <c r="E58" s="396">
        <v>12600</v>
      </c>
      <c r="F58" s="396">
        <v>8070</v>
      </c>
      <c r="G58" s="396">
        <v>82500</v>
      </c>
    </row>
    <row r="59" spans="1:7" ht="12.75">
      <c r="A59" s="357">
        <v>2312</v>
      </c>
      <c r="B59" s="13" t="s">
        <v>164</v>
      </c>
      <c r="C59" s="395">
        <v>2299</v>
      </c>
      <c r="D59" s="395">
        <v>2000</v>
      </c>
      <c r="E59" s="395">
        <v>0</v>
      </c>
      <c r="F59" s="395">
        <v>8470</v>
      </c>
      <c r="G59" s="395">
        <v>175821</v>
      </c>
    </row>
    <row r="60" spans="1:7" ht="12.75">
      <c r="A60" s="358">
        <v>2355</v>
      </c>
      <c r="B60" s="15" t="s">
        <v>165</v>
      </c>
      <c r="C60" s="396">
        <v>39875</v>
      </c>
      <c r="D60" s="396">
        <v>3833</v>
      </c>
      <c r="E60" s="396">
        <v>166500</v>
      </c>
      <c r="F60" s="396">
        <v>99346</v>
      </c>
      <c r="G60" s="396">
        <v>1072500</v>
      </c>
    </row>
    <row r="61" spans="1:7" ht="12.75">
      <c r="A61" s="357">
        <v>2439</v>
      </c>
      <c r="B61" s="13" t="s">
        <v>166</v>
      </c>
      <c r="C61" s="395">
        <v>1705</v>
      </c>
      <c r="D61" s="395">
        <v>2000</v>
      </c>
      <c r="E61" s="395">
        <v>7650</v>
      </c>
      <c r="F61" s="395">
        <v>4700</v>
      </c>
      <c r="G61" s="395">
        <v>79017</v>
      </c>
    </row>
    <row r="62" spans="1:7" ht="12.75">
      <c r="A62" s="358">
        <v>2460</v>
      </c>
      <c r="B62" s="15" t="s">
        <v>167</v>
      </c>
      <c r="C62" s="396">
        <v>3388</v>
      </c>
      <c r="D62" s="396">
        <v>2000</v>
      </c>
      <c r="E62" s="396">
        <v>16650</v>
      </c>
      <c r="F62" s="396">
        <v>6500</v>
      </c>
      <c r="G62" s="396">
        <v>165000</v>
      </c>
    </row>
    <row r="63" spans="1:7" ht="12.75">
      <c r="A63" s="357">
        <v>3000</v>
      </c>
      <c r="B63" s="13" t="s">
        <v>400</v>
      </c>
      <c r="C63" s="395">
        <v>0</v>
      </c>
      <c r="D63" s="395">
        <v>0</v>
      </c>
      <c r="E63" s="395">
        <v>0</v>
      </c>
      <c r="F63" s="395">
        <v>0</v>
      </c>
      <c r="G63" s="395">
        <v>0</v>
      </c>
    </row>
    <row r="64" spans="3:7" ht="4.5" customHeight="1">
      <c r="C64" s="397"/>
      <c r="D64" s="397"/>
      <c r="E64" s="397"/>
      <c r="F64" s="397"/>
      <c r="G64" s="397"/>
    </row>
    <row r="65" spans="1:7" ht="12.75">
      <c r="A65" s="100"/>
      <c r="B65" s="19" t="s">
        <v>168</v>
      </c>
      <c r="C65" s="398">
        <f>SUM(C11:C63)</f>
        <v>2016152</v>
      </c>
      <c r="D65" s="398">
        <f>SUM(D11:D63)</f>
        <v>248669</v>
      </c>
      <c r="E65" s="398">
        <f>SUM(E11:E63)</f>
        <v>9297875</v>
      </c>
      <c r="F65" s="398">
        <f>SUM(F11:F63)</f>
        <v>5197261</v>
      </c>
      <c r="G65" s="398">
        <f>SUM(G11:G63)</f>
        <v>76401153</v>
      </c>
    </row>
    <row r="66" spans="3:7" ht="4.5" customHeight="1">
      <c r="C66" s="397"/>
      <c r="D66" s="397"/>
      <c r="E66" s="397"/>
      <c r="F66" s="397"/>
      <c r="G66" s="397"/>
    </row>
    <row r="67" spans="1:7" ht="12.75">
      <c r="A67" s="97">
        <v>2155</v>
      </c>
      <c r="B67" s="98" t="s">
        <v>169</v>
      </c>
      <c r="C67" s="396">
        <v>649</v>
      </c>
      <c r="D67" s="396">
        <v>0</v>
      </c>
      <c r="E67" s="396">
        <v>4950</v>
      </c>
      <c r="F67" s="396">
        <v>2664</v>
      </c>
      <c r="G67" s="396">
        <v>0</v>
      </c>
    </row>
    <row r="68" spans="1:7" ht="12.75">
      <c r="A68" s="95">
        <v>2408</v>
      </c>
      <c r="B68" s="96" t="s">
        <v>171</v>
      </c>
      <c r="C68" s="395">
        <v>2541</v>
      </c>
      <c r="D68" s="395">
        <v>1333</v>
      </c>
      <c r="E68" s="395">
        <v>15300</v>
      </c>
      <c r="F68" s="395">
        <v>8076</v>
      </c>
      <c r="G68" s="395">
        <v>0</v>
      </c>
    </row>
    <row r="69" spans="3:7" ht="6.75" customHeight="1">
      <c r="C69" s="16"/>
      <c r="D69" s="16"/>
      <c r="E69" s="16"/>
      <c r="G69" s="16"/>
    </row>
    <row r="70" spans="1:7" ht="12" customHeight="1">
      <c r="A70" s="53"/>
      <c r="B70" s="265"/>
      <c r="D70" s="121"/>
      <c r="E70" s="121"/>
      <c r="F70" s="121"/>
      <c r="G70" s="121"/>
    </row>
    <row r="71" spans="1:7" ht="12" customHeight="1">
      <c r="A71" s="5"/>
      <c r="B71" s="265"/>
      <c r="D71" s="121"/>
      <c r="E71" s="121"/>
      <c r="F71" s="121"/>
      <c r="G71" s="121"/>
    </row>
    <row r="72" spans="1:7" ht="12" customHeight="1">
      <c r="A72" s="5"/>
      <c r="B72" s="265"/>
      <c r="D72" s="121"/>
      <c r="E72" s="121"/>
      <c r="F72" s="121"/>
      <c r="G72" s="121"/>
    </row>
    <row r="73" spans="1:7" ht="12" customHeight="1">
      <c r="A73" s="5"/>
      <c r="B73" s="5"/>
      <c r="C73" s="16"/>
      <c r="D73" s="127"/>
      <c r="E73" s="127"/>
      <c r="F73" s="127"/>
      <c r="G73" s="127"/>
    </row>
    <row r="74" spans="1:7" ht="12" customHeight="1">
      <c r="A74" s="5"/>
      <c r="B74" s="5"/>
      <c r="C74" s="16"/>
      <c r="D74" s="16"/>
      <c r="E74" s="16"/>
      <c r="F74" s="16"/>
      <c r="G74" s="16"/>
    </row>
    <row r="75" spans="3:7" ht="12" customHeight="1">
      <c r="C75" s="16"/>
      <c r="D75" s="16"/>
      <c r="E75" s="16"/>
      <c r="F75" s="16"/>
      <c r="G75" s="16"/>
    </row>
    <row r="76" spans="4:7" ht="12.75">
      <c r="D76" s="16"/>
      <c r="E76" s="16"/>
      <c r="F76" s="16"/>
      <c r="G76" s="16"/>
    </row>
  </sheetData>
  <printOptions horizontalCentered="1"/>
  <pageMargins left="0.4724409448818898" right="0.4724409448818898" top="0.5905511811023623" bottom="0" header="0.31496062992125984" footer="0"/>
  <pageSetup fitToHeight="1" fitToWidth="1" horizontalDpi="300" verticalDpi="300" orientation="portrait" scale="83" r:id="rId1"/>
  <headerFooter alignWithMargins="0">
    <oddHeader>&amp;C&amp;"Times New Roman,Bold"&amp;12&amp;A</oddHeader>
  </headerFooter>
</worksheet>
</file>

<file path=xl/worksheets/sheet48.xml><?xml version="1.0" encoding="utf-8"?>
<worksheet xmlns="http://schemas.openxmlformats.org/spreadsheetml/2006/main" xmlns:r="http://schemas.openxmlformats.org/officeDocument/2006/relationships">
  <sheetPr codeName="Sheet47">
    <pageSetUpPr fitToPage="1"/>
  </sheetPr>
  <dimension ref="A1:G75"/>
  <sheetViews>
    <sheetView showGridLines="0" showZeros="0" workbookViewId="0" topLeftCell="A1">
      <selection activeCell="A1" sqref="A1"/>
    </sheetView>
  </sheetViews>
  <sheetFormatPr defaultColWidth="19.83203125" defaultRowHeight="12"/>
  <cols>
    <col min="1" max="1" width="6.83203125" style="80" customWidth="1"/>
    <col min="2" max="2" width="32.83203125" style="80" customWidth="1"/>
    <col min="3" max="3" width="20.83203125" style="80" customWidth="1"/>
    <col min="4" max="5" width="18.83203125" style="80" customWidth="1"/>
    <col min="6" max="6" width="22.83203125" style="80" customWidth="1"/>
    <col min="7" max="7" width="18.83203125" style="80" customWidth="1"/>
    <col min="8" max="16384" width="19.83203125" style="80" customWidth="1"/>
  </cols>
  <sheetData>
    <row r="1" spans="1:6" ht="6.75" customHeight="1">
      <c r="A1" s="16"/>
      <c r="B1" s="78"/>
      <c r="C1" s="78"/>
      <c r="D1" s="78"/>
      <c r="E1" s="78"/>
      <c r="F1" s="78"/>
    </row>
    <row r="2" spans="1:7" ht="12.75">
      <c r="A2" s="10"/>
      <c r="B2" s="104"/>
      <c r="C2" s="105" t="str">
        <f>REVYEAR</f>
        <v>ANALYSIS OF OPERATING FUND REVENUE: 2000/01 ACTUAL</v>
      </c>
      <c r="D2" s="2"/>
      <c r="E2" s="2"/>
      <c r="F2" s="106"/>
      <c r="G2" s="106" t="s">
        <v>412</v>
      </c>
    </row>
    <row r="3" spans="1:6" ht="12.75">
      <c r="A3" s="11"/>
      <c r="B3" s="107"/>
      <c r="C3" s="78"/>
      <c r="D3" s="78"/>
      <c r="E3" s="78"/>
      <c r="F3" s="78"/>
    </row>
    <row r="4" spans="1:7" ht="12.75">
      <c r="A4" s="9"/>
      <c r="C4" s="109" t="s">
        <v>452</v>
      </c>
      <c r="D4" s="110"/>
      <c r="E4" s="111"/>
      <c r="F4" s="111"/>
      <c r="G4" s="111"/>
    </row>
    <row r="5" spans="1:7" ht="12.75">
      <c r="A5" s="9"/>
      <c r="C5" s="112" t="s">
        <v>178</v>
      </c>
      <c r="D5" s="113"/>
      <c r="E5" s="114"/>
      <c r="F5" s="114"/>
      <c r="G5" s="137"/>
    </row>
    <row r="6" spans="1:7" ht="12.75">
      <c r="A6" s="9"/>
      <c r="C6" s="123" t="s">
        <v>179</v>
      </c>
      <c r="D6" s="123" t="s">
        <v>180</v>
      </c>
      <c r="E6" s="131"/>
      <c r="F6" s="131"/>
      <c r="G6" s="131"/>
    </row>
    <row r="7" spans="1:7" ht="12.75">
      <c r="A7" s="16"/>
      <c r="C7" s="115" t="s">
        <v>69</v>
      </c>
      <c r="D7" s="117"/>
      <c r="E7" s="44"/>
      <c r="F7" s="44"/>
      <c r="G7" s="115" t="s">
        <v>27</v>
      </c>
    </row>
    <row r="8" spans="1:7" ht="12.75">
      <c r="A8" s="92"/>
      <c r="B8" s="44"/>
      <c r="C8" s="118" t="s">
        <v>210</v>
      </c>
      <c r="D8" s="118" t="s">
        <v>204</v>
      </c>
      <c r="E8" s="118" t="s">
        <v>81</v>
      </c>
      <c r="F8" s="118" t="s">
        <v>29</v>
      </c>
      <c r="G8" s="118" t="s">
        <v>64</v>
      </c>
    </row>
    <row r="9" spans="1:7" ht="16.5">
      <c r="A9" s="50" t="s">
        <v>101</v>
      </c>
      <c r="B9" s="51" t="s">
        <v>102</v>
      </c>
      <c r="C9" s="120" t="s">
        <v>236</v>
      </c>
      <c r="D9" s="120" t="s">
        <v>450</v>
      </c>
      <c r="E9" s="120" t="s">
        <v>453</v>
      </c>
      <c r="F9" s="441" t="s">
        <v>374</v>
      </c>
      <c r="G9" s="120" t="s">
        <v>98</v>
      </c>
    </row>
    <row r="10" spans="1:7" ht="4.5" customHeight="1">
      <c r="A10" s="75"/>
      <c r="B10" s="75"/>
      <c r="C10" s="78"/>
      <c r="D10" s="78"/>
      <c r="E10" s="78"/>
      <c r="F10" s="78"/>
      <c r="G10" s="78"/>
    </row>
    <row r="11" spans="1:7" ht="12.75">
      <c r="A11" s="357">
        <v>1</v>
      </c>
      <c r="B11" s="13" t="s">
        <v>117</v>
      </c>
      <c r="C11" s="395">
        <f>SUM('- 55 -'!C11:G11,'- 56 -'!C11:G11)</f>
        <v>92942364</v>
      </c>
      <c r="D11" s="395">
        <v>10030494</v>
      </c>
      <c r="E11" s="395">
        <v>6148187</v>
      </c>
      <c r="F11" s="395">
        <v>1074075</v>
      </c>
      <c r="G11" s="395">
        <v>1230175</v>
      </c>
    </row>
    <row r="12" spans="1:7" ht="12.75">
      <c r="A12" s="358">
        <v>2</v>
      </c>
      <c r="B12" s="15" t="s">
        <v>118</v>
      </c>
      <c r="C12" s="396">
        <f>SUM('- 55 -'!C12:G12,'- 56 -'!C12:G12)</f>
        <v>24617005</v>
      </c>
      <c r="D12" s="396">
        <v>3307022</v>
      </c>
      <c r="E12" s="396">
        <v>296362</v>
      </c>
      <c r="F12" s="396">
        <v>569737</v>
      </c>
      <c r="G12" s="396">
        <v>467800</v>
      </c>
    </row>
    <row r="13" spans="1:7" ht="12.75">
      <c r="A13" s="357">
        <v>3</v>
      </c>
      <c r="B13" s="13" t="s">
        <v>119</v>
      </c>
      <c r="C13" s="395">
        <f>SUM('- 55 -'!C13:G13,'- 56 -'!C13:G13)</f>
        <v>17971576</v>
      </c>
      <c r="D13" s="395">
        <v>1509614</v>
      </c>
      <c r="E13" s="395">
        <v>131254</v>
      </c>
      <c r="F13" s="395">
        <v>228069</v>
      </c>
      <c r="G13" s="395">
        <v>151350</v>
      </c>
    </row>
    <row r="14" spans="1:7" ht="12.75">
      <c r="A14" s="358">
        <v>4</v>
      </c>
      <c r="B14" s="15" t="s">
        <v>120</v>
      </c>
      <c r="C14" s="396">
        <f>SUM('- 55 -'!C14:G14,'- 56 -'!C14:G14)</f>
        <v>17333989</v>
      </c>
      <c r="D14" s="396">
        <v>1671048</v>
      </c>
      <c r="E14" s="396">
        <v>157212</v>
      </c>
      <c r="F14" s="396">
        <v>401363</v>
      </c>
      <c r="G14" s="396">
        <v>234175</v>
      </c>
    </row>
    <row r="15" spans="1:7" ht="12.75">
      <c r="A15" s="357">
        <v>5</v>
      </c>
      <c r="B15" s="13" t="s">
        <v>121</v>
      </c>
      <c r="C15" s="395">
        <f>SUM('- 55 -'!C15:G15,'- 56 -'!C15:G15)</f>
        <v>19136815</v>
      </c>
      <c r="D15" s="395">
        <v>1846136</v>
      </c>
      <c r="E15" s="395">
        <v>184951</v>
      </c>
      <c r="F15" s="395">
        <v>270203</v>
      </c>
      <c r="G15" s="395">
        <v>59875</v>
      </c>
    </row>
    <row r="16" spans="1:7" ht="12.75">
      <c r="A16" s="358">
        <v>6</v>
      </c>
      <c r="B16" s="15" t="s">
        <v>122</v>
      </c>
      <c r="C16" s="396">
        <f>SUM('- 55 -'!C16:G16,'- 56 -'!C16:G16)</f>
        <v>26724388</v>
      </c>
      <c r="D16" s="396">
        <v>2686697</v>
      </c>
      <c r="E16" s="396">
        <v>327764</v>
      </c>
      <c r="F16" s="396">
        <v>510676</v>
      </c>
      <c r="G16" s="396">
        <v>231800</v>
      </c>
    </row>
    <row r="17" spans="1:7" ht="12.75">
      <c r="A17" s="357">
        <v>9</v>
      </c>
      <c r="B17" s="13" t="s">
        <v>123</v>
      </c>
      <c r="C17" s="395">
        <f>SUM('- 55 -'!C17:G17,'- 56 -'!C17:G17)</f>
        <v>39249783</v>
      </c>
      <c r="D17" s="395">
        <v>4155663</v>
      </c>
      <c r="E17" s="395">
        <v>409585</v>
      </c>
      <c r="F17" s="395">
        <v>1214020</v>
      </c>
      <c r="G17" s="395">
        <v>558850</v>
      </c>
    </row>
    <row r="18" spans="1:7" ht="12.75">
      <c r="A18" s="358">
        <v>10</v>
      </c>
      <c r="B18" s="15" t="s">
        <v>124</v>
      </c>
      <c r="C18" s="396">
        <f>SUM('- 55 -'!C18:G18,'- 56 -'!C18:G18)</f>
        <v>26178895</v>
      </c>
      <c r="D18" s="396">
        <v>2969579</v>
      </c>
      <c r="E18" s="396">
        <v>358848</v>
      </c>
      <c r="F18" s="396">
        <v>825427</v>
      </c>
      <c r="G18" s="396">
        <v>328975</v>
      </c>
    </row>
    <row r="19" spans="1:7" ht="12.75">
      <c r="A19" s="357">
        <v>11</v>
      </c>
      <c r="B19" s="13" t="s">
        <v>125</v>
      </c>
      <c r="C19" s="395">
        <f>SUM('- 55 -'!C19:G19,'- 56 -'!C19:G19)</f>
        <v>13217376</v>
      </c>
      <c r="D19" s="395">
        <v>1598798</v>
      </c>
      <c r="E19" s="395">
        <v>132845</v>
      </c>
      <c r="F19" s="395">
        <v>1612240</v>
      </c>
      <c r="G19" s="395">
        <v>316375</v>
      </c>
    </row>
    <row r="20" spans="1:7" ht="12.75">
      <c r="A20" s="358">
        <v>12</v>
      </c>
      <c r="B20" s="15" t="s">
        <v>126</v>
      </c>
      <c r="C20" s="396">
        <f>SUM('- 55 -'!C20:G20,'- 56 -'!C20:G20)</f>
        <v>24102029</v>
      </c>
      <c r="D20" s="396">
        <v>2107558</v>
      </c>
      <c r="E20" s="396">
        <v>222627</v>
      </c>
      <c r="F20" s="396">
        <v>1450992</v>
      </c>
      <c r="G20" s="396">
        <v>323700</v>
      </c>
    </row>
    <row r="21" spans="1:7" ht="12.75">
      <c r="A21" s="357">
        <v>13</v>
      </c>
      <c r="B21" s="13" t="s">
        <v>127</v>
      </c>
      <c r="C21" s="395">
        <f>SUM('- 55 -'!C21:G21,'- 56 -'!C21:G21)</f>
        <v>9019231</v>
      </c>
      <c r="D21" s="395">
        <v>856492</v>
      </c>
      <c r="E21" s="395">
        <v>74877</v>
      </c>
      <c r="F21" s="395">
        <v>1367269</v>
      </c>
      <c r="G21" s="395">
        <v>56600</v>
      </c>
    </row>
    <row r="22" spans="1:7" ht="12.75">
      <c r="A22" s="358">
        <v>14</v>
      </c>
      <c r="B22" s="15" t="s">
        <v>128</v>
      </c>
      <c r="C22" s="396">
        <f>SUM('- 55 -'!C22:G22,'- 56 -'!C22:G22)</f>
        <v>10856175</v>
      </c>
      <c r="D22" s="396">
        <v>1452174</v>
      </c>
      <c r="E22" s="396">
        <v>71952</v>
      </c>
      <c r="F22" s="396">
        <v>1337767</v>
      </c>
      <c r="G22" s="396">
        <v>88300</v>
      </c>
    </row>
    <row r="23" spans="1:7" ht="12.75">
      <c r="A23" s="357">
        <v>15</v>
      </c>
      <c r="B23" s="13" t="s">
        <v>129</v>
      </c>
      <c r="C23" s="395">
        <f>SUM('- 55 -'!C23:G23,'- 56 -'!C23:G23)</f>
        <v>18226124</v>
      </c>
      <c r="D23" s="395">
        <v>1177820</v>
      </c>
      <c r="E23" s="395">
        <v>116025</v>
      </c>
      <c r="F23" s="395">
        <v>1803142</v>
      </c>
      <c r="G23" s="395">
        <v>296100</v>
      </c>
    </row>
    <row r="24" spans="1:7" ht="12.75">
      <c r="A24" s="358">
        <v>16</v>
      </c>
      <c r="B24" s="15" t="s">
        <v>130</v>
      </c>
      <c r="C24" s="396">
        <f>SUM('- 55 -'!C24:G24,'- 56 -'!C24:G24)</f>
        <v>2313513</v>
      </c>
      <c r="D24" s="396">
        <v>253880</v>
      </c>
      <c r="E24" s="396">
        <v>15000</v>
      </c>
      <c r="F24" s="396">
        <v>541261</v>
      </c>
      <c r="G24" s="396">
        <v>70600</v>
      </c>
    </row>
    <row r="25" spans="1:7" ht="12.75">
      <c r="A25" s="357">
        <v>17</v>
      </c>
      <c r="B25" s="13" t="s">
        <v>131</v>
      </c>
      <c r="C25" s="395">
        <f>SUM('- 55 -'!C25:G25,'- 56 -'!C25:G25)</f>
        <v>1494998</v>
      </c>
      <c r="D25" s="395">
        <v>162944</v>
      </c>
      <c r="E25" s="395">
        <v>15000</v>
      </c>
      <c r="F25" s="395">
        <v>370514</v>
      </c>
      <c r="G25" s="395">
        <v>22400</v>
      </c>
    </row>
    <row r="26" spans="1:7" ht="12.75">
      <c r="A26" s="358">
        <v>18</v>
      </c>
      <c r="B26" s="15" t="s">
        <v>132</v>
      </c>
      <c r="C26" s="396">
        <f>SUM('- 55 -'!C26:G26,'- 56 -'!C26:G26)</f>
        <v>4533405</v>
      </c>
      <c r="D26" s="396">
        <v>313775</v>
      </c>
      <c r="E26" s="396">
        <v>30824</v>
      </c>
      <c r="F26" s="396">
        <v>544490</v>
      </c>
      <c r="G26" s="396">
        <v>93000</v>
      </c>
    </row>
    <row r="27" spans="1:7" ht="12.75">
      <c r="A27" s="357">
        <v>19</v>
      </c>
      <c r="B27" s="13" t="s">
        <v>133</v>
      </c>
      <c r="C27" s="395">
        <f>SUM('- 55 -'!C27:G27,'- 56 -'!C27:G27)</f>
        <v>15817539</v>
      </c>
      <c r="D27" s="395">
        <v>733948</v>
      </c>
      <c r="E27" s="395">
        <v>93954</v>
      </c>
      <c r="F27" s="395">
        <v>845914</v>
      </c>
      <c r="G27" s="395">
        <v>102450</v>
      </c>
    </row>
    <row r="28" spans="1:7" ht="12.75">
      <c r="A28" s="358">
        <v>20</v>
      </c>
      <c r="B28" s="15" t="s">
        <v>134</v>
      </c>
      <c r="C28" s="396">
        <f>SUM('- 55 -'!C28:G28,'- 56 -'!C28:G28)</f>
        <v>3180288</v>
      </c>
      <c r="D28" s="396">
        <v>317057</v>
      </c>
      <c r="E28" s="396">
        <v>21325</v>
      </c>
      <c r="F28" s="396">
        <v>426869</v>
      </c>
      <c r="G28" s="396">
        <v>22400</v>
      </c>
    </row>
    <row r="29" spans="1:7" ht="12.75">
      <c r="A29" s="357">
        <v>21</v>
      </c>
      <c r="B29" s="13" t="s">
        <v>135</v>
      </c>
      <c r="C29" s="395">
        <f>SUM('- 55 -'!C29:G29,'- 56 -'!C29:G29)</f>
        <v>10859324</v>
      </c>
      <c r="D29" s="395">
        <v>920288</v>
      </c>
      <c r="E29" s="395">
        <v>69624</v>
      </c>
      <c r="F29" s="395">
        <v>1338586</v>
      </c>
      <c r="G29" s="395">
        <v>75900</v>
      </c>
    </row>
    <row r="30" spans="1:7" ht="12.75">
      <c r="A30" s="358">
        <v>22</v>
      </c>
      <c r="B30" s="15" t="s">
        <v>136</v>
      </c>
      <c r="C30" s="396">
        <f>SUM('- 55 -'!C30:G30,'- 56 -'!C30:G30)</f>
        <v>4830370</v>
      </c>
      <c r="D30" s="396">
        <v>578990</v>
      </c>
      <c r="E30" s="396">
        <v>40738</v>
      </c>
      <c r="F30" s="396">
        <v>844385</v>
      </c>
      <c r="G30" s="396">
        <v>60350</v>
      </c>
    </row>
    <row r="31" spans="1:7" ht="12.75">
      <c r="A31" s="357">
        <v>23</v>
      </c>
      <c r="B31" s="13" t="s">
        <v>137</v>
      </c>
      <c r="C31" s="395">
        <f>SUM('- 55 -'!C31:G31,'- 56 -'!C31:G31)</f>
        <v>4684515</v>
      </c>
      <c r="D31" s="395">
        <v>573848</v>
      </c>
      <c r="E31" s="395">
        <v>53819</v>
      </c>
      <c r="F31" s="395">
        <v>1005667</v>
      </c>
      <c r="G31" s="395">
        <v>63575</v>
      </c>
    </row>
    <row r="32" spans="1:7" ht="12.75">
      <c r="A32" s="358">
        <v>24</v>
      </c>
      <c r="B32" s="15" t="s">
        <v>138</v>
      </c>
      <c r="C32" s="396">
        <f>SUM('- 55 -'!C32:G32,'- 56 -'!C32:G32)</f>
        <v>10790870</v>
      </c>
      <c r="D32" s="396">
        <v>947903</v>
      </c>
      <c r="E32" s="396">
        <v>249209</v>
      </c>
      <c r="F32" s="396">
        <v>701350</v>
      </c>
      <c r="G32" s="396">
        <v>116925</v>
      </c>
    </row>
    <row r="33" spans="1:7" ht="12.75">
      <c r="A33" s="357">
        <v>25</v>
      </c>
      <c r="B33" s="13" t="s">
        <v>139</v>
      </c>
      <c r="C33" s="395">
        <f>SUM('- 55 -'!C33:G33,'- 56 -'!C33:G33)</f>
        <v>4754423</v>
      </c>
      <c r="D33" s="395">
        <v>315391</v>
      </c>
      <c r="E33" s="395">
        <v>31986</v>
      </c>
      <c r="F33" s="395">
        <v>771845</v>
      </c>
      <c r="G33" s="395">
        <v>71725</v>
      </c>
    </row>
    <row r="34" spans="1:7" ht="12.75">
      <c r="A34" s="358">
        <v>26</v>
      </c>
      <c r="B34" s="15" t="s">
        <v>140</v>
      </c>
      <c r="C34" s="396">
        <f>SUM('- 55 -'!C34:G34,'- 56 -'!C34:G34)</f>
        <v>8657509</v>
      </c>
      <c r="D34" s="396">
        <v>785843</v>
      </c>
      <c r="E34" s="396">
        <v>55643</v>
      </c>
      <c r="F34" s="396">
        <v>684060</v>
      </c>
      <c r="G34" s="396">
        <v>157700</v>
      </c>
    </row>
    <row r="35" spans="1:7" ht="12.75">
      <c r="A35" s="357">
        <v>28</v>
      </c>
      <c r="B35" s="13" t="s">
        <v>141</v>
      </c>
      <c r="C35" s="395">
        <f>SUM('- 55 -'!C35:G35,'- 56 -'!C35:G35)</f>
        <v>3041240</v>
      </c>
      <c r="D35" s="395">
        <v>187398</v>
      </c>
      <c r="E35" s="395">
        <v>17608</v>
      </c>
      <c r="F35" s="395">
        <v>439954</v>
      </c>
      <c r="G35" s="395">
        <v>18550</v>
      </c>
    </row>
    <row r="36" spans="1:7" ht="12.75">
      <c r="A36" s="358">
        <v>30</v>
      </c>
      <c r="B36" s="15" t="s">
        <v>142</v>
      </c>
      <c r="C36" s="396">
        <f>SUM('- 55 -'!C36:G36,'- 56 -'!C36:G36)</f>
        <v>4203431</v>
      </c>
      <c r="D36" s="396">
        <v>565147</v>
      </c>
      <c r="E36" s="396">
        <v>27358</v>
      </c>
      <c r="F36" s="396">
        <v>775614</v>
      </c>
      <c r="G36" s="396">
        <v>27500</v>
      </c>
    </row>
    <row r="37" spans="1:7" ht="12.75">
      <c r="A37" s="357">
        <v>31</v>
      </c>
      <c r="B37" s="13" t="s">
        <v>143</v>
      </c>
      <c r="C37" s="395">
        <f>SUM('- 55 -'!C37:G37,'- 56 -'!C37:G37)</f>
        <v>5155625</v>
      </c>
      <c r="D37" s="395">
        <v>429101</v>
      </c>
      <c r="E37" s="395">
        <v>34000</v>
      </c>
      <c r="F37" s="395">
        <v>710436</v>
      </c>
      <c r="G37" s="395">
        <v>33050</v>
      </c>
    </row>
    <row r="38" spans="1:7" ht="12.75">
      <c r="A38" s="358">
        <v>32</v>
      </c>
      <c r="B38" s="15" t="s">
        <v>144</v>
      </c>
      <c r="C38" s="396">
        <f>SUM('- 55 -'!C38:G38,'- 56 -'!C38:G38)</f>
        <v>2966339</v>
      </c>
      <c r="D38" s="396">
        <v>307075</v>
      </c>
      <c r="E38" s="396">
        <v>35229</v>
      </c>
      <c r="F38" s="396">
        <v>682914</v>
      </c>
      <c r="G38" s="396">
        <v>31350</v>
      </c>
    </row>
    <row r="39" spans="1:7" ht="12.75">
      <c r="A39" s="357">
        <v>33</v>
      </c>
      <c r="B39" s="13" t="s">
        <v>145</v>
      </c>
      <c r="C39" s="395">
        <f>SUM('- 55 -'!C39:G39,'- 56 -'!C39:G39)</f>
        <v>5777238</v>
      </c>
      <c r="D39" s="395">
        <v>635808</v>
      </c>
      <c r="E39" s="395">
        <v>40806</v>
      </c>
      <c r="F39" s="395">
        <v>614672</v>
      </c>
      <c r="G39" s="395">
        <v>185400</v>
      </c>
    </row>
    <row r="40" spans="1:7" ht="12.75">
      <c r="A40" s="358">
        <v>34</v>
      </c>
      <c r="B40" s="15" t="s">
        <v>146</v>
      </c>
      <c r="C40" s="396">
        <f>SUM('- 55 -'!C40:G40,'- 56 -'!C40:G40)</f>
        <v>2785784</v>
      </c>
      <c r="D40" s="396">
        <v>218122</v>
      </c>
      <c r="E40" s="396">
        <v>69299</v>
      </c>
      <c r="F40" s="396">
        <v>522493</v>
      </c>
      <c r="G40" s="396">
        <v>27025</v>
      </c>
    </row>
    <row r="41" spans="1:7" ht="12.75">
      <c r="A41" s="357">
        <v>35</v>
      </c>
      <c r="B41" s="13" t="s">
        <v>147</v>
      </c>
      <c r="C41" s="395">
        <f>SUM('- 55 -'!C41:G41,'- 56 -'!C41:G41)</f>
        <v>6142241</v>
      </c>
      <c r="D41" s="395">
        <v>551442</v>
      </c>
      <c r="E41" s="395">
        <v>75946</v>
      </c>
      <c r="F41" s="395">
        <v>1010166</v>
      </c>
      <c r="G41" s="395">
        <v>183900</v>
      </c>
    </row>
    <row r="42" spans="1:7" ht="12.75">
      <c r="A42" s="358">
        <v>36</v>
      </c>
      <c r="B42" s="15" t="s">
        <v>148</v>
      </c>
      <c r="C42" s="396">
        <f>SUM('- 55 -'!C42:G42,'- 56 -'!C42:G42)</f>
        <v>3261730</v>
      </c>
      <c r="D42" s="396">
        <v>207392</v>
      </c>
      <c r="E42" s="396">
        <v>23826</v>
      </c>
      <c r="F42" s="396">
        <v>665444</v>
      </c>
      <c r="G42" s="396">
        <v>21025</v>
      </c>
    </row>
    <row r="43" spans="1:7" ht="12.75">
      <c r="A43" s="357">
        <v>37</v>
      </c>
      <c r="B43" s="13" t="s">
        <v>149</v>
      </c>
      <c r="C43" s="395">
        <f>SUM('- 55 -'!C43:G43,'- 56 -'!C43:G43)</f>
        <v>2877499</v>
      </c>
      <c r="D43" s="395">
        <v>260147</v>
      </c>
      <c r="E43" s="395">
        <v>18970</v>
      </c>
      <c r="F43" s="395">
        <v>570087</v>
      </c>
      <c r="G43" s="395">
        <v>37000</v>
      </c>
    </row>
    <row r="44" spans="1:7" ht="12.75">
      <c r="A44" s="358">
        <v>38</v>
      </c>
      <c r="B44" s="15" t="s">
        <v>150</v>
      </c>
      <c r="C44" s="396">
        <f>SUM('- 55 -'!C44:G44,'- 56 -'!C44:G44)</f>
        <v>3680365</v>
      </c>
      <c r="D44" s="396">
        <v>341714</v>
      </c>
      <c r="E44" s="396">
        <v>23786</v>
      </c>
      <c r="F44" s="396">
        <v>781804</v>
      </c>
      <c r="G44" s="396">
        <v>17700</v>
      </c>
    </row>
    <row r="45" spans="1:7" ht="12.75">
      <c r="A45" s="357">
        <v>39</v>
      </c>
      <c r="B45" s="13" t="s">
        <v>151</v>
      </c>
      <c r="C45" s="395">
        <f>SUM('- 55 -'!C45:G45,'- 56 -'!C45:G45)</f>
        <v>6852015</v>
      </c>
      <c r="D45" s="395">
        <v>590856</v>
      </c>
      <c r="E45" s="395">
        <v>51393</v>
      </c>
      <c r="F45" s="395">
        <v>1118222</v>
      </c>
      <c r="G45" s="395">
        <v>35350</v>
      </c>
    </row>
    <row r="46" spans="1:7" ht="12.75">
      <c r="A46" s="358">
        <v>40</v>
      </c>
      <c r="B46" s="15" t="s">
        <v>152</v>
      </c>
      <c r="C46" s="396">
        <f>SUM('- 55 -'!C46:G46,'- 56 -'!C46:G46)</f>
        <v>21288804</v>
      </c>
      <c r="D46" s="396">
        <v>2221579</v>
      </c>
      <c r="E46" s="396">
        <v>285347</v>
      </c>
      <c r="F46" s="396">
        <v>735049</v>
      </c>
      <c r="G46" s="396">
        <v>376950</v>
      </c>
    </row>
    <row r="47" spans="1:7" ht="12.75">
      <c r="A47" s="357">
        <v>41</v>
      </c>
      <c r="B47" s="13" t="s">
        <v>153</v>
      </c>
      <c r="C47" s="395">
        <f>SUM('- 55 -'!C47:G47,'- 56 -'!C47:G47)</f>
        <v>4799289</v>
      </c>
      <c r="D47" s="395">
        <v>392582</v>
      </c>
      <c r="E47" s="395">
        <v>32636</v>
      </c>
      <c r="F47" s="395">
        <v>911315</v>
      </c>
      <c r="G47" s="395">
        <v>92775</v>
      </c>
    </row>
    <row r="48" spans="1:7" ht="12.75">
      <c r="A48" s="358">
        <v>42</v>
      </c>
      <c r="B48" s="15" t="s">
        <v>154</v>
      </c>
      <c r="C48" s="396">
        <f>SUM('- 55 -'!C48:G48,'- 56 -'!C48:G48)</f>
        <v>3371589</v>
      </c>
      <c r="D48" s="396">
        <v>279318</v>
      </c>
      <c r="E48" s="396">
        <v>22784</v>
      </c>
      <c r="F48" s="396">
        <v>560630</v>
      </c>
      <c r="G48" s="396">
        <v>18500</v>
      </c>
    </row>
    <row r="49" spans="1:7" ht="12.75">
      <c r="A49" s="357">
        <v>43</v>
      </c>
      <c r="B49" s="13" t="s">
        <v>155</v>
      </c>
      <c r="C49" s="395">
        <f>SUM('- 55 -'!C49:G49,'- 56 -'!C49:G49)</f>
        <v>2369829</v>
      </c>
      <c r="D49" s="395">
        <v>167617</v>
      </c>
      <c r="E49" s="395">
        <v>17210</v>
      </c>
      <c r="F49" s="395">
        <v>537646</v>
      </c>
      <c r="G49" s="395">
        <v>200</v>
      </c>
    </row>
    <row r="50" spans="1:7" ht="12.75">
      <c r="A50" s="358">
        <v>44</v>
      </c>
      <c r="B50" s="15" t="s">
        <v>156</v>
      </c>
      <c r="C50" s="396">
        <f>SUM('- 55 -'!C50:G50,'- 56 -'!C50:G50)</f>
        <v>4250533</v>
      </c>
      <c r="D50" s="396">
        <v>307672</v>
      </c>
      <c r="E50" s="396">
        <v>27600</v>
      </c>
      <c r="F50" s="396">
        <v>646056</v>
      </c>
      <c r="G50" s="396">
        <v>40150</v>
      </c>
    </row>
    <row r="51" spans="1:7" ht="12.75">
      <c r="A51" s="357">
        <v>45</v>
      </c>
      <c r="B51" s="13" t="s">
        <v>157</v>
      </c>
      <c r="C51" s="395">
        <f>SUM('- 55 -'!C51:G51,'- 56 -'!C51:G51)</f>
        <v>6141097</v>
      </c>
      <c r="D51" s="395">
        <v>670222</v>
      </c>
      <c r="E51" s="395">
        <v>117002</v>
      </c>
      <c r="F51" s="395">
        <v>293934</v>
      </c>
      <c r="G51" s="395">
        <v>45800</v>
      </c>
    </row>
    <row r="52" spans="1:7" ht="12.75">
      <c r="A52" s="358">
        <v>46</v>
      </c>
      <c r="B52" s="15" t="s">
        <v>158</v>
      </c>
      <c r="C52" s="396">
        <f>SUM('- 55 -'!C52:G52,'- 56 -'!C52:G52)</f>
        <v>4526069</v>
      </c>
      <c r="D52" s="396">
        <v>389692</v>
      </c>
      <c r="E52" s="396">
        <v>31251</v>
      </c>
      <c r="F52" s="396">
        <v>40772</v>
      </c>
      <c r="G52" s="396">
        <v>52975</v>
      </c>
    </row>
    <row r="53" spans="1:7" ht="12.75">
      <c r="A53" s="357">
        <v>47</v>
      </c>
      <c r="B53" s="13" t="s">
        <v>159</v>
      </c>
      <c r="C53" s="395">
        <f>SUM('- 55 -'!C53:G53,'- 56 -'!C53:G53)</f>
        <v>4499300</v>
      </c>
      <c r="D53" s="395">
        <v>404568</v>
      </c>
      <c r="E53" s="395">
        <v>40003</v>
      </c>
      <c r="F53" s="395">
        <v>368888</v>
      </c>
      <c r="G53" s="395">
        <v>23900</v>
      </c>
    </row>
    <row r="54" spans="1:7" ht="12.75">
      <c r="A54" s="358">
        <v>48</v>
      </c>
      <c r="B54" s="15" t="s">
        <v>160</v>
      </c>
      <c r="C54" s="396">
        <f>SUM('- 55 -'!C54:G54,'- 56 -'!C54:G54)</f>
        <v>12448260</v>
      </c>
      <c r="D54" s="396">
        <v>568632</v>
      </c>
      <c r="E54" s="396">
        <v>400490</v>
      </c>
      <c r="F54" s="396">
        <v>1264404</v>
      </c>
      <c r="G54" s="396">
        <v>55550</v>
      </c>
    </row>
    <row r="55" spans="1:7" ht="12.75">
      <c r="A55" s="357">
        <v>49</v>
      </c>
      <c r="B55" s="13" t="s">
        <v>161</v>
      </c>
      <c r="C55" s="395">
        <f>SUM('- 55 -'!C55:G55,'- 56 -'!C55:G55)</f>
        <v>14056132</v>
      </c>
      <c r="D55" s="395">
        <v>780810</v>
      </c>
      <c r="E55" s="395">
        <v>106917</v>
      </c>
      <c r="F55" s="395">
        <v>1907613</v>
      </c>
      <c r="G55" s="395">
        <v>25575</v>
      </c>
    </row>
    <row r="56" spans="1:7" ht="12.75">
      <c r="A56" s="358">
        <v>50</v>
      </c>
      <c r="B56" s="15" t="s">
        <v>358</v>
      </c>
      <c r="C56" s="396">
        <f>SUM('- 55 -'!C56:G56,'- 56 -'!C56:G56)</f>
        <v>6227030</v>
      </c>
      <c r="D56" s="396">
        <v>538407</v>
      </c>
      <c r="E56" s="396">
        <v>37875</v>
      </c>
      <c r="F56" s="396">
        <v>1111737</v>
      </c>
      <c r="G56" s="396">
        <v>42175</v>
      </c>
    </row>
    <row r="57" spans="1:7" ht="12.75">
      <c r="A57" s="357">
        <v>2264</v>
      </c>
      <c r="B57" s="13" t="s">
        <v>162</v>
      </c>
      <c r="C57" s="395">
        <f>SUM('- 55 -'!C57:G57,'- 56 -'!C57:G57)</f>
        <v>734647</v>
      </c>
      <c r="D57" s="395">
        <v>120084</v>
      </c>
      <c r="E57" s="395">
        <v>15000</v>
      </c>
      <c r="F57" s="395">
        <v>52698</v>
      </c>
      <c r="G57" s="395">
        <v>4000</v>
      </c>
    </row>
    <row r="58" spans="1:7" ht="12.75">
      <c r="A58" s="358">
        <v>2309</v>
      </c>
      <c r="B58" s="15" t="s">
        <v>163</v>
      </c>
      <c r="C58" s="396">
        <f>SUM('- 55 -'!C58:G58,'- 56 -'!C58:G58)</f>
        <v>922905</v>
      </c>
      <c r="D58" s="396">
        <v>68451</v>
      </c>
      <c r="E58" s="396">
        <v>15000</v>
      </c>
      <c r="F58" s="396">
        <v>19206</v>
      </c>
      <c r="G58" s="396">
        <v>4000</v>
      </c>
    </row>
    <row r="59" spans="1:7" ht="12.75">
      <c r="A59" s="357">
        <v>2312</v>
      </c>
      <c r="B59" s="13" t="s">
        <v>164</v>
      </c>
      <c r="C59" s="395">
        <f>SUM('- 55 -'!C59:G59,'- 56 -'!C59:G59)</f>
        <v>798707</v>
      </c>
      <c r="D59" s="395">
        <v>125796</v>
      </c>
      <c r="E59" s="395">
        <v>15000</v>
      </c>
      <c r="F59" s="395">
        <v>923</v>
      </c>
      <c r="G59" s="395">
        <v>6350</v>
      </c>
    </row>
    <row r="60" spans="1:7" ht="12.75">
      <c r="A60" s="358">
        <v>2355</v>
      </c>
      <c r="B60" s="15" t="s">
        <v>165</v>
      </c>
      <c r="C60" s="396">
        <f>SUM('- 55 -'!C60:G60,'- 56 -'!C60:G60)</f>
        <v>11279432</v>
      </c>
      <c r="D60" s="396">
        <v>910924</v>
      </c>
      <c r="E60" s="396">
        <v>245223</v>
      </c>
      <c r="F60" s="396">
        <v>54886</v>
      </c>
      <c r="G60" s="396">
        <v>224200</v>
      </c>
    </row>
    <row r="61" spans="1:7" ht="12.75">
      <c r="A61" s="357">
        <v>2439</v>
      </c>
      <c r="B61" s="13" t="s">
        <v>166</v>
      </c>
      <c r="C61" s="395">
        <f>SUM('- 55 -'!C61:G61,'- 56 -'!C61:G61)</f>
        <v>512067</v>
      </c>
      <c r="D61" s="395">
        <v>216985</v>
      </c>
      <c r="E61" s="395">
        <v>15000</v>
      </c>
      <c r="F61" s="395">
        <v>125393</v>
      </c>
      <c r="G61" s="395">
        <v>8275</v>
      </c>
    </row>
    <row r="62" spans="1:7" ht="12.75">
      <c r="A62" s="358">
        <v>2460</v>
      </c>
      <c r="B62" s="15" t="s">
        <v>167</v>
      </c>
      <c r="C62" s="396">
        <f>SUM('- 55 -'!C62:G62,'- 56 -'!C62:G62)</f>
        <v>1176134</v>
      </c>
      <c r="D62" s="396">
        <v>116638</v>
      </c>
      <c r="E62" s="396">
        <v>15000</v>
      </c>
      <c r="F62" s="396">
        <v>1549</v>
      </c>
      <c r="G62" s="396">
        <v>5950</v>
      </c>
    </row>
    <row r="63" spans="1:7" ht="12.75">
      <c r="A63" s="357">
        <v>3000</v>
      </c>
      <c r="B63" s="13" t="s">
        <v>400</v>
      </c>
      <c r="C63" s="395">
        <f>SUM('- 55 -'!C63:G63,'- 56 -'!C63:G63)</f>
        <v>0</v>
      </c>
      <c r="D63" s="395">
        <v>0</v>
      </c>
      <c r="E63" s="395">
        <v>0</v>
      </c>
      <c r="F63" s="395">
        <v>0</v>
      </c>
      <c r="G63" s="395">
        <v>613450</v>
      </c>
    </row>
    <row r="64" spans="3:7" ht="4.5" customHeight="1">
      <c r="C64" s="397"/>
      <c r="D64" s="397"/>
      <c r="E64" s="397"/>
      <c r="F64" s="397"/>
      <c r="G64" s="397"/>
    </row>
    <row r="65" spans="1:7" ht="12.75">
      <c r="A65" s="100"/>
      <c r="B65" s="19" t="s">
        <v>168</v>
      </c>
      <c r="C65" s="398">
        <f>SUM(C11:C63)</f>
        <v>557637835</v>
      </c>
      <c r="D65" s="398">
        <f>SUM(D11:D63)</f>
        <v>53847141</v>
      </c>
      <c r="E65" s="398">
        <f>SUM(E11:E63)</f>
        <v>11167170</v>
      </c>
      <c r="F65" s="398">
        <f>SUM(F11:F63)</f>
        <v>37264426</v>
      </c>
      <c r="G65" s="398">
        <f>SUM(G11:G63)</f>
        <v>7459725</v>
      </c>
    </row>
    <row r="66" spans="3:7" ht="4.5" customHeight="1">
      <c r="C66" s="397"/>
      <c r="D66" s="397"/>
      <c r="E66" s="397"/>
      <c r="F66" s="397"/>
      <c r="G66" s="397"/>
    </row>
    <row r="67" spans="1:7" ht="12.75">
      <c r="A67" s="97">
        <v>2155</v>
      </c>
      <c r="B67" s="98" t="s">
        <v>169</v>
      </c>
      <c r="C67" s="396">
        <f>SUM('- 55 -'!C67:G67,'- 56 -'!C67:G67)</f>
        <v>103061</v>
      </c>
      <c r="D67" s="396">
        <v>40731</v>
      </c>
      <c r="E67" s="396">
        <v>15000</v>
      </c>
      <c r="F67" s="396">
        <v>45257</v>
      </c>
      <c r="G67" s="396">
        <v>0</v>
      </c>
    </row>
    <row r="68" spans="1:7" ht="12.75">
      <c r="A68" s="95">
        <v>2408</v>
      </c>
      <c r="B68" s="96" t="s">
        <v>171</v>
      </c>
      <c r="C68" s="395">
        <f>SUM('- 55 -'!C68:G68,'- 56 -'!C68:G68)</f>
        <v>283768</v>
      </c>
      <c r="D68" s="395">
        <v>57848</v>
      </c>
      <c r="E68" s="395">
        <v>15000</v>
      </c>
      <c r="F68" s="395">
        <v>1293</v>
      </c>
      <c r="G68" s="395">
        <v>1500</v>
      </c>
    </row>
    <row r="69" spans="3:5" ht="6.75" customHeight="1">
      <c r="C69" s="16"/>
      <c r="D69" s="16"/>
      <c r="E69" s="16"/>
    </row>
    <row r="70" spans="1:6" ht="12" customHeight="1">
      <c r="A70" s="380" t="s">
        <v>372</v>
      </c>
      <c r="B70" s="302" t="str">
        <f>"INCLUDES SUPPORT FOR COORDINATORS, CLINICIANS AND LEVEL II AND III PUPILS.  NOTE: TOTAL SPECIAL NEEDS SUPPORT IS $"&amp;REPLACE(REPLACE('- 55 -'!G65+D65,3,0,","),7,0,",")&amp;"."</f>
        <v>INCLUDES SUPPORT FOR COORDINATORS, CLINICIANS AND LEVEL II AND III PUPILS.  NOTE: TOTAL SPECIAL NEEDS SUPPORT IS $97,854,897.</v>
      </c>
      <c r="C70" s="121"/>
      <c r="D70" s="121"/>
      <c r="E70" s="121"/>
      <c r="F70" s="122"/>
    </row>
    <row r="71" spans="1:6" ht="12" customHeight="1">
      <c r="A71" s="380" t="s">
        <v>373</v>
      </c>
      <c r="B71" s="265" t="s">
        <v>311</v>
      </c>
      <c r="C71" s="121"/>
      <c r="D71" s="121"/>
      <c r="E71" s="121"/>
      <c r="F71" s="132"/>
    </row>
    <row r="72" spans="1:6" ht="12" customHeight="1">
      <c r="A72" s="380" t="s">
        <v>374</v>
      </c>
      <c r="B72" s="265" t="s">
        <v>500</v>
      </c>
      <c r="C72" s="121"/>
      <c r="D72" s="121"/>
      <c r="E72" s="121"/>
      <c r="F72" s="122"/>
    </row>
    <row r="73" spans="1:6" ht="12" customHeight="1">
      <c r="A73" s="5"/>
      <c r="B73" s="265"/>
      <c r="C73" s="121"/>
      <c r="D73" s="121"/>
      <c r="E73" s="121"/>
      <c r="F73" s="122"/>
    </row>
    <row r="74" spans="1:6" ht="12" customHeight="1">
      <c r="A74" s="5"/>
      <c r="B74" s="265"/>
      <c r="C74" s="133"/>
      <c r="D74" s="121"/>
      <c r="E74" s="121"/>
      <c r="F74" s="122"/>
    </row>
    <row r="75" spans="3:5" ht="12" customHeight="1">
      <c r="C75" s="16"/>
      <c r="D75" s="16"/>
      <c r="E75" s="16"/>
    </row>
  </sheetData>
  <printOptions horizontalCentered="1"/>
  <pageMargins left="0.4724409448818898" right="0.4724409448818898" top="0.5905511811023623" bottom="0" header="0.31496062992125984" footer="0"/>
  <pageSetup fitToHeight="1" fitToWidth="1" horizontalDpi="300" verticalDpi="300" orientation="portrait" scale="83" r:id="rId1"/>
  <headerFooter alignWithMargins="0">
    <oddHeader>&amp;C&amp;"Times New Roman,Bold"&amp;12&amp;A</oddHeader>
  </headerFooter>
</worksheet>
</file>

<file path=xl/worksheets/sheet49.xml><?xml version="1.0" encoding="utf-8"?>
<worksheet xmlns="http://schemas.openxmlformats.org/spreadsheetml/2006/main" xmlns:r="http://schemas.openxmlformats.org/officeDocument/2006/relationships">
  <sheetPr codeName="Sheet46">
    <pageSetUpPr fitToPage="1"/>
  </sheetPr>
  <dimension ref="A1:G75"/>
  <sheetViews>
    <sheetView showGridLines="0" showZeros="0" workbookViewId="0" topLeftCell="A1">
      <selection activeCell="A1" sqref="A1"/>
    </sheetView>
  </sheetViews>
  <sheetFormatPr defaultColWidth="19.83203125" defaultRowHeight="12"/>
  <cols>
    <col min="1" max="1" width="6.83203125" style="80" customWidth="1"/>
    <col min="2" max="2" width="32.83203125" style="80" customWidth="1"/>
    <col min="3" max="3" width="16.83203125" style="80" customWidth="1"/>
    <col min="4" max="4" width="22.83203125" style="80" customWidth="1"/>
    <col min="5" max="5" width="18.83203125" style="80" customWidth="1"/>
    <col min="6" max="6" width="20.83203125" style="80" customWidth="1"/>
    <col min="7" max="7" width="18.83203125" style="80" customWidth="1"/>
    <col min="8" max="16384" width="19.83203125" style="80" customWidth="1"/>
  </cols>
  <sheetData>
    <row r="1" spans="1:7" ht="6.75" customHeight="1">
      <c r="A1" s="16"/>
      <c r="B1" s="78"/>
      <c r="C1" s="78"/>
      <c r="D1" s="78"/>
      <c r="E1" s="78"/>
      <c r="F1" s="78"/>
      <c r="G1" s="78"/>
    </row>
    <row r="2" spans="1:7" ht="12.75">
      <c r="A2" s="10"/>
      <c r="B2" s="104"/>
      <c r="C2" s="105" t="str">
        <f>REVYEAR</f>
        <v>ANALYSIS OF OPERATING FUND REVENUE: 2000/01 ACTUAL</v>
      </c>
      <c r="D2" s="105"/>
      <c r="E2" s="105"/>
      <c r="F2" s="105"/>
      <c r="G2" s="106" t="s">
        <v>413</v>
      </c>
    </row>
    <row r="3" spans="1:7" ht="12.75">
      <c r="A3" s="11"/>
      <c r="B3" s="107"/>
      <c r="C3" s="78"/>
      <c r="D3" s="78"/>
      <c r="E3" s="78"/>
      <c r="F3" s="78"/>
      <c r="G3" s="78"/>
    </row>
    <row r="4" spans="1:7" ht="12.75">
      <c r="A4" s="9"/>
      <c r="C4" s="109" t="s">
        <v>452</v>
      </c>
      <c r="D4" s="442"/>
      <c r="E4" s="442"/>
      <c r="F4" s="110"/>
      <c r="G4" s="111"/>
    </row>
    <row r="5" spans="1:7" ht="12.75">
      <c r="A5" s="9"/>
      <c r="C5" s="112" t="s">
        <v>178</v>
      </c>
      <c r="D5" s="443"/>
      <c r="E5" s="443"/>
      <c r="F5" s="113"/>
      <c r="G5" s="114"/>
    </row>
    <row r="6" spans="1:7" ht="12.75">
      <c r="A6" s="9"/>
      <c r="C6" s="123" t="s">
        <v>180</v>
      </c>
      <c r="D6" s="124"/>
      <c r="E6" s="124"/>
      <c r="F6" s="131"/>
      <c r="G6" s="131"/>
    </row>
    <row r="7" spans="1:7" ht="12.75">
      <c r="A7" s="16"/>
      <c r="C7" s="115" t="s">
        <v>87</v>
      </c>
      <c r="D7" s="115" t="s">
        <v>106</v>
      </c>
      <c r="E7" s="118" t="s">
        <v>406</v>
      </c>
      <c r="F7" s="44"/>
      <c r="G7" s="115" t="s">
        <v>69</v>
      </c>
    </row>
    <row r="8" spans="1:7" ht="12.75">
      <c r="A8" s="92"/>
      <c r="B8" s="44"/>
      <c r="C8" s="118" t="s">
        <v>106</v>
      </c>
      <c r="D8" s="118" t="s">
        <v>502</v>
      </c>
      <c r="E8" s="118" t="s">
        <v>504</v>
      </c>
      <c r="F8" s="118" t="s">
        <v>57</v>
      </c>
      <c r="G8" s="118" t="s">
        <v>211</v>
      </c>
    </row>
    <row r="9" spans="1:7" ht="16.5">
      <c r="A9" s="50" t="s">
        <v>101</v>
      </c>
      <c r="B9" s="51" t="s">
        <v>102</v>
      </c>
      <c r="C9" s="120" t="s">
        <v>501</v>
      </c>
      <c r="D9" s="120" t="s">
        <v>503</v>
      </c>
      <c r="E9" s="120" t="s">
        <v>408</v>
      </c>
      <c r="F9" s="120" t="s">
        <v>505</v>
      </c>
      <c r="G9" s="120" t="s">
        <v>236</v>
      </c>
    </row>
    <row r="10" spans="1:7" ht="4.5" customHeight="1">
      <c r="A10" s="75"/>
      <c r="B10" s="75"/>
      <c r="F10" s="78"/>
      <c r="G10" s="78"/>
    </row>
    <row r="11" spans="1:7" ht="12.75">
      <c r="A11" s="357">
        <v>1</v>
      </c>
      <c r="B11" s="13" t="s">
        <v>117</v>
      </c>
      <c r="C11" s="395">
        <v>564951</v>
      </c>
      <c r="D11" s="395">
        <v>1350873</v>
      </c>
      <c r="E11" s="395">
        <v>595550</v>
      </c>
      <c r="F11" s="395">
        <v>908495</v>
      </c>
      <c r="G11" s="395">
        <f>SUM('- 57 -'!D11:G11,C11:F11)</f>
        <v>21902800</v>
      </c>
    </row>
    <row r="12" spans="1:7" ht="12.75">
      <c r="A12" s="358">
        <v>2</v>
      </c>
      <c r="B12" s="15" t="s">
        <v>118</v>
      </c>
      <c r="C12" s="396">
        <v>266628</v>
      </c>
      <c r="D12" s="396">
        <v>109140</v>
      </c>
      <c r="E12" s="396">
        <v>425245</v>
      </c>
      <c r="F12" s="396">
        <v>71496</v>
      </c>
      <c r="G12" s="396">
        <f>SUM('- 57 -'!D12:G12,C12:F12)</f>
        <v>5513430</v>
      </c>
    </row>
    <row r="13" spans="1:7" ht="12.75">
      <c r="A13" s="357">
        <v>3</v>
      </c>
      <c r="B13" s="13" t="s">
        <v>119</v>
      </c>
      <c r="C13" s="395">
        <v>263160</v>
      </c>
      <c r="D13" s="395">
        <v>31680</v>
      </c>
      <c r="E13" s="395">
        <v>166050</v>
      </c>
      <c r="F13" s="395">
        <v>217996</v>
      </c>
      <c r="G13" s="395">
        <f>SUM('- 57 -'!D13:G13,C13:F13)</f>
        <v>2699173</v>
      </c>
    </row>
    <row r="14" spans="1:7" ht="12.75">
      <c r="A14" s="358">
        <v>4</v>
      </c>
      <c r="B14" s="15" t="s">
        <v>120</v>
      </c>
      <c r="C14" s="396">
        <v>429047</v>
      </c>
      <c r="D14" s="396">
        <v>80403</v>
      </c>
      <c r="E14" s="396">
        <v>187920</v>
      </c>
      <c r="F14" s="396">
        <v>150860</v>
      </c>
      <c r="G14" s="396">
        <f>SUM('- 57 -'!D14:G14,C14:F14)</f>
        <v>3312028</v>
      </c>
    </row>
    <row r="15" spans="1:7" ht="12.75">
      <c r="A15" s="357">
        <v>5</v>
      </c>
      <c r="B15" s="13" t="s">
        <v>121</v>
      </c>
      <c r="C15" s="395">
        <v>195040</v>
      </c>
      <c r="D15" s="395">
        <v>32010</v>
      </c>
      <c r="E15" s="395">
        <v>230850</v>
      </c>
      <c r="F15" s="395">
        <v>163916</v>
      </c>
      <c r="G15" s="395">
        <f>SUM('- 57 -'!D15:G15,C15:F15)</f>
        <v>2982981</v>
      </c>
    </row>
    <row r="16" spans="1:7" ht="12.75">
      <c r="A16" s="358">
        <v>6</v>
      </c>
      <c r="B16" s="15" t="s">
        <v>122</v>
      </c>
      <c r="C16" s="396">
        <v>460569</v>
      </c>
      <c r="D16" s="396">
        <v>179808</v>
      </c>
      <c r="E16" s="396">
        <v>286335</v>
      </c>
      <c r="F16" s="396">
        <v>334736</v>
      </c>
      <c r="G16" s="396">
        <f>SUM('- 57 -'!D16:G16,C16:F16)</f>
        <v>5018385</v>
      </c>
    </row>
    <row r="17" spans="1:7" ht="12.75">
      <c r="A17" s="357">
        <v>9</v>
      </c>
      <c r="B17" s="13" t="s">
        <v>123</v>
      </c>
      <c r="C17" s="395">
        <v>280373</v>
      </c>
      <c r="D17" s="395">
        <v>169473</v>
      </c>
      <c r="E17" s="395">
        <v>376245</v>
      </c>
      <c r="F17" s="395">
        <v>440654</v>
      </c>
      <c r="G17" s="395">
        <f>SUM('- 57 -'!D17:G17,C17:F17)</f>
        <v>7604863</v>
      </c>
    </row>
    <row r="18" spans="1:7" ht="12.75">
      <c r="A18" s="358">
        <v>10</v>
      </c>
      <c r="B18" s="15" t="s">
        <v>124</v>
      </c>
      <c r="C18" s="396">
        <v>211132</v>
      </c>
      <c r="D18" s="396">
        <v>207366</v>
      </c>
      <c r="E18" s="396">
        <v>252750</v>
      </c>
      <c r="F18" s="396">
        <v>393174</v>
      </c>
      <c r="G18" s="396">
        <f>SUM('- 57 -'!D18:G18,C18:F18)</f>
        <v>5547251</v>
      </c>
    </row>
    <row r="19" spans="1:7" ht="12.75">
      <c r="A19" s="357">
        <v>11</v>
      </c>
      <c r="B19" s="13" t="s">
        <v>125</v>
      </c>
      <c r="C19" s="395">
        <v>76027</v>
      </c>
      <c r="D19" s="395">
        <v>252564</v>
      </c>
      <c r="E19" s="395">
        <v>123930</v>
      </c>
      <c r="F19" s="395">
        <v>61933</v>
      </c>
      <c r="G19" s="395">
        <f>SUM('- 57 -'!D19:G19,C19:F19)</f>
        <v>4174712</v>
      </c>
    </row>
    <row r="20" spans="1:7" ht="12.75">
      <c r="A20" s="358">
        <v>12</v>
      </c>
      <c r="B20" s="15" t="s">
        <v>126</v>
      </c>
      <c r="C20" s="396">
        <v>305266</v>
      </c>
      <c r="D20" s="396">
        <v>113286</v>
      </c>
      <c r="E20" s="396">
        <v>359635</v>
      </c>
      <c r="F20" s="396">
        <v>103036</v>
      </c>
      <c r="G20" s="396">
        <f>SUM('- 57 -'!D20:G20,C20:F20)</f>
        <v>4986100</v>
      </c>
    </row>
    <row r="21" spans="1:7" ht="12.75">
      <c r="A21" s="357">
        <v>13</v>
      </c>
      <c r="B21" s="13" t="s">
        <v>127</v>
      </c>
      <c r="C21" s="395">
        <v>75062</v>
      </c>
      <c r="D21" s="395">
        <v>70362</v>
      </c>
      <c r="E21" s="395">
        <v>75735</v>
      </c>
      <c r="F21" s="395">
        <v>144474</v>
      </c>
      <c r="G21" s="395">
        <f>SUM('- 57 -'!D21:G21,C21:F21)</f>
        <v>2720871</v>
      </c>
    </row>
    <row r="22" spans="1:7" ht="12.75">
      <c r="A22" s="358">
        <v>14</v>
      </c>
      <c r="B22" s="15" t="s">
        <v>128</v>
      </c>
      <c r="C22" s="396">
        <v>248301</v>
      </c>
      <c r="D22" s="396">
        <v>150495</v>
      </c>
      <c r="E22" s="396">
        <v>106920</v>
      </c>
      <c r="F22" s="396">
        <v>206440</v>
      </c>
      <c r="G22" s="396">
        <f>SUM('- 57 -'!D22:G22,C22:F22)</f>
        <v>3662349</v>
      </c>
    </row>
    <row r="23" spans="1:7" ht="12.75">
      <c r="A23" s="357">
        <v>15</v>
      </c>
      <c r="B23" s="13" t="s">
        <v>129</v>
      </c>
      <c r="C23" s="395">
        <v>21600</v>
      </c>
      <c r="D23" s="395">
        <v>57963</v>
      </c>
      <c r="E23" s="395">
        <v>186705</v>
      </c>
      <c r="F23" s="395">
        <v>242467</v>
      </c>
      <c r="G23" s="395">
        <f>SUM('- 57 -'!D23:G23,C23:F23)</f>
        <v>3901822</v>
      </c>
    </row>
    <row r="24" spans="1:7" ht="12.75">
      <c r="A24" s="358">
        <v>16</v>
      </c>
      <c r="B24" s="15" t="s">
        <v>130</v>
      </c>
      <c r="C24" s="396">
        <v>2608</v>
      </c>
      <c r="D24" s="396">
        <v>10212</v>
      </c>
      <c r="E24" s="396">
        <v>21060</v>
      </c>
      <c r="F24" s="396">
        <v>75144</v>
      </c>
      <c r="G24" s="396">
        <f>SUM('- 57 -'!D24:G24,C24:F24)</f>
        <v>989765</v>
      </c>
    </row>
    <row r="25" spans="1:7" ht="12.75">
      <c r="A25" s="357">
        <v>17</v>
      </c>
      <c r="B25" s="13" t="s">
        <v>131</v>
      </c>
      <c r="C25" s="395">
        <v>79801</v>
      </c>
      <c r="D25" s="395">
        <v>6786</v>
      </c>
      <c r="E25" s="395">
        <v>17820</v>
      </c>
      <c r="F25" s="395">
        <v>62922</v>
      </c>
      <c r="G25" s="395">
        <f>SUM('- 57 -'!D25:G25,C25:F25)</f>
        <v>738187</v>
      </c>
    </row>
    <row r="26" spans="1:7" ht="12.75">
      <c r="A26" s="358">
        <v>18</v>
      </c>
      <c r="B26" s="15" t="s">
        <v>132</v>
      </c>
      <c r="C26" s="396">
        <v>2172</v>
      </c>
      <c r="D26" s="396">
        <v>0</v>
      </c>
      <c r="E26" s="396">
        <v>49005</v>
      </c>
      <c r="F26" s="396">
        <v>205213</v>
      </c>
      <c r="G26" s="396">
        <f>SUM('- 57 -'!D26:G26,C26:F26)</f>
        <v>1238479</v>
      </c>
    </row>
    <row r="27" spans="1:7" ht="12.75">
      <c r="A27" s="357">
        <v>19</v>
      </c>
      <c r="B27" s="13" t="s">
        <v>133</v>
      </c>
      <c r="C27" s="395">
        <v>6588</v>
      </c>
      <c r="D27" s="395">
        <v>283953</v>
      </c>
      <c r="E27" s="395">
        <v>185890</v>
      </c>
      <c r="F27" s="395">
        <v>80936</v>
      </c>
      <c r="G27" s="395">
        <f>SUM('- 57 -'!D27:G27,C27:F27)</f>
        <v>2333633</v>
      </c>
    </row>
    <row r="28" spans="1:7" ht="12.75">
      <c r="A28" s="358">
        <v>20</v>
      </c>
      <c r="B28" s="15" t="s">
        <v>134</v>
      </c>
      <c r="C28" s="396">
        <v>47440</v>
      </c>
      <c r="D28" s="396">
        <v>69684</v>
      </c>
      <c r="E28" s="396">
        <v>34020</v>
      </c>
      <c r="F28" s="396">
        <v>130597</v>
      </c>
      <c r="G28" s="396">
        <f>SUM('- 57 -'!D28:G28,C28:F28)</f>
        <v>1069392</v>
      </c>
    </row>
    <row r="29" spans="1:7" ht="12.75">
      <c r="A29" s="357">
        <v>21</v>
      </c>
      <c r="B29" s="13" t="s">
        <v>135</v>
      </c>
      <c r="C29" s="395">
        <v>24626</v>
      </c>
      <c r="D29" s="395">
        <v>46074</v>
      </c>
      <c r="E29" s="395">
        <v>97200</v>
      </c>
      <c r="F29" s="395">
        <v>124944</v>
      </c>
      <c r="G29" s="395">
        <f>SUM('- 57 -'!D29:G29,C29:F29)</f>
        <v>2697242</v>
      </c>
    </row>
    <row r="30" spans="1:7" ht="12.75">
      <c r="A30" s="358">
        <v>22</v>
      </c>
      <c r="B30" s="15" t="s">
        <v>136</v>
      </c>
      <c r="C30" s="396">
        <v>5503</v>
      </c>
      <c r="D30" s="396">
        <v>48078</v>
      </c>
      <c r="E30" s="396">
        <v>41310</v>
      </c>
      <c r="F30" s="396">
        <v>116850</v>
      </c>
      <c r="G30" s="396">
        <f>SUM('- 57 -'!D30:G30,C30:F30)</f>
        <v>1736204</v>
      </c>
    </row>
    <row r="31" spans="1:7" ht="12.75">
      <c r="A31" s="357">
        <v>23</v>
      </c>
      <c r="B31" s="13" t="s">
        <v>137</v>
      </c>
      <c r="C31" s="395">
        <v>7232</v>
      </c>
      <c r="D31" s="395">
        <v>101307</v>
      </c>
      <c r="E31" s="395">
        <v>38070</v>
      </c>
      <c r="F31" s="395">
        <v>76403</v>
      </c>
      <c r="G31" s="395">
        <f>SUM('- 57 -'!D31:G31,C31:F31)</f>
        <v>1919921</v>
      </c>
    </row>
    <row r="32" spans="1:7" ht="12.75">
      <c r="A32" s="358">
        <v>24</v>
      </c>
      <c r="B32" s="15" t="s">
        <v>138</v>
      </c>
      <c r="C32" s="396">
        <v>60519</v>
      </c>
      <c r="D32" s="396">
        <v>210072</v>
      </c>
      <c r="E32" s="396">
        <v>100440</v>
      </c>
      <c r="F32" s="396">
        <v>248460</v>
      </c>
      <c r="G32" s="396">
        <f>SUM('- 57 -'!D32:G32,C32:F32)</f>
        <v>2634878</v>
      </c>
    </row>
    <row r="33" spans="1:7" ht="12.75">
      <c r="A33" s="357">
        <v>25</v>
      </c>
      <c r="B33" s="13" t="s">
        <v>139</v>
      </c>
      <c r="C33" s="395">
        <v>4299</v>
      </c>
      <c r="D33" s="395">
        <v>14190</v>
      </c>
      <c r="E33" s="395">
        <v>39690</v>
      </c>
      <c r="F33" s="395">
        <v>84826</v>
      </c>
      <c r="G33" s="395">
        <f>SUM('- 57 -'!D33:G33,C33:F33)</f>
        <v>1333952</v>
      </c>
    </row>
    <row r="34" spans="1:7" ht="12.75">
      <c r="A34" s="358">
        <v>26</v>
      </c>
      <c r="B34" s="15" t="s">
        <v>140</v>
      </c>
      <c r="C34" s="396">
        <v>2388</v>
      </c>
      <c r="D34" s="396">
        <v>0</v>
      </c>
      <c r="E34" s="396">
        <v>83025</v>
      </c>
      <c r="F34" s="396">
        <v>227438</v>
      </c>
      <c r="G34" s="396">
        <f>SUM('- 57 -'!D34:G34,C34:F34)</f>
        <v>1996097</v>
      </c>
    </row>
    <row r="35" spans="1:7" ht="12.75">
      <c r="A35" s="357">
        <v>28</v>
      </c>
      <c r="B35" s="13" t="s">
        <v>141</v>
      </c>
      <c r="C35" s="395">
        <v>34046</v>
      </c>
      <c r="D35" s="395">
        <v>1980</v>
      </c>
      <c r="E35" s="395">
        <v>25920</v>
      </c>
      <c r="F35" s="395">
        <v>115977</v>
      </c>
      <c r="G35" s="395">
        <f>SUM('- 57 -'!D35:G35,C35:F35)</f>
        <v>841433</v>
      </c>
    </row>
    <row r="36" spans="1:7" ht="12.75">
      <c r="A36" s="358">
        <v>30</v>
      </c>
      <c r="B36" s="15" t="s">
        <v>142</v>
      </c>
      <c r="C36" s="396">
        <v>4789</v>
      </c>
      <c r="D36" s="396">
        <v>43560</v>
      </c>
      <c r="E36" s="396">
        <v>44550</v>
      </c>
      <c r="F36" s="396">
        <v>94164</v>
      </c>
      <c r="G36" s="396">
        <f>SUM('- 57 -'!D36:G36,C36:F36)</f>
        <v>1582682</v>
      </c>
    </row>
    <row r="37" spans="1:7" ht="12.75">
      <c r="A37" s="357">
        <v>31</v>
      </c>
      <c r="B37" s="13" t="s">
        <v>143</v>
      </c>
      <c r="C37" s="395">
        <v>3736</v>
      </c>
      <c r="D37" s="395">
        <v>12210</v>
      </c>
      <c r="E37" s="395">
        <v>52650</v>
      </c>
      <c r="F37" s="395">
        <v>87041</v>
      </c>
      <c r="G37" s="395">
        <f>SUM('- 57 -'!D37:G37,C37:F37)</f>
        <v>1362224</v>
      </c>
    </row>
    <row r="38" spans="1:7" ht="12.75">
      <c r="A38" s="358">
        <v>32</v>
      </c>
      <c r="B38" s="15" t="s">
        <v>144</v>
      </c>
      <c r="C38" s="396">
        <v>14265</v>
      </c>
      <c r="D38" s="396">
        <v>59307</v>
      </c>
      <c r="E38" s="396">
        <v>21465</v>
      </c>
      <c r="F38" s="396">
        <v>128167</v>
      </c>
      <c r="G38" s="396">
        <f>SUM('- 57 -'!D38:G38,C38:F38)</f>
        <v>1279772</v>
      </c>
    </row>
    <row r="39" spans="1:7" ht="12.75">
      <c r="A39" s="357">
        <v>33</v>
      </c>
      <c r="B39" s="13" t="s">
        <v>145</v>
      </c>
      <c r="C39" s="395">
        <v>34587</v>
      </c>
      <c r="D39" s="395">
        <v>89682</v>
      </c>
      <c r="E39" s="395">
        <v>57510</v>
      </c>
      <c r="F39" s="395">
        <v>49458</v>
      </c>
      <c r="G39" s="395">
        <f>SUM('- 57 -'!D39:G39,C39:F39)</f>
        <v>1707923</v>
      </c>
    </row>
    <row r="40" spans="1:7" ht="12.75">
      <c r="A40" s="358">
        <v>34</v>
      </c>
      <c r="B40" s="15" t="s">
        <v>146</v>
      </c>
      <c r="C40" s="396">
        <v>340</v>
      </c>
      <c r="D40" s="396">
        <v>60582</v>
      </c>
      <c r="E40" s="396">
        <v>19036</v>
      </c>
      <c r="F40" s="396">
        <v>63017</v>
      </c>
      <c r="G40" s="396">
        <f>SUM('- 57 -'!D40:G40,C40:F40)</f>
        <v>979914</v>
      </c>
    </row>
    <row r="41" spans="1:7" ht="12.75">
      <c r="A41" s="357">
        <v>35</v>
      </c>
      <c r="B41" s="13" t="s">
        <v>147</v>
      </c>
      <c r="C41" s="395">
        <v>28965</v>
      </c>
      <c r="D41" s="395">
        <v>118872</v>
      </c>
      <c r="E41" s="395">
        <v>86295</v>
      </c>
      <c r="F41" s="395">
        <v>51343</v>
      </c>
      <c r="G41" s="395">
        <f>SUM('- 57 -'!D41:G41,C41:F41)</f>
        <v>2106929</v>
      </c>
    </row>
    <row r="42" spans="1:7" ht="12.75">
      <c r="A42" s="358">
        <v>36</v>
      </c>
      <c r="B42" s="15" t="s">
        <v>148</v>
      </c>
      <c r="C42" s="396">
        <v>3420</v>
      </c>
      <c r="D42" s="396">
        <v>9240</v>
      </c>
      <c r="E42" s="396">
        <v>36450</v>
      </c>
      <c r="F42" s="396">
        <v>82816</v>
      </c>
      <c r="G42" s="396">
        <f>SUM('- 57 -'!D42:G42,C42:F42)</f>
        <v>1049613</v>
      </c>
    </row>
    <row r="43" spans="1:7" ht="12.75">
      <c r="A43" s="357">
        <v>37</v>
      </c>
      <c r="B43" s="13" t="s">
        <v>149</v>
      </c>
      <c r="C43" s="395">
        <v>2500</v>
      </c>
      <c r="D43" s="395">
        <v>22359</v>
      </c>
      <c r="E43" s="395">
        <v>27945</v>
      </c>
      <c r="F43" s="395">
        <v>56352</v>
      </c>
      <c r="G43" s="395">
        <f>SUM('- 57 -'!D43:G43,C43:F43)</f>
        <v>995360</v>
      </c>
    </row>
    <row r="44" spans="1:7" ht="12.75">
      <c r="A44" s="358">
        <v>38</v>
      </c>
      <c r="B44" s="15" t="s">
        <v>150</v>
      </c>
      <c r="C44" s="396">
        <v>4761</v>
      </c>
      <c r="D44" s="396">
        <v>2970</v>
      </c>
      <c r="E44" s="396">
        <v>39285</v>
      </c>
      <c r="F44" s="396">
        <v>129266</v>
      </c>
      <c r="G44" s="396">
        <f>SUM('- 57 -'!D44:G44,C44:F44)</f>
        <v>1341286</v>
      </c>
    </row>
    <row r="45" spans="1:7" ht="12.75">
      <c r="A45" s="357">
        <v>39</v>
      </c>
      <c r="B45" s="13" t="s">
        <v>151</v>
      </c>
      <c r="C45" s="395">
        <v>8042</v>
      </c>
      <c r="D45" s="395">
        <v>33567</v>
      </c>
      <c r="E45" s="395">
        <v>51435</v>
      </c>
      <c r="F45" s="395">
        <v>131341</v>
      </c>
      <c r="G45" s="395">
        <f>SUM('- 57 -'!D45:G45,C45:F45)</f>
        <v>2020206</v>
      </c>
    </row>
    <row r="46" spans="1:7" ht="12.75">
      <c r="A46" s="358">
        <v>40</v>
      </c>
      <c r="B46" s="15" t="s">
        <v>152</v>
      </c>
      <c r="C46" s="396">
        <v>128993</v>
      </c>
      <c r="D46" s="396">
        <v>274467</v>
      </c>
      <c r="E46" s="396">
        <v>307190</v>
      </c>
      <c r="F46" s="396">
        <v>45035</v>
      </c>
      <c r="G46" s="396">
        <f>SUM('- 57 -'!D46:G46,C46:F46)</f>
        <v>4374610</v>
      </c>
    </row>
    <row r="47" spans="1:7" ht="12.75">
      <c r="A47" s="357">
        <v>41</v>
      </c>
      <c r="B47" s="13" t="s">
        <v>153</v>
      </c>
      <c r="C47" s="395">
        <v>1907</v>
      </c>
      <c r="D47" s="395">
        <v>3300</v>
      </c>
      <c r="E47" s="395">
        <v>42525</v>
      </c>
      <c r="F47" s="395">
        <v>105341</v>
      </c>
      <c r="G47" s="395">
        <f>SUM('- 57 -'!D47:G47,C47:F47)</f>
        <v>1582381</v>
      </c>
    </row>
    <row r="48" spans="1:7" ht="12.75">
      <c r="A48" s="358">
        <v>42</v>
      </c>
      <c r="B48" s="15" t="s">
        <v>154</v>
      </c>
      <c r="C48" s="396">
        <v>5426</v>
      </c>
      <c r="D48" s="396">
        <v>660</v>
      </c>
      <c r="E48" s="396">
        <v>30780</v>
      </c>
      <c r="F48" s="396">
        <v>150135</v>
      </c>
      <c r="G48" s="396">
        <f>SUM('- 57 -'!D48:G48,C48:F48)</f>
        <v>1068233</v>
      </c>
    </row>
    <row r="49" spans="1:7" ht="12.75">
      <c r="A49" s="357">
        <v>43</v>
      </c>
      <c r="B49" s="13" t="s">
        <v>155</v>
      </c>
      <c r="C49" s="395">
        <v>4472</v>
      </c>
      <c r="D49" s="395">
        <v>2310</v>
      </c>
      <c r="E49" s="395">
        <v>27540</v>
      </c>
      <c r="F49" s="395">
        <v>72775</v>
      </c>
      <c r="G49" s="395">
        <f>SUM('- 57 -'!D49:G49,C49:F49)</f>
        <v>829770</v>
      </c>
    </row>
    <row r="50" spans="1:7" ht="12.75">
      <c r="A50" s="358">
        <v>44</v>
      </c>
      <c r="B50" s="15" t="s">
        <v>156</v>
      </c>
      <c r="C50" s="396">
        <v>3875</v>
      </c>
      <c r="D50" s="396">
        <v>8580</v>
      </c>
      <c r="E50" s="396">
        <v>37260</v>
      </c>
      <c r="F50" s="396">
        <v>59096</v>
      </c>
      <c r="G50" s="396">
        <f>SUM('- 57 -'!D50:G50,C50:F50)</f>
        <v>1130289</v>
      </c>
    </row>
    <row r="51" spans="1:7" ht="12.75">
      <c r="A51" s="357">
        <v>45</v>
      </c>
      <c r="B51" s="13" t="s">
        <v>157</v>
      </c>
      <c r="C51" s="395">
        <v>40638</v>
      </c>
      <c r="D51" s="395">
        <v>121500</v>
      </c>
      <c r="E51" s="395">
        <v>52245</v>
      </c>
      <c r="F51" s="395">
        <v>327376</v>
      </c>
      <c r="G51" s="395">
        <f>SUM('- 57 -'!D51:G51,C51:F51)</f>
        <v>1668717</v>
      </c>
    </row>
    <row r="52" spans="1:7" ht="12.75">
      <c r="A52" s="358">
        <v>46</v>
      </c>
      <c r="B52" s="15" t="s">
        <v>158</v>
      </c>
      <c r="C52" s="396">
        <v>25345</v>
      </c>
      <c r="D52" s="396">
        <v>40797</v>
      </c>
      <c r="E52" s="396">
        <v>31995</v>
      </c>
      <c r="F52" s="396">
        <v>352836</v>
      </c>
      <c r="G52" s="396">
        <f>SUM('- 57 -'!D52:G52,C52:F52)</f>
        <v>965663</v>
      </c>
    </row>
    <row r="53" spans="1:7" ht="12.75">
      <c r="A53" s="357">
        <v>47</v>
      </c>
      <c r="B53" s="13" t="s">
        <v>159</v>
      </c>
      <c r="C53" s="395">
        <v>25826</v>
      </c>
      <c r="D53" s="395">
        <v>16692</v>
      </c>
      <c r="E53" s="395">
        <v>44145</v>
      </c>
      <c r="F53" s="395">
        <v>31030</v>
      </c>
      <c r="G53" s="395">
        <f>SUM('- 57 -'!D53:G53,C53:F53)</f>
        <v>955052</v>
      </c>
    </row>
    <row r="54" spans="1:7" ht="12.75">
      <c r="A54" s="358">
        <v>48</v>
      </c>
      <c r="B54" s="15" t="s">
        <v>160</v>
      </c>
      <c r="C54" s="396">
        <v>1735</v>
      </c>
      <c r="D54" s="396">
        <v>344928</v>
      </c>
      <c r="E54" s="396">
        <v>242090</v>
      </c>
      <c r="F54" s="396">
        <v>2103117</v>
      </c>
      <c r="G54" s="396">
        <f>SUM('- 57 -'!D54:G54,C54:F54)</f>
        <v>4980946</v>
      </c>
    </row>
    <row r="55" spans="1:7" ht="12.75">
      <c r="A55" s="357">
        <v>49</v>
      </c>
      <c r="B55" s="13" t="s">
        <v>161</v>
      </c>
      <c r="C55" s="395">
        <v>1097772</v>
      </c>
      <c r="D55" s="395">
        <v>0</v>
      </c>
      <c r="E55" s="395">
        <v>131220</v>
      </c>
      <c r="F55" s="395">
        <v>595951</v>
      </c>
      <c r="G55" s="395">
        <f>SUM('- 57 -'!D55:G55,C55:F55)</f>
        <v>4645858</v>
      </c>
    </row>
    <row r="56" spans="1:7" ht="12.75">
      <c r="A56" s="358">
        <v>50</v>
      </c>
      <c r="B56" s="15" t="s">
        <v>358</v>
      </c>
      <c r="C56" s="396">
        <v>8425</v>
      </c>
      <c r="D56" s="396">
        <v>10560</v>
      </c>
      <c r="E56" s="396">
        <v>49005</v>
      </c>
      <c r="F56" s="396">
        <v>241717</v>
      </c>
      <c r="G56" s="396">
        <f>SUM('- 57 -'!D56:G56,C56:F56)</f>
        <v>2039901</v>
      </c>
    </row>
    <row r="57" spans="1:7" ht="12.75">
      <c r="A57" s="357">
        <v>2264</v>
      </c>
      <c r="B57" s="13" t="s">
        <v>162</v>
      </c>
      <c r="C57" s="395">
        <v>0</v>
      </c>
      <c r="D57" s="395">
        <v>33765</v>
      </c>
      <c r="E57" s="395">
        <v>9315</v>
      </c>
      <c r="F57" s="395">
        <v>124606</v>
      </c>
      <c r="G57" s="395">
        <f>SUM('- 57 -'!D57:G57,C57:F57)</f>
        <v>359468</v>
      </c>
    </row>
    <row r="58" spans="1:7" ht="12.75">
      <c r="A58" s="358">
        <v>2309</v>
      </c>
      <c r="B58" s="15" t="s">
        <v>163</v>
      </c>
      <c r="C58" s="396">
        <v>1018</v>
      </c>
      <c r="D58" s="396">
        <v>0</v>
      </c>
      <c r="E58" s="396">
        <v>0</v>
      </c>
      <c r="F58" s="396">
        <v>116600</v>
      </c>
      <c r="G58" s="396">
        <f>SUM('- 57 -'!D58:G58,C58:F58)</f>
        <v>224275</v>
      </c>
    </row>
    <row r="59" spans="1:7" ht="12.75">
      <c r="A59" s="357">
        <v>2312</v>
      </c>
      <c r="B59" s="13" t="s">
        <v>164</v>
      </c>
      <c r="C59" s="395">
        <v>0</v>
      </c>
      <c r="D59" s="395">
        <v>32091</v>
      </c>
      <c r="E59" s="395">
        <v>8505</v>
      </c>
      <c r="F59" s="395">
        <v>177308</v>
      </c>
      <c r="G59" s="395">
        <f>SUM('- 57 -'!D59:G59,C59:F59)</f>
        <v>365973</v>
      </c>
    </row>
    <row r="60" spans="1:7" ht="12.75">
      <c r="A60" s="358">
        <v>2355</v>
      </c>
      <c r="B60" s="15" t="s">
        <v>165</v>
      </c>
      <c r="C60" s="396">
        <v>55038</v>
      </c>
      <c r="D60" s="396">
        <v>194574</v>
      </c>
      <c r="E60" s="396">
        <v>116515</v>
      </c>
      <c r="F60" s="396">
        <v>566324</v>
      </c>
      <c r="G60" s="396">
        <f>SUM('- 57 -'!D60:G60,C60:F60)</f>
        <v>2367684</v>
      </c>
    </row>
    <row r="61" spans="1:7" ht="12.75">
      <c r="A61" s="357">
        <v>2439</v>
      </c>
      <c r="B61" s="13" t="s">
        <v>166</v>
      </c>
      <c r="C61" s="395">
        <v>500</v>
      </c>
      <c r="D61" s="395">
        <v>10122</v>
      </c>
      <c r="E61" s="395">
        <v>3240</v>
      </c>
      <c r="F61" s="395">
        <v>32233</v>
      </c>
      <c r="G61" s="395">
        <f>SUM('- 57 -'!D61:G61,C61:F61)</f>
        <v>411748</v>
      </c>
    </row>
    <row r="62" spans="1:7" ht="12.75">
      <c r="A62" s="358">
        <v>2460</v>
      </c>
      <c r="B62" s="15" t="s">
        <v>167</v>
      </c>
      <c r="C62" s="396">
        <v>0</v>
      </c>
      <c r="D62" s="396">
        <v>13944</v>
      </c>
      <c r="E62" s="396">
        <v>11745</v>
      </c>
      <c r="F62" s="396">
        <v>165256</v>
      </c>
      <c r="G62" s="396">
        <f>SUM('- 57 -'!D62:G62,C62:F62)</f>
        <v>330082</v>
      </c>
    </row>
    <row r="63" spans="1:7" ht="12.75">
      <c r="A63" s="357">
        <v>3000</v>
      </c>
      <c r="B63" s="13" t="s">
        <v>400</v>
      </c>
      <c r="C63" s="395">
        <v>0</v>
      </c>
      <c r="D63" s="395">
        <v>0</v>
      </c>
      <c r="E63" s="395">
        <v>0</v>
      </c>
      <c r="F63" s="395">
        <v>0</v>
      </c>
      <c r="G63" s="395">
        <f>SUM('- 57 -'!D63:G63,C63:F63)</f>
        <v>613450</v>
      </c>
    </row>
    <row r="64" spans="3:7" ht="4.5" customHeight="1">
      <c r="C64" s="397"/>
      <c r="D64" s="397"/>
      <c r="E64" s="397"/>
      <c r="F64" s="397"/>
      <c r="G64" s="397"/>
    </row>
    <row r="65" spans="1:7" ht="12.75">
      <c r="A65" s="100"/>
      <c r="B65" s="19" t="s">
        <v>168</v>
      </c>
      <c r="C65" s="398">
        <f>SUM(C11:C63)</f>
        <v>5180753</v>
      </c>
      <c r="D65" s="398">
        <f>SUM(D11:D63)</f>
        <v>5158398</v>
      </c>
      <c r="E65" s="398">
        <f>SUM(E11:E63)</f>
        <v>5689256</v>
      </c>
      <c r="F65" s="398">
        <f>SUM(F11:F63)</f>
        <v>11129088</v>
      </c>
      <c r="G65" s="398">
        <f>SUM(G11:G63)</f>
        <v>136895957</v>
      </c>
    </row>
    <row r="66" spans="3:7" ht="4.5" customHeight="1">
      <c r="C66" s="397"/>
      <c r="D66" s="397"/>
      <c r="E66" s="397"/>
      <c r="F66" s="397"/>
      <c r="G66" s="397"/>
    </row>
    <row r="67" spans="1:7" ht="12.75">
      <c r="A67" s="97">
        <v>2155</v>
      </c>
      <c r="B67" s="98" t="s">
        <v>169</v>
      </c>
      <c r="C67" s="396">
        <v>642</v>
      </c>
      <c r="D67" s="396">
        <v>0</v>
      </c>
      <c r="E67" s="396">
        <v>3645</v>
      </c>
      <c r="F67" s="396">
        <v>9872</v>
      </c>
      <c r="G67" s="396">
        <f>SUM('- 57 -'!D67:G67,C67:F67)</f>
        <v>115147</v>
      </c>
    </row>
    <row r="68" spans="1:7" ht="12.75">
      <c r="A68" s="95">
        <v>2408</v>
      </c>
      <c r="B68" s="96" t="s">
        <v>171</v>
      </c>
      <c r="C68" s="395">
        <v>1160</v>
      </c>
      <c r="D68" s="395">
        <v>0</v>
      </c>
      <c r="E68" s="395">
        <v>6885</v>
      </c>
      <c r="F68" s="395">
        <v>14745</v>
      </c>
      <c r="G68" s="395">
        <f>SUM('- 57 -'!D68:G68,C68:F68)</f>
        <v>98431</v>
      </c>
    </row>
    <row r="69" spans="3:7" ht="6.75" customHeight="1">
      <c r="C69" s="16"/>
      <c r="D69" s="16"/>
      <c r="E69" s="16"/>
      <c r="F69" s="16"/>
      <c r="G69" s="16"/>
    </row>
    <row r="70" spans="1:7" ht="12" customHeight="1">
      <c r="A70" s="380" t="s">
        <v>372</v>
      </c>
      <c r="B70" s="265" t="s">
        <v>507</v>
      </c>
      <c r="F70" s="121"/>
      <c r="G70" s="121"/>
    </row>
    <row r="71" spans="1:7" ht="12" customHeight="1">
      <c r="A71" s="53"/>
      <c r="B71" s="265" t="s">
        <v>506</v>
      </c>
      <c r="F71" s="121"/>
      <c r="G71" s="121"/>
    </row>
    <row r="72" spans="3:7" ht="12" customHeight="1">
      <c r="C72" s="122"/>
      <c r="D72" s="122"/>
      <c r="E72" s="122"/>
      <c r="F72" s="121"/>
      <c r="G72" s="121"/>
    </row>
    <row r="73" spans="6:7" ht="12" customHeight="1">
      <c r="F73" s="127"/>
      <c r="G73" s="127"/>
    </row>
    <row r="74" spans="1:7" ht="12" customHeight="1">
      <c r="A74" s="5"/>
      <c r="B74" s="5"/>
      <c r="C74" s="127"/>
      <c r="D74" s="127"/>
      <c r="E74" s="127"/>
      <c r="F74" s="127"/>
      <c r="G74" s="127"/>
    </row>
    <row r="75" spans="3:7" ht="12" customHeight="1">
      <c r="C75" s="127"/>
      <c r="D75" s="127"/>
      <c r="E75" s="127"/>
      <c r="F75" s="127"/>
      <c r="G75" s="127"/>
    </row>
  </sheetData>
  <printOptions horizontalCentered="1"/>
  <pageMargins left="0.4724409448818898" right="0.4724409448818898" top="0.5905511811023623" bottom="0" header="0.31496062992125984" footer="0"/>
  <pageSetup fitToHeight="1" fitToWidth="1" horizontalDpi="300" verticalDpi="300" orientation="portrait" scale="83" r:id="rId1"/>
  <headerFooter alignWithMargins="0">
    <oddHeader>&amp;C&amp;"Times New Roman,Bold"&amp;12&amp;A</oddHeader>
  </headerFooter>
</worksheet>
</file>

<file path=xl/worksheets/sheet5.xml><?xml version="1.0" encoding="utf-8"?>
<worksheet xmlns="http://schemas.openxmlformats.org/spreadsheetml/2006/main" xmlns:r="http://schemas.openxmlformats.org/officeDocument/2006/relationships">
  <sheetPr codeName="Sheet4">
    <pageSetUpPr fitToPage="1"/>
  </sheetPr>
  <dimension ref="A1:H74"/>
  <sheetViews>
    <sheetView showGridLines="0" showZeros="0" workbookViewId="0" topLeftCell="A1">
      <selection activeCell="A1" sqref="A1"/>
    </sheetView>
  </sheetViews>
  <sheetFormatPr defaultColWidth="15.83203125" defaultRowHeight="12"/>
  <cols>
    <col min="1" max="1" width="6.83203125" style="80" customWidth="1"/>
    <col min="2" max="2" width="35.83203125" style="80" customWidth="1"/>
    <col min="3" max="5" width="20.83203125" style="80" customWidth="1"/>
    <col min="6" max="6" width="3.83203125" style="80" customWidth="1"/>
    <col min="7" max="7" width="20.83203125" style="80" customWidth="1"/>
    <col min="8" max="8" width="10.83203125" style="80" customWidth="1"/>
    <col min="9" max="16384" width="15.83203125" style="80" customWidth="1"/>
  </cols>
  <sheetData>
    <row r="1" spans="2:7" ht="6.75" customHeight="1">
      <c r="B1" s="78"/>
      <c r="C1" s="78"/>
      <c r="D1" s="78"/>
      <c r="E1" s="78"/>
      <c r="F1" s="140"/>
      <c r="G1" s="140"/>
    </row>
    <row r="2" spans="1:8" ht="12.75">
      <c r="A2" s="7"/>
      <c r="B2" s="81"/>
      <c r="C2" s="195" t="s">
        <v>6</v>
      </c>
      <c r="D2" s="195"/>
      <c r="E2" s="195"/>
      <c r="F2" s="195"/>
      <c r="G2" s="210"/>
      <c r="H2" s="215" t="s">
        <v>8</v>
      </c>
    </row>
    <row r="3" spans="1:8" ht="12.75">
      <c r="A3" s="8"/>
      <c r="B3" s="84"/>
      <c r="C3" s="198" t="str">
        <f>STATDATE</f>
        <v>ACTUAL SEPTEMBER 30, 2000</v>
      </c>
      <c r="D3" s="198"/>
      <c r="E3" s="198"/>
      <c r="F3" s="198"/>
      <c r="G3" s="211"/>
      <c r="H3" s="211"/>
    </row>
    <row r="4" spans="1:7" ht="12.75">
      <c r="A4" s="9"/>
      <c r="F4" s="140"/>
      <c r="G4" s="140"/>
    </row>
    <row r="5" spans="1:7" ht="12.75">
      <c r="A5" s="9"/>
      <c r="C5"/>
      <c r="D5"/>
      <c r="E5"/>
      <c r="F5"/>
      <c r="G5"/>
    </row>
    <row r="6" spans="1:7" ht="12.75">
      <c r="A6" s="9"/>
      <c r="C6"/>
      <c r="D6"/>
      <c r="E6"/>
      <c r="F6"/>
      <c r="G6"/>
    </row>
    <row r="7" spans="3:7" ht="12.75">
      <c r="C7" s="269" t="s">
        <v>62</v>
      </c>
      <c r="D7" s="270"/>
      <c r="E7" s="371" t="s">
        <v>63</v>
      </c>
      <c r="F7"/>
      <c r="G7" s="371" t="s">
        <v>69</v>
      </c>
    </row>
    <row r="8" spans="1:7" ht="12.75">
      <c r="A8" s="92"/>
      <c r="B8" s="44"/>
      <c r="C8" s="292" t="s">
        <v>370</v>
      </c>
      <c r="D8" s="203"/>
      <c r="E8" s="292" t="s">
        <v>16</v>
      </c>
      <c r="F8" s="368"/>
      <c r="G8" s="203" t="s">
        <v>88</v>
      </c>
    </row>
    <row r="9" spans="1:7" ht="16.5">
      <c r="A9" s="50" t="s">
        <v>101</v>
      </c>
      <c r="B9" s="51" t="s">
        <v>102</v>
      </c>
      <c r="C9" s="73" t="s">
        <v>479</v>
      </c>
      <c r="D9" s="73" t="s">
        <v>69</v>
      </c>
      <c r="E9" s="120" t="s">
        <v>42</v>
      </c>
      <c r="F9" s="369"/>
      <c r="G9" s="73" t="s">
        <v>315</v>
      </c>
    </row>
    <row r="10" spans="1:6" ht="4.5" customHeight="1">
      <c r="A10" s="75"/>
      <c r="B10" s="75"/>
      <c r="C10" s="103"/>
      <c r="D10" s="75"/>
      <c r="F10" s="147"/>
    </row>
    <row r="11" spans="1:7" ht="12.75">
      <c r="A11" s="12">
        <v>1</v>
      </c>
      <c r="B11" s="13" t="s">
        <v>117</v>
      </c>
      <c r="C11" s="335">
        <v>598</v>
      </c>
      <c r="D11" s="335">
        <f>SUM('- 6 -'!C11:I11,C11)</f>
        <v>29700.7</v>
      </c>
      <c r="E11" s="335">
        <v>936</v>
      </c>
      <c r="F11" s="298"/>
      <c r="G11" s="335">
        <f>D11+E11</f>
        <v>30636.7</v>
      </c>
    </row>
    <row r="12" spans="1:7" ht="12.75">
      <c r="A12" s="14">
        <v>2</v>
      </c>
      <c r="B12" s="15" t="s">
        <v>118</v>
      </c>
      <c r="C12" s="336">
        <v>705.68</v>
      </c>
      <c r="D12" s="336">
        <f>SUM('- 6 -'!C12:I12,C12)</f>
        <v>9203.46</v>
      </c>
      <c r="E12" s="336">
        <v>90</v>
      </c>
      <c r="F12" s="298"/>
      <c r="G12" s="336">
        <f aca="true" t="shared" si="0" ref="G12:G63">D12+E12</f>
        <v>9293.46</v>
      </c>
    </row>
    <row r="13" spans="1:7" ht="12.75">
      <c r="A13" s="12">
        <v>3</v>
      </c>
      <c r="B13" s="13" t="s">
        <v>119</v>
      </c>
      <c r="C13" s="335">
        <v>0</v>
      </c>
      <c r="D13" s="335">
        <f>SUM('- 6 -'!C13:I13,C13)</f>
        <v>5916</v>
      </c>
      <c r="E13" s="335">
        <v>0</v>
      </c>
      <c r="F13" s="298"/>
      <c r="G13" s="335">
        <f t="shared" si="0"/>
        <v>5916</v>
      </c>
    </row>
    <row r="14" spans="1:7" ht="12.75">
      <c r="A14" s="14">
        <v>4</v>
      </c>
      <c r="B14" s="15" t="s">
        <v>120</v>
      </c>
      <c r="C14" s="336">
        <v>158</v>
      </c>
      <c r="D14" s="336">
        <f>SUM('- 6 -'!C14:I14,C14)</f>
        <v>5777.2</v>
      </c>
      <c r="E14" s="336">
        <v>110</v>
      </c>
      <c r="F14" s="298"/>
      <c r="G14" s="336">
        <f t="shared" si="0"/>
        <v>5887.2</v>
      </c>
    </row>
    <row r="15" spans="1:7" ht="12.75">
      <c r="A15" s="12">
        <v>5</v>
      </c>
      <c r="B15" s="13" t="s">
        <v>121</v>
      </c>
      <c r="C15" s="335">
        <v>0</v>
      </c>
      <c r="D15" s="335">
        <f>SUM('- 6 -'!C15:I15,C15)</f>
        <v>7024.3</v>
      </c>
      <c r="E15" s="335">
        <v>56.4</v>
      </c>
      <c r="F15" s="298"/>
      <c r="G15" s="335">
        <f t="shared" si="0"/>
        <v>7080.7</v>
      </c>
    </row>
    <row r="16" spans="1:7" ht="12.75">
      <c r="A16" s="14">
        <v>6</v>
      </c>
      <c r="B16" s="15" t="s">
        <v>122</v>
      </c>
      <c r="C16" s="336">
        <v>0</v>
      </c>
      <c r="D16" s="336">
        <f>SUM('- 6 -'!C16:I16,C16)</f>
        <v>8724.5</v>
      </c>
      <c r="E16" s="336">
        <v>66</v>
      </c>
      <c r="F16" s="298"/>
      <c r="G16" s="336">
        <f t="shared" si="0"/>
        <v>8790.5</v>
      </c>
    </row>
    <row r="17" spans="1:7" ht="12.75">
      <c r="A17" s="12">
        <v>9</v>
      </c>
      <c r="B17" s="13" t="s">
        <v>123</v>
      </c>
      <c r="C17" s="335">
        <v>292</v>
      </c>
      <c r="D17" s="335">
        <f>SUM('- 6 -'!C17:I17,C17)</f>
        <v>12643.3</v>
      </c>
      <c r="E17" s="335">
        <v>161</v>
      </c>
      <c r="F17" s="298"/>
      <c r="G17" s="335">
        <f t="shared" si="0"/>
        <v>12804.3</v>
      </c>
    </row>
    <row r="18" spans="1:7" ht="12.75">
      <c r="A18" s="14">
        <v>10</v>
      </c>
      <c r="B18" s="15" t="s">
        <v>124</v>
      </c>
      <c r="C18" s="336">
        <v>94</v>
      </c>
      <c r="D18" s="336">
        <f>SUM('- 6 -'!C18:I18,C18)</f>
        <v>8524</v>
      </c>
      <c r="E18" s="336">
        <v>39</v>
      </c>
      <c r="F18" s="298"/>
      <c r="G18" s="336">
        <f t="shared" si="0"/>
        <v>8563</v>
      </c>
    </row>
    <row r="19" spans="1:7" ht="12.75">
      <c r="A19" s="12">
        <v>11</v>
      </c>
      <c r="B19" s="13" t="s">
        <v>125</v>
      </c>
      <c r="C19" s="335">
        <v>227</v>
      </c>
      <c r="D19" s="335">
        <f>SUM('- 6 -'!C19:I19,C19)</f>
        <v>4702.3</v>
      </c>
      <c r="E19" s="335">
        <v>10</v>
      </c>
      <c r="F19" s="298"/>
      <c r="G19" s="335">
        <f t="shared" si="0"/>
        <v>4712.3</v>
      </c>
    </row>
    <row r="20" spans="1:7" ht="12.75">
      <c r="A20" s="14">
        <v>12</v>
      </c>
      <c r="B20" s="15" t="s">
        <v>126</v>
      </c>
      <c r="C20" s="336">
        <v>88.9</v>
      </c>
      <c r="D20" s="336">
        <f>SUM('- 6 -'!C20:I20,C20)</f>
        <v>8025.799999999999</v>
      </c>
      <c r="E20" s="336">
        <v>29</v>
      </c>
      <c r="F20" s="298"/>
      <c r="G20" s="336">
        <f t="shared" si="0"/>
        <v>8054.799999999999</v>
      </c>
    </row>
    <row r="21" spans="1:7" ht="12.75">
      <c r="A21" s="12">
        <v>13</v>
      </c>
      <c r="B21" s="13" t="s">
        <v>127</v>
      </c>
      <c r="C21" s="335">
        <v>0</v>
      </c>
      <c r="D21" s="335">
        <f>SUM('- 6 -'!C21:I21,C21)</f>
        <v>3286.2</v>
      </c>
      <c r="E21" s="335">
        <v>19</v>
      </c>
      <c r="F21" s="298"/>
      <c r="G21" s="335">
        <f t="shared" si="0"/>
        <v>3305.2</v>
      </c>
    </row>
    <row r="22" spans="1:7" ht="12.75">
      <c r="A22" s="14">
        <v>14</v>
      </c>
      <c r="B22" s="15" t="s">
        <v>128</v>
      </c>
      <c r="C22" s="336">
        <v>0</v>
      </c>
      <c r="D22" s="336">
        <f>SUM('- 6 -'!C22:I22,C22)</f>
        <v>3492.5</v>
      </c>
      <c r="E22" s="336">
        <v>0</v>
      </c>
      <c r="F22" s="298"/>
      <c r="G22" s="336">
        <f t="shared" si="0"/>
        <v>3492.5</v>
      </c>
    </row>
    <row r="23" spans="1:7" ht="12.75">
      <c r="A23" s="12">
        <v>15</v>
      </c>
      <c r="B23" s="13" t="s">
        <v>129</v>
      </c>
      <c r="C23" s="335">
        <v>229.7</v>
      </c>
      <c r="D23" s="335">
        <f>SUM('- 6 -'!C23:I23,C23)</f>
        <v>5879.5</v>
      </c>
      <c r="E23" s="335">
        <v>7</v>
      </c>
      <c r="F23" s="298"/>
      <c r="G23" s="335">
        <f t="shared" si="0"/>
        <v>5886.5</v>
      </c>
    </row>
    <row r="24" spans="1:7" ht="12.75">
      <c r="A24" s="14">
        <v>16</v>
      </c>
      <c r="B24" s="15" t="s">
        <v>130</v>
      </c>
      <c r="C24" s="336">
        <v>35</v>
      </c>
      <c r="D24" s="336">
        <f>SUM('- 6 -'!C24:I24,C24)</f>
        <v>794.5</v>
      </c>
      <c r="E24" s="336">
        <v>0</v>
      </c>
      <c r="F24" s="298"/>
      <c r="G24" s="336">
        <f t="shared" si="0"/>
        <v>794.5</v>
      </c>
    </row>
    <row r="25" spans="1:7" ht="12.75">
      <c r="A25" s="12">
        <v>17</v>
      </c>
      <c r="B25" s="13" t="s">
        <v>131</v>
      </c>
      <c r="C25" s="335">
        <v>15</v>
      </c>
      <c r="D25" s="335">
        <f>SUM('- 6 -'!C25:I25,C25)</f>
        <v>532.5</v>
      </c>
      <c r="E25" s="335">
        <v>6</v>
      </c>
      <c r="F25" s="298"/>
      <c r="G25" s="335">
        <f t="shared" si="0"/>
        <v>538.5</v>
      </c>
    </row>
    <row r="26" spans="1:7" ht="12.75">
      <c r="A26" s="14">
        <v>18</v>
      </c>
      <c r="B26" s="15" t="s">
        <v>132</v>
      </c>
      <c r="C26" s="336">
        <v>88</v>
      </c>
      <c r="D26" s="336">
        <f>SUM('- 6 -'!C26:I26,C26)</f>
        <v>1475.3</v>
      </c>
      <c r="E26" s="336">
        <v>0</v>
      </c>
      <c r="F26" s="298"/>
      <c r="G26" s="336">
        <f t="shared" si="0"/>
        <v>1475.3</v>
      </c>
    </row>
    <row r="27" spans="1:7" ht="12.75">
      <c r="A27" s="12">
        <v>19</v>
      </c>
      <c r="B27" s="13" t="s">
        <v>133</v>
      </c>
      <c r="C27" s="335">
        <v>40.7</v>
      </c>
      <c r="D27" s="335">
        <f>SUM('- 6 -'!C27:I27,C27)</f>
        <v>5924.4</v>
      </c>
      <c r="E27" s="335">
        <v>0</v>
      </c>
      <c r="F27" s="298"/>
      <c r="G27" s="335">
        <f t="shared" si="0"/>
        <v>5924.4</v>
      </c>
    </row>
    <row r="28" spans="1:7" ht="12.75">
      <c r="A28" s="14">
        <v>20</v>
      </c>
      <c r="B28" s="15" t="s">
        <v>134</v>
      </c>
      <c r="C28" s="336">
        <v>0</v>
      </c>
      <c r="D28" s="336">
        <f>SUM('- 6 -'!C28:I28,C28)</f>
        <v>998</v>
      </c>
      <c r="E28" s="336">
        <v>6</v>
      </c>
      <c r="F28" s="298"/>
      <c r="G28" s="336">
        <f t="shared" si="0"/>
        <v>1004</v>
      </c>
    </row>
    <row r="29" spans="1:7" ht="12.75">
      <c r="A29" s="12">
        <v>21</v>
      </c>
      <c r="B29" s="13" t="s">
        <v>135</v>
      </c>
      <c r="C29" s="335">
        <v>0</v>
      </c>
      <c r="D29" s="335">
        <f>SUM('- 6 -'!C29:I29,C29)</f>
        <v>3501.2</v>
      </c>
      <c r="E29" s="335">
        <v>16.5</v>
      </c>
      <c r="F29" s="298"/>
      <c r="G29" s="335">
        <f t="shared" si="0"/>
        <v>3517.7</v>
      </c>
    </row>
    <row r="30" spans="1:7" ht="12.75">
      <c r="A30" s="14">
        <v>22</v>
      </c>
      <c r="B30" s="15" t="s">
        <v>136</v>
      </c>
      <c r="C30" s="336">
        <v>14.1</v>
      </c>
      <c r="D30" s="336">
        <f>SUM('- 6 -'!C30:I30,C30)</f>
        <v>1743.3</v>
      </c>
      <c r="E30" s="336">
        <v>0</v>
      </c>
      <c r="F30" s="298"/>
      <c r="G30" s="336">
        <f t="shared" si="0"/>
        <v>1743.3</v>
      </c>
    </row>
    <row r="31" spans="1:7" ht="12.75">
      <c r="A31" s="12">
        <v>23</v>
      </c>
      <c r="B31" s="13" t="s">
        <v>137</v>
      </c>
      <c r="C31" s="335">
        <v>43.4</v>
      </c>
      <c r="D31" s="335">
        <f>SUM('- 6 -'!C31:I31,C31)</f>
        <v>1442</v>
      </c>
      <c r="E31" s="335">
        <v>0</v>
      </c>
      <c r="F31" s="298"/>
      <c r="G31" s="335">
        <f t="shared" si="0"/>
        <v>1442</v>
      </c>
    </row>
    <row r="32" spans="1:7" ht="12.75">
      <c r="A32" s="14">
        <v>24</v>
      </c>
      <c r="B32" s="15" t="s">
        <v>138</v>
      </c>
      <c r="C32" s="336">
        <v>37.9</v>
      </c>
      <c r="D32" s="336">
        <f>SUM('- 6 -'!C32:I32,C32)</f>
        <v>3578.4</v>
      </c>
      <c r="E32" s="336">
        <v>90</v>
      </c>
      <c r="F32" s="298"/>
      <c r="G32" s="336">
        <f t="shared" si="0"/>
        <v>3668.4</v>
      </c>
    </row>
    <row r="33" spans="1:7" ht="12.75">
      <c r="A33" s="12">
        <v>25</v>
      </c>
      <c r="B33" s="13" t="s">
        <v>139</v>
      </c>
      <c r="C33" s="335">
        <v>0</v>
      </c>
      <c r="D33" s="335">
        <f>SUM('- 6 -'!C33:I33,C33)</f>
        <v>1611</v>
      </c>
      <c r="E33" s="335">
        <v>0</v>
      </c>
      <c r="F33" s="298"/>
      <c r="G33" s="335">
        <f t="shared" si="0"/>
        <v>1611</v>
      </c>
    </row>
    <row r="34" spans="1:7" ht="12.75">
      <c r="A34" s="14">
        <v>26</v>
      </c>
      <c r="B34" s="15" t="s">
        <v>140</v>
      </c>
      <c r="C34" s="336">
        <v>43.7</v>
      </c>
      <c r="D34" s="336">
        <f>SUM('- 6 -'!C34:I34,C34)</f>
        <v>2703.2</v>
      </c>
      <c r="E34" s="336">
        <v>54</v>
      </c>
      <c r="F34" s="298"/>
      <c r="G34" s="336">
        <f t="shared" si="0"/>
        <v>2757.2</v>
      </c>
    </row>
    <row r="35" spans="1:7" ht="12.75">
      <c r="A35" s="12">
        <v>28</v>
      </c>
      <c r="B35" s="13" t="s">
        <v>141</v>
      </c>
      <c r="C35" s="335">
        <v>0</v>
      </c>
      <c r="D35" s="335">
        <f>SUM('- 6 -'!C35:I35,C35)</f>
        <v>882.1</v>
      </c>
      <c r="E35" s="335">
        <v>0</v>
      </c>
      <c r="F35" s="298"/>
      <c r="G35" s="335">
        <f t="shared" si="0"/>
        <v>882.1</v>
      </c>
    </row>
    <row r="36" spans="1:7" ht="12.75">
      <c r="A36" s="14">
        <v>30</v>
      </c>
      <c r="B36" s="15" t="s">
        <v>142</v>
      </c>
      <c r="C36" s="336">
        <v>0</v>
      </c>
      <c r="D36" s="336">
        <f>SUM('- 6 -'!C36:I36,C36)</f>
        <v>1358.8</v>
      </c>
      <c r="E36" s="336">
        <v>0</v>
      </c>
      <c r="F36" s="298"/>
      <c r="G36" s="336">
        <f t="shared" si="0"/>
        <v>1358.8</v>
      </c>
    </row>
    <row r="37" spans="1:7" ht="12.75">
      <c r="A37" s="12">
        <v>31</v>
      </c>
      <c r="B37" s="13" t="s">
        <v>143</v>
      </c>
      <c r="C37" s="335">
        <v>0</v>
      </c>
      <c r="D37" s="335">
        <f>SUM('- 6 -'!C37:I37,C37)</f>
        <v>1652</v>
      </c>
      <c r="E37" s="335">
        <v>44</v>
      </c>
      <c r="F37" s="298"/>
      <c r="G37" s="335">
        <f t="shared" si="0"/>
        <v>1696</v>
      </c>
    </row>
    <row r="38" spans="1:7" ht="12.75">
      <c r="A38" s="14">
        <v>32</v>
      </c>
      <c r="B38" s="15" t="s">
        <v>144</v>
      </c>
      <c r="C38" s="336">
        <v>0</v>
      </c>
      <c r="D38" s="336">
        <f>SUM('- 6 -'!C38:I38,C38)</f>
        <v>846.5</v>
      </c>
      <c r="E38" s="336">
        <v>0</v>
      </c>
      <c r="F38" s="298"/>
      <c r="G38" s="336">
        <f t="shared" si="0"/>
        <v>846.5</v>
      </c>
    </row>
    <row r="39" spans="1:7" ht="12.75">
      <c r="A39" s="12">
        <v>33</v>
      </c>
      <c r="B39" s="13" t="s">
        <v>145</v>
      </c>
      <c r="C39" s="335">
        <v>146</v>
      </c>
      <c r="D39" s="335">
        <f>SUM('- 6 -'!C39:I39,C39)</f>
        <v>1895</v>
      </c>
      <c r="E39" s="335">
        <v>9</v>
      </c>
      <c r="F39" s="298"/>
      <c r="G39" s="335">
        <f t="shared" si="0"/>
        <v>1904</v>
      </c>
    </row>
    <row r="40" spans="1:7" ht="12.75">
      <c r="A40" s="14">
        <v>34</v>
      </c>
      <c r="B40" s="15" t="s">
        <v>146</v>
      </c>
      <c r="C40" s="336">
        <v>0</v>
      </c>
      <c r="D40" s="336">
        <f>SUM('- 6 -'!C40:I40,C40)</f>
        <v>734.5</v>
      </c>
      <c r="E40" s="336">
        <v>0</v>
      </c>
      <c r="F40" s="298"/>
      <c r="G40" s="336">
        <f t="shared" si="0"/>
        <v>734.5</v>
      </c>
    </row>
    <row r="41" spans="1:7" ht="12.75">
      <c r="A41" s="12">
        <v>35</v>
      </c>
      <c r="B41" s="13" t="s">
        <v>147</v>
      </c>
      <c r="C41" s="335">
        <v>141.6</v>
      </c>
      <c r="D41" s="335">
        <f>SUM('- 6 -'!C41:I41,C41)</f>
        <v>1989.8999999999999</v>
      </c>
      <c r="E41" s="335">
        <v>0</v>
      </c>
      <c r="F41" s="298"/>
      <c r="G41" s="335">
        <f t="shared" si="0"/>
        <v>1989.8999999999999</v>
      </c>
    </row>
    <row r="42" spans="1:7" ht="12.75">
      <c r="A42" s="14">
        <v>36</v>
      </c>
      <c r="B42" s="15" t="s">
        <v>148</v>
      </c>
      <c r="C42" s="336">
        <v>0</v>
      </c>
      <c r="D42" s="336">
        <f>SUM('- 6 -'!C42:I42,C42)</f>
        <v>1104.5</v>
      </c>
      <c r="E42" s="336">
        <v>0</v>
      </c>
      <c r="F42" s="298"/>
      <c r="G42" s="336">
        <f t="shared" si="0"/>
        <v>1104.5</v>
      </c>
    </row>
    <row r="43" spans="1:7" ht="12.75">
      <c r="A43" s="12">
        <v>37</v>
      </c>
      <c r="B43" s="13" t="s">
        <v>149</v>
      </c>
      <c r="C43" s="335">
        <v>47.5</v>
      </c>
      <c r="D43" s="335">
        <f>SUM('- 6 -'!C43:I43,C43)</f>
        <v>1003</v>
      </c>
      <c r="E43" s="335">
        <v>0</v>
      </c>
      <c r="F43" s="298"/>
      <c r="G43" s="335">
        <f t="shared" si="0"/>
        <v>1003</v>
      </c>
    </row>
    <row r="44" spans="1:7" ht="12.75">
      <c r="A44" s="14">
        <v>38</v>
      </c>
      <c r="B44" s="15" t="s">
        <v>150</v>
      </c>
      <c r="C44" s="336">
        <v>0</v>
      </c>
      <c r="D44" s="336">
        <f>SUM('- 6 -'!C44:I44,C44)</f>
        <v>1244.5</v>
      </c>
      <c r="E44" s="336">
        <v>0</v>
      </c>
      <c r="F44" s="298"/>
      <c r="G44" s="336">
        <f t="shared" si="0"/>
        <v>1244.5</v>
      </c>
    </row>
    <row r="45" spans="1:7" ht="12.75">
      <c r="A45" s="12">
        <v>39</v>
      </c>
      <c r="B45" s="13" t="s">
        <v>151</v>
      </c>
      <c r="C45" s="335">
        <v>17</v>
      </c>
      <c r="D45" s="335">
        <f>SUM('- 6 -'!C45:I45,C45)</f>
        <v>2263.7</v>
      </c>
      <c r="E45" s="335">
        <v>0</v>
      </c>
      <c r="F45" s="298"/>
      <c r="G45" s="335">
        <f t="shared" si="0"/>
        <v>2263.7</v>
      </c>
    </row>
    <row r="46" spans="1:7" ht="12.75">
      <c r="A46" s="14">
        <v>40</v>
      </c>
      <c r="B46" s="15" t="s">
        <v>152</v>
      </c>
      <c r="C46" s="336">
        <v>306.3</v>
      </c>
      <c r="D46" s="336">
        <f>SUM('- 6 -'!C46:I46,C46)</f>
        <v>7441.5</v>
      </c>
      <c r="E46" s="336">
        <v>192</v>
      </c>
      <c r="F46" s="298"/>
      <c r="G46" s="336">
        <f t="shared" si="0"/>
        <v>7633.5</v>
      </c>
    </row>
    <row r="47" spans="1:7" ht="12.75">
      <c r="A47" s="12">
        <v>41</v>
      </c>
      <c r="B47" s="13" t="s">
        <v>153</v>
      </c>
      <c r="C47" s="335">
        <v>27</v>
      </c>
      <c r="D47" s="335">
        <f>SUM('- 6 -'!C47:I47,C47)</f>
        <v>1649.2</v>
      </c>
      <c r="E47" s="335">
        <v>0</v>
      </c>
      <c r="F47" s="298"/>
      <c r="G47" s="335">
        <f t="shared" si="0"/>
        <v>1649.2</v>
      </c>
    </row>
    <row r="48" spans="1:7" ht="12.75">
      <c r="A48" s="14">
        <v>42</v>
      </c>
      <c r="B48" s="15" t="s">
        <v>154</v>
      </c>
      <c r="C48" s="336">
        <v>0</v>
      </c>
      <c r="D48" s="336">
        <f>SUM('- 6 -'!C48:I48,C48)</f>
        <v>1095.1</v>
      </c>
      <c r="E48" s="336">
        <v>0</v>
      </c>
      <c r="F48" s="298"/>
      <c r="G48" s="336">
        <f t="shared" si="0"/>
        <v>1095.1</v>
      </c>
    </row>
    <row r="49" spans="1:7" ht="12.75">
      <c r="A49" s="12">
        <v>43</v>
      </c>
      <c r="B49" s="13" t="s">
        <v>155</v>
      </c>
      <c r="C49" s="335">
        <v>0</v>
      </c>
      <c r="D49" s="335">
        <f>SUM('- 6 -'!C49:I49,C49)</f>
        <v>825.5</v>
      </c>
      <c r="E49" s="335">
        <v>0</v>
      </c>
      <c r="F49" s="298"/>
      <c r="G49" s="335">
        <f t="shared" si="0"/>
        <v>825.5</v>
      </c>
    </row>
    <row r="50" spans="1:7" ht="12.75">
      <c r="A50" s="14">
        <v>44</v>
      </c>
      <c r="B50" s="15" t="s">
        <v>156</v>
      </c>
      <c r="C50" s="336">
        <v>0</v>
      </c>
      <c r="D50" s="336">
        <f>SUM('- 6 -'!C50:I50,C50)</f>
        <v>1394.4</v>
      </c>
      <c r="E50" s="336">
        <v>0</v>
      </c>
      <c r="F50" s="298"/>
      <c r="G50" s="336">
        <f t="shared" si="0"/>
        <v>1394.4</v>
      </c>
    </row>
    <row r="51" spans="1:7" ht="12.75">
      <c r="A51" s="12">
        <v>45</v>
      </c>
      <c r="B51" s="13" t="s">
        <v>157</v>
      </c>
      <c r="C51" s="335">
        <v>0</v>
      </c>
      <c r="D51" s="335">
        <f>SUM('- 6 -'!C51:I51,C51)</f>
        <v>1799.9</v>
      </c>
      <c r="E51" s="335">
        <v>35</v>
      </c>
      <c r="F51" s="298"/>
      <c r="G51" s="335">
        <f t="shared" si="0"/>
        <v>1834.9</v>
      </c>
    </row>
    <row r="52" spans="1:7" ht="12.75">
      <c r="A52" s="14">
        <v>46</v>
      </c>
      <c r="B52" s="15" t="s">
        <v>158</v>
      </c>
      <c r="C52" s="336">
        <v>0</v>
      </c>
      <c r="D52" s="336">
        <f>SUM('- 6 -'!C52:I52,C52)</f>
        <v>1476.2</v>
      </c>
      <c r="E52" s="336">
        <v>13.5</v>
      </c>
      <c r="F52" s="298"/>
      <c r="G52" s="336">
        <f t="shared" si="0"/>
        <v>1489.7</v>
      </c>
    </row>
    <row r="53" spans="1:7" ht="12.75">
      <c r="A53" s="12">
        <v>47</v>
      </c>
      <c r="B53" s="13" t="s">
        <v>159</v>
      </c>
      <c r="C53" s="335">
        <v>0</v>
      </c>
      <c r="D53" s="335">
        <f>SUM('- 6 -'!C53:I53,C53)</f>
        <v>1508.9</v>
      </c>
      <c r="E53" s="335">
        <v>8.1</v>
      </c>
      <c r="F53" s="298"/>
      <c r="G53" s="335">
        <f t="shared" si="0"/>
        <v>1517</v>
      </c>
    </row>
    <row r="54" spans="1:7" ht="12.75">
      <c r="A54" s="14">
        <v>48</v>
      </c>
      <c r="B54" s="15" t="s">
        <v>160</v>
      </c>
      <c r="C54" s="336">
        <v>33</v>
      </c>
      <c r="D54" s="336">
        <f>SUM('- 6 -'!C54:I54,C54)</f>
        <v>5145.7</v>
      </c>
      <c r="E54" s="336">
        <v>0</v>
      </c>
      <c r="F54" s="298"/>
      <c r="G54" s="336">
        <f t="shared" si="0"/>
        <v>5145.7</v>
      </c>
    </row>
    <row r="55" spans="1:7" ht="12.75">
      <c r="A55" s="12">
        <v>49</v>
      </c>
      <c r="B55" s="13" t="s">
        <v>161</v>
      </c>
      <c r="C55" s="335">
        <v>0</v>
      </c>
      <c r="D55" s="335">
        <f>SUM('- 6 -'!C55:I55,C55)</f>
        <v>4234.2</v>
      </c>
      <c r="E55" s="335">
        <v>65</v>
      </c>
      <c r="F55" s="298"/>
      <c r="G55" s="335">
        <f t="shared" si="0"/>
        <v>4299.2</v>
      </c>
    </row>
    <row r="56" spans="1:7" ht="12.75">
      <c r="A56" s="14">
        <v>50</v>
      </c>
      <c r="B56" s="15" t="s">
        <v>358</v>
      </c>
      <c r="C56" s="336">
        <v>0</v>
      </c>
      <c r="D56" s="336">
        <f>SUM('- 6 -'!C56:I56,C56)</f>
        <v>1847.7</v>
      </c>
      <c r="E56" s="336">
        <v>0</v>
      </c>
      <c r="F56" s="298"/>
      <c r="G56" s="336">
        <f t="shared" si="0"/>
        <v>1847.7</v>
      </c>
    </row>
    <row r="57" spans="1:7" ht="12.75">
      <c r="A57" s="12">
        <v>2264</v>
      </c>
      <c r="B57" s="13" t="s">
        <v>162</v>
      </c>
      <c r="C57" s="335">
        <v>0</v>
      </c>
      <c r="D57" s="335">
        <f>SUM('- 6 -'!C57:I57,C57)</f>
        <v>191.5</v>
      </c>
      <c r="E57" s="335">
        <v>0</v>
      </c>
      <c r="F57" s="298"/>
      <c r="G57" s="335">
        <f t="shared" si="0"/>
        <v>191.5</v>
      </c>
    </row>
    <row r="58" spans="1:7" ht="12.75">
      <c r="A58" s="14">
        <v>2309</v>
      </c>
      <c r="B58" s="15" t="s">
        <v>163</v>
      </c>
      <c r="C58" s="336">
        <v>0</v>
      </c>
      <c r="D58" s="336">
        <f>SUM('- 6 -'!C58:I58,C58)</f>
        <v>252</v>
      </c>
      <c r="E58" s="336">
        <v>0</v>
      </c>
      <c r="F58" s="298"/>
      <c r="G58" s="336">
        <f t="shared" si="0"/>
        <v>252</v>
      </c>
    </row>
    <row r="59" spans="1:7" ht="12.75">
      <c r="A59" s="12">
        <v>2312</v>
      </c>
      <c r="B59" s="13" t="s">
        <v>164</v>
      </c>
      <c r="C59" s="335">
        <v>0</v>
      </c>
      <c r="D59" s="335">
        <f>SUM('- 6 -'!C59:I59,C59)</f>
        <v>184.5</v>
      </c>
      <c r="E59" s="335">
        <v>0</v>
      </c>
      <c r="F59" s="298"/>
      <c r="G59" s="335">
        <f t="shared" si="0"/>
        <v>184.5</v>
      </c>
    </row>
    <row r="60" spans="1:7" ht="12.75">
      <c r="A60" s="14">
        <v>2355</v>
      </c>
      <c r="B60" s="15" t="s">
        <v>165</v>
      </c>
      <c r="C60" s="336">
        <v>131</v>
      </c>
      <c r="D60" s="336">
        <f>SUM('- 6 -'!C60:I60,C60)</f>
        <v>3448.1</v>
      </c>
      <c r="E60" s="336">
        <v>77.4</v>
      </c>
      <c r="F60" s="298"/>
      <c r="G60" s="336">
        <f t="shared" si="0"/>
        <v>3525.5</v>
      </c>
    </row>
    <row r="61" spans="1:7" ht="12.75">
      <c r="A61" s="12">
        <v>2439</v>
      </c>
      <c r="B61" s="13" t="s">
        <v>166</v>
      </c>
      <c r="C61" s="335">
        <v>0</v>
      </c>
      <c r="D61" s="335">
        <f>SUM('- 6 -'!C61:I61,C61)</f>
        <v>146</v>
      </c>
      <c r="E61" s="335">
        <v>7</v>
      </c>
      <c r="F61" s="298"/>
      <c r="G61" s="335">
        <f t="shared" si="0"/>
        <v>153</v>
      </c>
    </row>
    <row r="62" spans="1:7" ht="12.75">
      <c r="A62" s="14">
        <v>2460</v>
      </c>
      <c r="B62" s="15" t="s">
        <v>167</v>
      </c>
      <c r="C62" s="336">
        <v>0</v>
      </c>
      <c r="D62" s="336">
        <f>SUM('- 6 -'!C62:I62,C62)</f>
        <v>309.8</v>
      </c>
      <c r="E62" s="336">
        <v>0</v>
      </c>
      <c r="F62" s="298"/>
      <c r="G62" s="336">
        <f t="shared" si="0"/>
        <v>309.8</v>
      </c>
    </row>
    <row r="63" spans="1:7" ht="12.75">
      <c r="A63" s="12">
        <v>3000</v>
      </c>
      <c r="B63" s="13" t="s">
        <v>400</v>
      </c>
      <c r="C63" s="335">
        <v>633.8</v>
      </c>
      <c r="D63" s="335">
        <f>SUM('- 6 -'!C63:I63,C63)</f>
        <v>668.5999999999999</v>
      </c>
      <c r="E63" s="335">
        <v>0</v>
      </c>
      <c r="F63" s="298"/>
      <c r="G63" s="335">
        <f t="shared" si="0"/>
        <v>668.5999999999999</v>
      </c>
    </row>
    <row r="64" spans="1:7" ht="4.5" customHeight="1">
      <c r="A64" s="16"/>
      <c r="B64" s="16"/>
      <c r="C64" s="337"/>
      <c r="D64" s="337"/>
      <c r="E64" s="337"/>
      <c r="F64" s="299"/>
      <c r="G64" s="337"/>
    </row>
    <row r="65" spans="1:7" ht="12.75">
      <c r="A65" s="18"/>
      <c r="B65" s="19" t="s">
        <v>168</v>
      </c>
      <c r="C65" s="338">
        <f>SUM(C11:C63)</f>
        <v>4194.28</v>
      </c>
      <c r="D65" s="338">
        <f>SUM(D11:D63)</f>
        <v>185796.86000000007</v>
      </c>
      <c r="E65" s="338">
        <f>SUM(E11:E63)</f>
        <v>2146.9</v>
      </c>
      <c r="F65" s="300"/>
      <c r="G65" s="338">
        <f>SUM(G11:G63)</f>
        <v>187943.76000000007</v>
      </c>
    </row>
    <row r="66" spans="1:7" ht="4.5" customHeight="1">
      <c r="A66" s="16"/>
      <c r="B66" s="16"/>
      <c r="C66" s="337"/>
      <c r="D66" s="337"/>
      <c r="E66" s="337"/>
      <c r="F66" s="147"/>
      <c r="G66" s="337"/>
    </row>
    <row r="67" spans="1:7" ht="12.75">
      <c r="A67" s="14">
        <v>2155</v>
      </c>
      <c r="B67" s="15" t="s">
        <v>169</v>
      </c>
      <c r="C67" s="336">
        <v>0</v>
      </c>
      <c r="D67" s="336">
        <f>SUM('- 6 -'!C67:I67,C67)</f>
        <v>146</v>
      </c>
      <c r="E67" s="336">
        <v>0</v>
      </c>
      <c r="F67" s="298"/>
      <c r="G67" s="336">
        <f>D67+E67</f>
        <v>146</v>
      </c>
    </row>
    <row r="68" spans="1:7" ht="12.75">
      <c r="A68" s="12">
        <v>2408</v>
      </c>
      <c r="B68" s="13" t="s">
        <v>171</v>
      </c>
      <c r="C68" s="335">
        <v>0</v>
      </c>
      <c r="D68" s="335">
        <f>SUM('- 6 -'!C68:I68,C68)</f>
        <v>278.5</v>
      </c>
      <c r="E68" s="335">
        <v>0</v>
      </c>
      <c r="F68" s="298"/>
      <c r="G68" s="335">
        <f>D68+E68</f>
        <v>278.5</v>
      </c>
    </row>
    <row r="69" ht="6.75" customHeight="1">
      <c r="F69" s="147"/>
    </row>
    <row r="70" spans="1:7" ht="12" customHeight="1">
      <c r="A70" s="380" t="s">
        <v>372</v>
      </c>
      <c r="B70" s="54" t="s">
        <v>402</v>
      </c>
      <c r="C70" s="5"/>
      <c r="D70" s="5"/>
      <c r="F70" s="301"/>
      <c r="G70" s="16"/>
    </row>
    <row r="71" spans="1:7" ht="12" customHeight="1">
      <c r="A71" s="5"/>
      <c r="B71" s="5"/>
      <c r="C71" s="5"/>
      <c r="D71" s="5"/>
      <c r="F71" s="301"/>
      <c r="G71" s="16"/>
    </row>
    <row r="72" spans="1:7" ht="12" customHeight="1">
      <c r="A72" s="5"/>
      <c r="B72" s="5"/>
      <c r="C72" s="5"/>
      <c r="D72" s="5"/>
      <c r="F72" s="301"/>
      <c r="G72" s="16"/>
    </row>
    <row r="73" spans="1:7" ht="12" customHeight="1">
      <c r="A73" s="5"/>
      <c r="B73" s="5"/>
      <c r="C73" s="5"/>
      <c r="D73" s="5"/>
      <c r="F73" s="301"/>
      <c r="G73" s="16"/>
    </row>
    <row r="74" spans="1:7" ht="12" customHeight="1">
      <c r="A74" s="5"/>
      <c r="B74" s="5"/>
      <c r="C74" s="5"/>
      <c r="D74" s="5"/>
      <c r="F74" s="301"/>
      <c r="G74" s="16"/>
    </row>
  </sheetData>
  <printOptions horizontalCentered="1"/>
  <pageMargins left="0.4724409448818898" right="0.4724409448818898" top="0.5905511811023623" bottom="0" header="0.31496062992125984" footer="0"/>
  <pageSetup fitToHeight="1" fitToWidth="1" horizontalDpi="300" verticalDpi="300" orientation="portrait" scale="83" r:id="rId1"/>
  <headerFooter alignWithMargins="0">
    <oddHeader>&amp;C&amp;"Times New Roman,Bold"&amp;12&amp;A</oddHeader>
  </headerFooter>
</worksheet>
</file>

<file path=xl/worksheets/sheet50.xml><?xml version="1.0" encoding="utf-8"?>
<worksheet xmlns="http://schemas.openxmlformats.org/spreadsheetml/2006/main" xmlns:r="http://schemas.openxmlformats.org/officeDocument/2006/relationships">
  <sheetPr codeName="Sheet48">
    <pageSetUpPr fitToPage="1"/>
  </sheetPr>
  <dimension ref="A1:G80"/>
  <sheetViews>
    <sheetView showGridLines="0" showZeros="0" workbookViewId="0" topLeftCell="A1">
      <selection activeCell="A1" sqref="A1"/>
    </sheetView>
  </sheetViews>
  <sheetFormatPr defaultColWidth="23.83203125" defaultRowHeight="12"/>
  <cols>
    <col min="1" max="1" width="6.83203125" style="80" customWidth="1"/>
    <col min="2" max="2" width="30.83203125" style="80" customWidth="1"/>
    <col min="3" max="4" width="22.83203125" style="80" customWidth="1"/>
    <col min="5" max="5" width="25.83203125" style="80" customWidth="1"/>
    <col min="6" max="6" width="2.83203125" style="80" customWidth="1"/>
    <col min="7" max="7" width="24.83203125" style="80" customWidth="1"/>
    <col min="8" max="16384" width="23.83203125" style="80" customWidth="1"/>
  </cols>
  <sheetData>
    <row r="1" spans="1:7" ht="6.75" customHeight="1">
      <c r="A1" s="16"/>
      <c r="B1" s="78"/>
      <c r="C1" s="78"/>
      <c r="D1" s="78"/>
      <c r="E1" s="78"/>
      <c r="F1" s="78"/>
      <c r="G1" s="78"/>
    </row>
    <row r="2" spans="1:7" ht="12.75">
      <c r="A2" s="10"/>
      <c r="B2" s="104"/>
      <c r="C2" s="105" t="str">
        <f>REVYEAR</f>
        <v>ANALYSIS OF OPERATING FUND REVENUE: 2000/01 ACTUAL</v>
      </c>
      <c r="D2" s="105"/>
      <c r="E2" s="105"/>
      <c r="F2" s="105"/>
      <c r="G2" s="106" t="s">
        <v>414</v>
      </c>
    </row>
    <row r="3" spans="1:7" ht="12.75">
      <c r="A3" s="11"/>
      <c r="B3" s="107"/>
      <c r="C3" s="108"/>
      <c r="D3" s="108"/>
      <c r="E3" s="108"/>
      <c r="F3" s="108"/>
      <c r="G3" s="78"/>
    </row>
    <row r="4" ht="12.75">
      <c r="A4" s="9"/>
    </row>
    <row r="5" spans="1:5" ht="12.75">
      <c r="A5" s="9"/>
      <c r="C5" s="109" t="s">
        <v>452</v>
      </c>
      <c r="D5" s="110"/>
      <c r="E5" s="111"/>
    </row>
    <row r="6" spans="1:5" ht="12.75">
      <c r="A6" s="9"/>
      <c r="C6" s="112" t="s">
        <v>178</v>
      </c>
      <c r="D6" s="113"/>
      <c r="E6" s="114"/>
    </row>
    <row r="7" spans="1:7" ht="12.75">
      <c r="A7" s="16"/>
      <c r="C7" s="44"/>
      <c r="D7" s="115" t="s">
        <v>57</v>
      </c>
      <c r="E7" s="116" t="s">
        <v>69</v>
      </c>
      <c r="G7" s="115" t="s">
        <v>189</v>
      </c>
    </row>
    <row r="8" spans="1:7" ht="12.75">
      <c r="A8" s="92"/>
      <c r="B8" s="44"/>
      <c r="C8" s="118" t="s">
        <v>499</v>
      </c>
      <c r="D8" s="118" t="s">
        <v>212</v>
      </c>
      <c r="E8" s="119" t="s">
        <v>213</v>
      </c>
      <c r="G8" s="118" t="s">
        <v>214</v>
      </c>
    </row>
    <row r="9" spans="1:7" ht="16.5">
      <c r="A9" s="50" t="s">
        <v>101</v>
      </c>
      <c r="B9" s="51" t="s">
        <v>102</v>
      </c>
      <c r="C9" s="120" t="s">
        <v>454</v>
      </c>
      <c r="D9" s="120" t="s">
        <v>455</v>
      </c>
      <c r="E9" s="73" t="s">
        <v>212</v>
      </c>
      <c r="G9" s="120" t="s">
        <v>456</v>
      </c>
    </row>
    <row r="10" spans="1:7" ht="4.5" customHeight="1">
      <c r="A10" s="75"/>
      <c r="B10" s="75"/>
      <c r="C10" s="78"/>
      <c r="D10" s="78"/>
      <c r="E10" s="78"/>
      <c r="F10" s="78"/>
      <c r="G10" s="78"/>
    </row>
    <row r="11" spans="1:7" ht="12.75">
      <c r="A11" s="357">
        <v>1</v>
      </c>
      <c r="B11" s="13" t="s">
        <v>117</v>
      </c>
      <c r="C11" s="395">
        <v>6843529</v>
      </c>
      <c r="D11" s="395">
        <v>1154978</v>
      </c>
      <c r="E11" s="395">
        <f>SUM('- 57 -'!C11,'- 58 -'!G11,C11:D11)</f>
        <v>122843671</v>
      </c>
      <c r="G11" s="395">
        <v>26911211</v>
      </c>
    </row>
    <row r="12" spans="1:7" ht="12.75">
      <c r="A12" s="358">
        <v>2</v>
      </c>
      <c r="B12" s="15" t="s">
        <v>118</v>
      </c>
      <c r="C12" s="396">
        <v>204770</v>
      </c>
      <c r="D12" s="396">
        <v>400169</v>
      </c>
      <c r="E12" s="396">
        <f>SUM('- 57 -'!C12,'- 58 -'!G12,C12:D12)</f>
        <v>30735374</v>
      </c>
      <c r="G12" s="396">
        <v>10218685</v>
      </c>
    </row>
    <row r="13" spans="1:7" ht="12.75">
      <c r="A13" s="357">
        <v>3</v>
      </c>
      <c r="B13" s="13" t="s">
        <v>119</v>
      </c>
      <c r="C13" s="395">
        <v>554569</v>
      </c>
      <c r="D13" s="395">
        <v>203957</v>
      </c>
      <c r="E13" s="395">
        <f>SUM('- 57 -'!C13,'- 58 -'!G13,C13:D13)</f>
        <v>21429275</v>
      </c>
      <c r="G13" s="395">
        <v>6800760</v>
      </c>
    </row>
    <row r="14" spans="1:7" ht="12.75">
      <c r="A14" s="358">
        <v>4</v>
      </c>
      <c r="B14" s="15" t="s">
        <v>120</v>
      </c>
      <c r="C14" s="396">
        <v>882481</v>
      </c>
      <c r="D14" s="396">
        <v>215270</v>
      </c>
      <c r="E14" s="396">
        <f>SUM('- 57 -'!C14,'- 58 -'!G14,C14:D14)</f>
        <v>21743768</v>
      </c>
      <c r="G14" s="396">
        <v>5527001</v>
      </c>
    </row>
    <row r="15" spans="1:7" ht="12.75">
      <c r="A15" s="357">
        <v>5</v>
      </c>
      <c r="B15" s="13" t="s">
        <v>121</v>
      </c>
      <c r="C15" s="395">
        <v>326285</v>
      </c>
      <c r="D15" s="395">
        <v>158259</v>
      </c>
      <c r="E15" s="395">
        <f>SUM('- 57 -'!C15,'- 58 -'!G15,C15:D15)</f>
        <v>22604340</v>
      </c>
      <c r="G15" s="395">
        <v>8013359</v>
      </c>
    </row>
    <row r="16" spans="1:7" ht="12.75">
      <c r="A16" s="358">
        <v>6</v>
      </c>
      <c r="B16" s="15" t="s">
        <v>122</v>
      </c>
      <c r="C16" s="396">
        <v>2189155</v>
      </c>
      <c r="D16" s="396">
        <v>362342</v>
      </c>
      <c r="E16" s="396">
        <f>SUM('- 57 -'!C16,'- 58 -'!G16,C16:D16)</f>
        <v>34294270</v>
      </c>
      <c r="G16" s="396">
        <v>6967780</v>
      </c>
    </row>
    <row r="17" spans="1:7" ht="12.75">
      <c r="A17" s="357">
        <v>9</v>
      </c>
      <c r="B17" s="13" t="s">
        <v>123</v>
      </c>
      <c r="C17" s="395">
        <v>2905618</v>
      </c>
      <c r="D17" s="395">
        <v>411781</v>
      </c>
      <c r="E17" s="395">
        <f>SUM('- 57 -'!C17,'- 58 -'!G17,C17:D17)</f>
        <v>50172045</v>
      </c>
      <c r="G17" s="395">
        <v>9111052</v>
      </c>
    </row>
    <row r="18" spans="1:7" ht="12.75">
      <c r="A18" s="358">
        <v>10</v>
      </c>
      <c r="B18" s="15" t="s">
        <v>124</v>
      </c>
      <c r="C18" s="396">
        <v>2658017</v>
      </c>
      <c r="D18" s="396">
        <v>273011</v>
      </c>
      <c r="E18" s="396">
        <f>SUM('- 57 -'!C18,'- 58 -'!G18,C18:D18)</f>
        <v>34657174</v>
      </c>
      <c r="G18" s="396">
        <v>6367075</v>
      </c>
    </row>
    <row r="19" spans="1:7" ht="12.75">
      <c r="A19" s="357">
        <v>11</v>
      </c>
      <c r="B19" s="13" t="s">
        <v>125</v>
      </c>
      <c r="C19" s="395">
        <v>492074</v>
      </c>
      <c r="D19" s="395">
        <v>192693</v>
      </c>
      <c r="E19" s="395">
        <f>SUM('- 57 -'!C19,'- 58 -'!G19,C19:D19)</f>
        <v>18076855</v>
      </c>
      <c r="G19" s="395">
        <v>4475552</v>
      </c>
    </row>
    <row r="20" spans="1:7" ht="12.75">
      <c r="A20" s="358">
        <v>12</v>
      </c>
      <c r="B20" s="15" t="s">
        <v>126</v>
      </c>
      <c r="C20" s="396">
        <v>1487220</v>
      </c>
      <c r="D20" s="396">
        <v>288096</v>
      </c>
      <c r="E20" s="396">
        <f>SUM('- 57 -'!C20,'- 58 -'!G20,C20:D20)</f>
        <v>30863445</v>
      </c>
      <c r="G20" s="396">
        <v>6227028</v>
      </c>
    </row>
    <row r="21" spans="1:7" ht="12.75">
      <c r="A21" s="357">
        <v>13</v>
      </c>
      <c r="B21" s="13" t="s">
        <v>127</v>
      </c>
      <c r="C21" s="395">
        <v>285144</v>
      </c>
      <c r="D21" s="395">
        <v>42345</v>
      </c>
      <c r="E21" s="395">
        <f>SUM('- 57 -'!C21,'- 58 -'!G21,C21:D21)</f>
        <v>12067591</v>
      </c>
      <c r="G21" s="395">
        <v>2704289</v>
      </c>
    </row>
    <row r="22" spans="1:7" ht="12.75">
      <c r="A22" s="358">
        <v>14</v>
      </c>
      <c r="B22" s="15" t="s">
        <v>128</v>
      </c>
      <c r="C22" s="396">
        <v>909941</v>
      </c>
      <c r="D22" s="396">
        <v>136042</v>
      </c>
      <c r="E22" s="396">
        <f>SUM('- 57 -'!C22,'- 58 -'!G22,C22:D22)</f>
        <v>15564507</v>
      </c>
      <c r="G22" s="396">
        <v>2375753</v>
      </c>
    </row>
    <row r="23" spans="1:7" ht="12.75">
      <c r="A23" s="357">
        <v>15</v>
      </c>
      <c r="B23" s="13" t="s">
        <v>129</v>
      </c>
      <c r="C23" s="395">
        <v>583955</v>
      </c>
      <c r="D23" s="395">
        <v>206236</v>
      </c>
      <c r="E23" s="395">
        <f>SUM('- 57 -'!C23,'- 58 -'!G23,C23:D23)</f>
        <v>22918137</v>
      </c>
      <c r="G23" s="395">
        <v>3431033</v>
      </c>
    </row>
    <row r="24" spans="1:7" ht="12.75">
      <c r="A24" s="358">
        <v>16</v>
      </c>
      <c r="B24" s="15" t="s">
        <v>130</v>
      </c>
      <c r="C24" s="396">
        <v>105378</v>
      </c>
      <c r="D24" s="396">
        <v>39879</v>
      </c>
      <c r="E24" s="396">
        <f>SUM('- 57 -'!C24,'- 58 -'!G24,C24:D24)</f>
        <v>3448535</v>
      </c>
      <c r="G24" s="396">
        <v>725996</v>
      </c>
    </row>
    <row r="25" spans="1:7" ht="12.75">
      <c r="A25" s="357">
        <v>17</v>
      </c>
      <c r="B25" s="13" t="s">
        <v>131</v>
      </c>
      <c r="C25" s="395">
        <v>108866</v>
      </c>
      <c r="D25" s="395">
        <v>48498</v>
      </c>
      <c r="E25" s="395">
        <f>SUM('- 57 -'!C25,'- 58 -'!G25,C25:D25)</f>
        <v>2390549</v>
      </c>
      <c r="G25" s="395">
        <v>557627</v>
      </c>
    </row>
    <row r="26" spans="1:7" ht="12.75">
      <c r="A26" s="358">
        <v>18</v>
      </c>
      <c r="B26" s="15" t="s">
        <v>132</v>
      </c>
      <c r="C26" s="396">
        <v>208566</v>
      </c>
      <c r="D26" s="396">
        <v>77100</v>
      </c>
      <c r="E26" s="396">
        <f>SUM('- 57 -'!C26,'- 58 -'!G26,C26:D26)</f>
        <v>6057550</v>
      </c>
      <c r="G26" s="396">
        <v>1106106</v>
      </c>
    </row>
    <row r="27" spans="1:7" ht="12.75">
      <c r="A27" s="357">
        <v>19</v>
      </c>
      <c r="B27" s="13" t="s">
        <v>133</v>
      </c>
      <c r="C27" s="395">
        <v>102943</v>
      </c>
      <c r="D27" s="395">
        <v>73432</v>
      </c>
      <c r="E27" s="395">
        <f>SUM('- 57 -'!C27,'- 58 -'!G27,C27:D27)</f>
        <v>18327547</v>
      </c>
      <c r="G27" s="395">
        <v>1673897</v>
      </c>
    </row>
    <row r="28" spans="1:7" ht="12.75">
      <c r="A28" s="358">
        <v>20</v>
      </c>
      <c r="B28" s="15" t="s">
        <v>134</v>
      </c>
      <c r="C28" s="396">
        <v>198450</v>
      </c>
      <c r="D28" s="396">
        <v>58235</v>
      </c>
      <c r="E28" s="396">
        <f>SUM('- 57 -'!C28,'- 58 -'!G28,C28:D28)</f>
        <v>4506365</v>
      </c>
      <c r="G28" s="396">
        <v>1043901</v>
      </c>
    </row>
    <row r="29" spans="1:7" ht="12.75">
      <c r="A29" s="357">
        <v>21</v>
      </c>
      <c r="B29" s="13" t="s">
        <v>135</v>
      </c>
      <c r="C29" s="395">
        <v>625792</v>
      </c>
      <c r="D29" s="395">
        <v>145950</v>
      </c>
      <c r="E29" s="395">
        <f>SUM('- 57 -'!C29,'- 58 -'!G29,C29:D29)</f>
        <v>14328308</v>
      </c>
      <c r="G29" s="395">
        <v>2788084</v>
      </c>
    </row>
    <row r="30" spans="1:7" ht="12.75">
      <c r="A30" s="358">
        <v>22</v>
      </c>
      <c r="B30" s="15" t="s">
        <v>136</v>
      </c>
      <c r="C30" s="396">
        <v>0</v>
      </c>
      <c r="D30" s="396">
        <v>75912</v>
      </c>
      <c r="E30" s="396">
        <f>SUM('- 57 -'!C30,'- 58 -'!G30,C30:D30)</f>
        <v>6642486</v>
      </c>
      <c r="G30" s="396">
        <v>2174540</v>
      </c>
    </row>
    <row r="31" spans="1:7" ht="12.75">
      <c r="A31" s="357">
        <v>23</v>
      </c>
      <c r="B31" s="13" t="s">
        <v>137</v>
      </c>
      <c r="C31" s="395">
        <v>253580</v>
      </c>
      <c r="D31" s="395">
        <v>97570</v>
      </c>
      <c r="E31" s="395">
        <f>SUM('- 57 -'!C31,'- 58 -'!G31,C31:D31)</f>
        <v>6955586</v>
      </c>
      <c r="G31" s="395">
        <v>892463</v>
      </c>
    </row>
    <row r="32" spans="1:7" ht="12.75">
      <c r="A32" s="358">
        <v>24</v>
      </c>
      <c r="B32" s="15" t="s">
        <v>138</v>
      </c>
      <c r="C32" s="396">
        <v>477482</v>
      </c>
      <c r="D32" s="396">
        <v>177498</v>
      </c>
      <c r="E32" s="396">
        <f>SUM('- 57 -'!C32,'- 58 -'!G32,C32:D32)</f>
        <v>14080728</v>
      </c>
      <c r="G32" s="396">
        <v>3129292</v>
      </c>
    </row>
    <row r="33" spans="1:7" ht="12.75">
      <c r="A33" s="357">
        <v>25</v>
      </c>
      <c r="B33" s="13" t="s">
        <v>139</v>
      </c>
      <c r="C33" s="395">
        <v>157096</v>
      </c>
      <c r="D33" s="395">
        <v>81097</v>
      </c>
      <c r="E33" s="395">
        <f>SUM('- 57 -'!C33,'- 58 -'!G33,C33:D33)</f>
        <v>6326568</v>
      </c>
      <c r="G33" s="395">
        <v>1463904</v>
      </c>
    </row>
    <row r="34" spans="1:7" ht="12.75">
      <c r="A34" s="358">
        <v>26</v>
      </c>
      <c r="B34" s="15" t="s">
        <v>140</v>
      </c>
      <c r="C34" s="396">
        <v>400415</v>
      </c>
      <c r="D34" s="396">
        <v>8892</v>
      </c>
      <c r="E34" s="396">
        <f>SUM('- 57 -'!C34,'- 58 -'!G34,C34:D34)</f>
        <v>11062913</v>
      </c>
      <c r="G34" s="396">
        <v>1781207</v>
      </c>
    </row>
    <row r="35" spans="1:7" ht="12.75">
      <c r="A35" s="357">
        <v>28</v>
      </c>
      <c r="B35" s="13" t="s">
        <v>141</v>
      </c>
      <c r="C35" s="395">
        <v>213847</v>
      </c>
      <c r="D35" s="395">
        <v>61978</v>
      </c>
      <c r="E35" s="395">
        <f>SUM('- 57 -'!C35,'- 58 -'!G35,C35:D35)</f>
        <v>4158498</v>
      </c>
      <c r="G35" s="395">
        <v>627893</v>
      </c>
    </row>
    <row r="36" spans="1:7" ht="12.75">
      <c r="A36" s="358">
        <v>30</v>
      </c>
      <c r="B36" s="15" t="s">
        <v>142</v>
      </c>
      <c r="C36" s="396">
        <v>218641</v>
      </c>
      <c r="D36" s="396">
        <v>87528</v>
      </c>
      <c r="E36" s="396">
        <f>SUM('- 57 -'!C36,'- 58 -'!G36,C36:D36)</f>
        <v>6092282</v>
      </c>
      <c r="G36" s="396">
        <v>1096732</v>
      </c>
    </row>
    <row r="37" spans="1:7" ht="12.75">
      <c r="A37" s="357">
        <v>31</v>
      </c>
      <c r="B37" s="13" t="s">
        <v>143</v>
      </c>
      <c r="C37" s="395">
        <v>179285</v>
      </c>
      <c r="D37" s="395">
        <v>103388</v>
      </c>
      <c r="E37" s="395">
        <f>SUM('- 57 -'!C37,'- 58 -'!G37,C37:D37)</f>
        <v>6800522</v>
      </c>
      <c r="G37" s="395">
        <v>1525853</v>
      </c>
    </row>
    <row r="38" spans="1:7" ht="12.75">
      <c r="A38" s="358">
        <v>32</v>
      </c>
      <c r="B38" s="15" t="s">
        <v>144</v>
      </c>
      <c r="C38" s="396">
        <v>250674</v>
      </c>
      <c r="D38" s="396">
        <v>62185</v>
      </c>
      <c r="E38" s="396">
        <f>SUM('- 57 -'!C38,'- 58 -'!G38,C38:D38)</f>
        <v>4558970</v>
      </c>
      <c r="G38" s="396">
        <v>601936</v>
      </c>
    </row>
    <row r="39" spans="1:7" ht="12.75">
      <c r="A39" s="357">
        <v>33</v>
      </c>
      <c r="B39" s="13" t="s">
        <v>145</v>
      </c>
      <c r="C39" s="395">
        <v>394016</v>
      </c>
      <c r="D39" s="395">
        <v>145397</v>
      </c>
      <c r="E39" s="395">
        <f>SUM('- 57 -'!C39,'- 58 -'!G39,C39:D39)</f>
        <v>8024574</v>
      </c>
      <c r="G39" s="395">
        <v>1353479</v>
      </c>
    </row>
    <row r="40" spans="1:7" ht="12.75">
      <c r="A40" s="358">
        <v>34</v>
      </c>
      <c r="B40" s="15" t="s">
        <v>146</v>
      </c>
      <c r="C40" s="396">
        <v>183966</v>
      </c>
      <c r="D40" s="396">
        <v>56886</v>
      </c>
      <c r="E40" s="396">
        <f>SUM('- 57 -'!C40,'- 58 -'!G40,C40:D40)</f>
        <v>4006550</v>
      </c>
      <c r="G40" s="396">
        <v>310202</v>
      </c>
    </row>
    <row r="41" spans="1:7" ht="12.75">
      <c r="A41" s="357">
        <v>35</v>
      </c>
      <c r="B41" s="13" t="s">
        <v>147</v>
      </c>
      <c r="C41" s="395">
        <v>440918</v>
      </c>
      <c r="D41" s="395">
        <v>138172</v>
      </c>
      <c r="E41" s="395">
        <f>SUM('- 57 -'!C41,'- 58 -'!G41,C41:D41)</f>
        <v>8828260</v>
      </c>
      <c r="G41" s="395">
        <v>1307010</v>
      </c>
    </row>
    <row r="42" spans="1:7" ht="12.75">
      <c r="A42" s="358">
        <v>36</v>
      </c>
      <c r="B42" s="15" t="s">
        <v>148</v>
      </c>
      <c r="C42" s="396">
        <v>161134</v>
      </c>
      <c r="D42" s="396">
        <v>65016</v>
      </c>
      <c r="E42" s="396">
        <f>SUM('- 57 -'!C42,'- 58 -'!G42,C42:D42)</f>
        <v>4537493</v>
      </c>
      <c r="G42" s="396">
        <v>960187</v>
      </c>
    </row>
    <row r="43" spans="1:7" ht="12.75">
      <c r="A43" s="357">
        <v>37</v>
      </c>
      <c r="B43" s="13" t="s">
        <v>149</v>
      </c>
      <c r="C43" s="395">
        <v>212683</v>
      </c>
      <c r="D43" s="395">
        <v>46843</v>
      </c>
      <c r="E43" s="395">
        <f>SUM('- 57 -'!C43,'- 58 -'!G43,C43:D43)</f>
        <v>4132385</v>
      </c>
      <c r="G43" s="395">
        <v>815224</v>
      </c>
    </row>
    <row r="44" spans="1:7" ht="12.75">
      <c r="A44" s="358">
        <v>38</v>
      </c>
      <c r="B44" s="15" t="s">
        <v>150</v>
      </c>
      <c r="C44" s="396">
        <v>163128</v>
      </c>
      <c r="D44" s="396">
        <v>80079</v>
      </c>
      <c r="E44" s="396">
        <f>SUM('- 57 -'!C44,'- 58 -'!G44,C44:D44)</f>
        <v>5264858</v>
      </c>
      <c r="G44" s="396">
        <v>1141204</v>
      </c>
    </row>
    <row r="45" spans="1:7" ht="12.75">
      <c r="A45" s="357">
        <v>39</v>
      </c>
      <c r="B45" s="13" t="s">
        <v>151</v>
      </c>
      <c r="C45" s="395">
        <v>366614</v>
      </c>
      <c r="D45" s="395">
        <v>103390</v>
      </c>
      <c r="E45" s="395">
        <f>SUM('- 57 -'!C45,'- 58 -'!G45,C45:D45)</f>
        <v>9342225</v>
      </c>
      <c r="G45" s="395">
        <v>1789887</v>
      </c>
    </row>
    <row r="46" spans="1:7" ht="12.75">
      <c r="A46" s="358">
        <v>40</v>
      </c>
      <c r="B46" s="15" t="s">
        <v>152</v>
      </c>
      <c r="C46" s="396">
        <v>701473</v>
      </c>
      <c r="D46" s="396">
        <v>260681</v>
      </c>
      <c r="E46" s="396">
        <f>SUM('- 57 -'!C46,'- 58 -'!G46,C46:D46)</f>
        <v>26625568</v>
      </c>
      <c r="G46" s="396">
        <v>6888938</v>
      </c>
    </row>
    <row r="47" spans="1:7" ht="12.75">
      <c r="A47" s="357">
        <v>41</v>
      </c>
      <c r="B47" s="13" t="s">
        <v>153</v>
      </c>
      <c r="C47" s="395">
        <v>127615</v>
      </c>
      <c r="D47" s="395">
        <v>87359</v>
      </c>
      <c r="E47" s="395">
        <f>SUM('- 57 -'!C47,'- 58 -'!G47,C47:D47)</f>
        <v>6596644</v>
      </c>
      <c r="G47" s="395">
        <v>1728341</v>
      </c>
    </row>
    <row r="48" spans="1:7" ht="12.75">
      <c r="A48" s="358">
        <v>42</v>
      </c>
      <c r="B48" s="15" t="s">
        <v>154</v>
      </c>
      <c r="C48" s="396">
        <v>155375</v>
      </c>
      <c r="D48" s="396">
        <v>47367</v>
      </c>
      <c r="E48" s="396">
        <f>SUM('- 57 -'!C48,'- 58 -'!G48,C48:D48)</f>
        <v>4642564</v>
      </c>
      <c r="G48" s="396">
        <v>1084055</v>
      </c>
    </row>
    <row r="49" spans="1:7" ht="12.75">
      <c r="A49" s="357">
        <v>43</v>
      </c>
      <c r="B49" s="13" t="s">
        <v>155</v>
      </c>
      <c r="C49" s="395">
        <v>31672</v>
      </c>
      <c r="D49" s="395">
        <v>55547</v>
      </c>
      <c r="E49" s="395">
        <f>SUM('- 57 -'!C49,'- 58 -'!G49,C49:D49)</f>
        <v>3286818</v>
      </c>
      <c r="G49" s="395">
        <v>1027190</v>
      </c>
    </row>
    <row r="50" spans="1:7" ht="12.75">
      <c r="A50" s="358">
        <v>44</v>
      </c>
      <c r="B50" s="15" t="s">
        <v>156</v>
      </c>
      <c r="C50" s="396">
        <v>313230</v>
      </c>
      <c r="D50" s="396">
        <v>45904</v>
      </c>
      <c r="E50" s="396">
        <f>SUM('- 57 -'!C50,'- 58 -'!G50,C50:D50)</f>
        <v>5739956</v>
      </c>
      <c r="G50" s="396">
        <v>1047951</v>
      </c>
    </row>
    <row r="51" spans="1:7" ht="12.75">
      <c r="A51" s="357">
        <v>45</v>
      </c>
      <c r="B51" s="13" t="s">
        <v>157</v>
      </c>
      <c r="C51" s="395">
        <v>426569</v>
      </c>
      <c r="D51" s="395">
        <v>67911</v>
      </c>
      <c r="E51" s="395">
        <f>SUM('- 57 -'!C51,'- 58 -'!G51,C51:D51)</f>
        <v>8304294</v>
      </c>
      <c r="G51" s="395">
        <v>975953</v>
      </c>
    </row>
    <row r="52" spans="1:7" ht="12.75">
      <c r="A52" s="358">
        <v>46</v>
      </c>
      <c r="B52" s="15" t="s">
        <v>158</v>
      </c>
      <c r="C52" s="396">
        <v>582451</v>
      </c>
      <c r="D52" s="396">
        <v>48136</v>
      </c>
      <c r="E52" s="396">
        <f>SUM('- 57 -'!C52,'- 58 -'!G52,C52:D52)</f>
        <v>6122319</v>
      </c>
      <c r="G52" s="396">
        <v>718786</v>
      </c>
    </row>
    <row r="53" spans="1:7" ht="12.75">
      <c r="A53" s="357">
        <v>47</v>
      </c>
      <c r="B53" s="13" t="s">
        <v>159</v>
      </c>
      <c r="C53" s="395">
        <v>290842</v>
      </c>
      <c r="D53" s="395">
        <v>39952</v>
      </c>
      <c r="E53" s="395">
        <f>SUM('- 57 -'!C53,'- 58 -'!G53,C53:D53)</f>
        <v>5785146</v>
      </c>
      <c r="G53" s="395">
        <v>1088628</v>
      </c>
    </row>
    <row r="54" spans="1:7" ht="12.75">
      <c r="A54" s="358">
        <v>48</v>
      </c>
      <c r="B54" s="15" t="s">
        <v>160</v>
      </c>
      <c r="C54" s="396">
        <v>2736687</v>
      </c>
      <c r="D54" s="396">
        <v>230713</v>
      </c>
      <c r="E54" s="396">
        <f>SUM('- 57 -'!C54,'- 58 -'!G54,C54:D54)</f>
        <v>20396606</v>
      </c>
      <c r="G54" s="396">
        <v>438793</v>
      </c>
    </row>
    <row r="55" spans="1:7" ht="12.75">
      <c r="A55" s="357">
        <v>49</v>
      </c>
      <c r="B55" s="13" t="s">
        <v>161</v>
      </c>
      <c r="C55" s="395">
        <v>702609</v>
      </c>
      <c r="D55" s="395">
        <v>186107</v>
      </c>
      <c r="E55" s="395">
        <f>SUM('- 57 -'!C55,'- 58 -'!G55,C55:D55)</f>
        <v>19590706</v>
      </c>
      <c r="G55" s="395">
        <v>3353823</v>
      </c>
    </row>
    <row r="56" spans="1:7" ht="12.75">
      <c r="A56" s="358">
        <v>50</v>
      </c>
      <c r="B56" s="15" t="s">
        <v>358</v>
      </c>
      <c r="C56" s="396">
        <v>330157</v>
      </c>
      <c r="D56" s="396">
        <v>123219</v>
      </c>
      <c r="E56" s="396">
        <f>SUM('- 57 -'!C56,'- 58 -'!G56,C56:D56)</f>
        <v>8720307</v>
      </c>
      <c r="G56" s="396">
        <v>1765498</v>
      </c>
    </row>
    <row r="57" spans="1:7" ht="12.75">
      <c r="A57" s="357">
        <v>2264</v>
      </c>
      <c r="B57" s="13" t="s">
        <v>162</v>
      </c>
      <c r="C57" s="395">
        <v>126818</v>
      </c>
      <c r="D57" s="395">
        <v>9157</v>
      </c>
      <c r="E57" s="395">
        <f>SUM('- 57 -'!C57,'- 58 -'!G57,C57:D57)</f>
        <v>1230090</v>
      </c>
      <c r="G57" s="395">
        <v>93677</v>
      </c>
    </row>
    <row r="58" spans="1:7" ht="12.75">
      <c r="A58" s="358">
        <v>2309</v>
      </c>
      <c r="B58" s="15" t="s">
        <v>163</v>
      </c>
      <c r="C58" s="396">
        <v>178628</v>
      </c>
      <c r="D58" s="396">
        <v>12253</v>
      </c>
      <c r="E58" s="396">
        <f>SUM('- 57 -'!C58,'- 58 -'!G58,C58:D58)</f>
        <v>1338061</v>
      </c>
      <c r="G58" s="396">
        <v>104572</v>
      </c>
    </row>
    <row r="59" spans="1:7" ht="12.75">
      <c r="A59" s="357">
        <v>2312</v>
      </c>
      <c r="B59" s="13" t="s">
        <v>164</v>
      </c>
      <c r="C59" s="395">
        <v>164708</v>
      </c>
      <c r="D59" s="395">
        <v>19784</v>
      </c>
      <c r="E59" s="395">
        <f>SUM('- 57 -'!C59,'- 58 -'!G59,C59:D59)</f>
        <v>1349172</v>
      </c>
      <c r="G59" s="395">
        <v>20192</v>
      </c>
    </row>
    <row r="60" spans="1:7" ht="12.75">
      <c r="A60" s="358">
        <v>2355</v>
      </c>
      <c r="B60" s="15" t="s">
        <v>165</v>
      </c>
      <c r="C60" s="396">
        <v>1537841</v>
      </c>
      <c r="D60" s="396">
        <v>75298</v>
      </c>
      <c r="E60" s="396">
        <f>SUM('- 57 -'!C60,'- 58 -'!G60,C60:D60)</f>
        <v>15260255</v>
      </c>
      <c r="G60" s="396">
        <v>1807711</v>
      </c>
    </row>
    <row r="61" spans="1:7" ht="12.75">
      <c r="A61" s="357">
        <v>2439</v>
      </c>
      <c r="B61" s="13" t="s">
        <v>166</v>
      </c>
      <c r="C61" s="395">
        <v>8829</v>
      </c>
      <c r="D61" s="395">
        <v>-12442</v>
      </c>
      <c r="E61" s="395">
        <f>SUM('- 57 -'!C61,'- 58 -'!G61,C61:D61)</f>
        <v>920202</v>
      </c>
      <c r="G61" s="395">
        <v>86236</v>
      </c>
    </row>
    <row r="62" spans="1:7" ht="12.75">
      <c r="A62" s="358">
        <v>2460</v>
      </c>
      <c r="B62" s="15" t="s">
        <v>167</v>
      </c>
      <c r="C62" s="396">
        <v>240386</v>
      </c>
      <c r="D62" s="396">
        <v>12106</v>
      </c>
      <c r="E62" s="396">
        <f>SUM('- 57 -'!C62,'- 58 -'!G62,C62:D62)</f>
        <v>1758708</v>
      </c>
      <c r="G62" s="396">
        <v>126270</v>
      </c>
    </row>
    <row r="63" spans="1:7" ht="12.75">
      <c r="A63" s="357">
        <v>3000</v>
      </c>
      <c r="B63" s="13" t="s">
        <v>400</v>
      </c>
      <c r="C63" s="395">
        <v>0</v>
      </c>
      <c r="D63" s="395">
        <v>118134</v>
      </c>
      <c r="E63" s="395">
        <f>SUM('- 57 -'!C63,'- 58 -'!G63,C63:D63)</f>
        <v>731584</v>
      </c>
      <c r="G63" s="395">
        <v>0</v>
      </c>
    </row>
    <row r="64" spans="3:7" ht="4.5" customHeight="1">
      <c r="C64" s="397"/>
      <c r="D64" s="397"/>
      <c r="E64" s="397"/>
      <c r="G64" s="397"/>
    </row>
    <row r="65" spans="1:7" ht="12.75">
      <c r="A65" s="100"/>
      <c r="B65" s="19" t="s">
        <v>168</v>
      </c>
      <c r="C65" s="398">
        <f>SUM(C11:C63)</f>
        <v>34402122</v>
      </c>
      <c r="D65" s="398">
        <f>SUM(D11:D63)</f>
        <v>7307290</v>
      </c>
      <c r="E65" s="398">
        <f>SUM(E11:E63)</f>
        <v>736243204</v>
      </c>
      <c r="G65" s="398">
        <f>SUM(G11:G63)</f>
        <v>150353816</v>
      </c>
    </row>
    <row r="66" spans="3:7" ht="4.5" customHeight="1">
      <c r="C66" s="397"/>
      <c r="D66" s="397"/>
      <c r="E66" s="397"/>
      <c r="G66" s="397"/>
    </row>
    <row r="67" spans="1:7" ht="12.75">
      <c r="A67" s="97">
        <v>2155</v>
      </c>
      <c r="B67" s="98" t="s">
        <v>169</v>
      </c>
      <c r="C67" s="396">
        <v>0</v>
      </c>
      <c r="D67" s="396">
        <v>-9586</v>
      </c>
      <c r="E67" s="396">
        <f>SUM('- 57 -'!C67,'- 58 -'!G67,C67:D67)</f>
        <v>208622</v>
      </c>
      <c r="F67" s="78"/>
      <c r="G67" s="396"/>
    </row>
    <row r="68" spans="1:7" ht="12.75">
      <c r="A68" s="95">
        <v>2408</v>
      </c>
      <c r="B68" s="96" t="s">
        <v>171</v>
      </c>
      <c r="C68" s="395">
        <v>0</v>
      </c>
      <c r="D68" s="395">
        <v>5275</v>
      </c>
      <c r="E68" s="395">
        <f>SUM('- 57 -'!C68,'- 58 -'!G68,C68:D68)</f>
        <v>387474</v>
      </c>
      <c r="G68" s="395"/>
    </row>
    <row r="69" spans="3:7" ht="6.75" customHeight="1">
      <c r="C69" s="16"/>
      <c r="D69" s="16"/>
      <c r="E69" s="16"/>
      <c r="G69" s="16"/>
    </row>
    <row r="70" spans="1:7" ht="12" customHeight="1">
      <c r="A70" s="380" t="s">
        <v>372</v>
      </c>
      <c r="B70" s="265" t="s">
        <v>415</v>
      </c>
      <c r="C70" s="121"/>
      <c r="D70" s="121"/>
      <c r="E70" s="121"/>
      <c r="F70" s="122"/>
      <c r="G70" s="121"/>
    </row>
    <row r="71" spans="1:7" ht="12" customHeight="1">
      <c r="A71" s="380" t="s">
        <v>373</v>
      </c>
      <c r="B71" s="265" t="s">
        <v>486</v>
      </c>
      <c r="C71" s="121"/>
      <c r="D71" s="121"/>
      <c r="E71" s="121"/>
      <c r="F71" s="122"/>
      <c r="G71" s="121"/>
    </row>
    <row r="72" spans="1:7" ht="12" customHeight="1">
      <c r="A72" s="380" t="s">
        <v>374</v>
      </c>
      <c r="B72" s="311" t="str">
        <f>"THE "&amp;REPLACE(REPLACE('- 3 -'!A3,1,22,""),5,5,"")&amp;" PRORATED SCHOOL ASSESSMENT MULTIPLIED BY 7.42 MILLS ADJUSTED FOR MINING REVENUE (USED IN THE CALCULATION OF"</f>
        <v>THE 2000 PRORATED SCHOOL ASSESSMENT MULTIPLIED BY 7.42 MILLS ADJUSTED FOR MINING REVENUE (USED IN THE CALCULATION OF</v>
      </c>
      <c r="C72" s="121"/>
      <c r="D72" s="121"/>
      <c r="E72" s="121"/>
      <c r="F72" s="122"/>
      <c r="G72" s="121"/>
    </row>
    <row r="73" spans="2:7" ht="12" customHeight="1">
      <c r="B73" s="346" t="s">
        <v>365</v>
      </c>
      <c r="C73" s="121"/>
      <c r="D73" s="121"/>
      <c r="E73" s="121"/>
      <c r="F73" s="122"/>
      <c r="G73" s="121"/>
    </row>
    <row r="74" spans="3:7" ht="12" customHeight="1">
      <c r="C74" s="121"/>
      <c r="D74" s="121"/>
      <c r="E74" s="121"/>
      <c r="F74" s="122"/>
      <c r="G74" s="121"/>
    </row>
    <row r="75" spans="3:7" ht="12" customHeight="1">
      <c r="C75" s="121"/>
      <c r="D75" s="121"/>
      <c r="E75" s="121"/>
      <c r="F75" s="122"/>
      <c r="G75" s="121"/>
    </row>
    <row r="76" spans="3:7" ht="12.75">
      <c r="C76" s="121"/>
      <c r="D76" s="121"/>
      <c r="E76" s="121"/>
      <c r="F76" s="122"/>
      <c r="G76" s="121"/>
    </row>
    <row r="77" spans="2:7" ht="12.75">
      <c r="B77" s="122"/>
      <c r="C77" s="122"/>
      <c r="D77" s="122"/>
      <c r="E77" s="122"/>
      <c r="F77" s="122"/>
      <c r="G77" s="122"/>
    </row>
    <row r="78" spans="2:7" ht="12.75">
      <c r="B78" s="265"/>
      <c r="C78" s="122"/>
      <c r="D78" s="122"/>
      <c r="E78" s="122"/>
      <c r="F78" s="122"/>
      <c r="G78" s="122"/>
    </row>
    <row r="79" spans="2:7" ht="12.75">
      <c r="B79" s="122"/>
      <c r="C79" s="122"/>
      <c r="D79" s="122"/>
      <c r="E79" s="122"/>
      <c r="F79" s="122"/>
      <c r="G79" s="122"/>
    </row>
    <row r="80" spans="2:7" ht="12.75">
      <c r="B80" s="122"/>
      <c r="C80" s="122"/>
      <c r="D80" s="122"/>
      <c r="E80" s="122"/>
      <c r="F80" s="122"/>
      <c r="G80" s="122"/>
    </row>
  </sheetData>
  <printOptions horizontalCentered="1"/>
  <pageMargins left="0.4724409448818898" right="0.4724409448818898" top="0.5905511811023623" bottom="0" header="0.31496062992125984" footer="0"/>
  <pageSetup fitToHeight="1" fitToWidth="1" horizontalDpi="300" verticalDpi="300" orientation="portrait" scale="83" r:id="rId1"/>
  <headerFooter alignWithMargins="0">
    <oddHeader>&amp;C&amp;"Times New Roman,Bold"&amp;12&amp;A</oddHeader>
  </headerFooter>
</worksheet>
</file>

<file path=xl/worksheets/sheet51.xml><?xml version="1.0" encoding="utf-8"?>
<worksheet xmlns="http://schemas.openxmlformats.org/spreadsheetml/2006/main" xmlns:r="http://schemas.openxmlformats.org/officeDocument/2006/relationships">
  <sheetPr codeName="Sheet61">
    <pageSetUpPr fitToPage="1"/>
  </sheetPr>
  <dimension ref="A1:J74"/>
  <sheetViews>
    <sheetView showGridLines="0" showZeros="0" workbookViewId="0" topLeftCell="A1">
      <selection activeCell="A1" sqref="A1"/>
    </sheetView>
  </sheetViews>
  <sheetFormatPr defaultColWidth="12.83203125" defaultRowHeight="12"/>
  <cols>
    <col min="1" max="1" width="5.83203125" style="80" customWidth="1"/>
    <col min="2" max="2" width="32.83203125" style="80" customWidth="1"/>
    <col min="3" max="6" width="12.83203125" style="80" customWidth="1"/>
    <col min="7" max="16384" width="12.83203125" style="80" customWidth="1"/>
  </cols>
  <sheetData>
    <row r="1" spans="2:9" ht="6.75" customHeight="1">
      <c r="B1" s="78"/>
      <c r="C1" s="140"/>
      <c r="D1" s="140"/>
      <c r="E1" s="140"/>
      <c r="F1" s="140"/>
      <c r="G1" s="140"/>
      <c r="H1" s="140"/>
      <c r="I1" s="140"/>
    </row>
    <row r="2" spans="1:10" ht="12.75" customHeight="1">
      <c r="A2" s="195"/>
      <c r="B2" s="195" t="s">
        <v>401</v>
      </c>
      <c r="C2" s="195"/>
      <c r="D2" s="195"/>
      <c r="E2" s="195"/>
      <c r="F2" s="195"/>
      <c r="G2" s="195"/>
      <c r="H2" s="195"/>
      <c r="I2" s="195"/>
      <c r="J2" s="195"/>
    </row>
    <row r="3" spans="1:10" ht="12.75" customHeight="1">
      <c r="A3" s="267"/>
      <c r="B3" s="267" t="str">
        <f>C9&amp;" AND "&amp;REPLACE(REPLACE(YEAR,1,22,""),5,0,"")&amp;" ACTUAL"</f>
        <v>1999/00 AND 2000/01 ACTUAL</v>
      </c>
      <c r="C3" s="198"/>
      <c r="D3" s="198"/>
      <c r="E3" s="198"/>
      <c r="F3" s="198"/>
      <c r="G3" s="198"/>
      <c r="H3" s="198"/>
      <c r="I3" s="198"/>
      <c r="J3" s="198"/>
    </row>
    <row r="4" spans="1:9" ht="12.75" customHeight="1">
      <c r="A4" s="9"/>
      <c r="C4" s="140"/>
      <c r="D4" s="140"/>
      <c r="E4" s="140"/>
      <c r="F4" s="140"/>
      <c r="G4" s="140"/>
      <c r="H4" s="140"/>
      <c r="I4" s="140"/>
    </row>
    <row r="5" spans="1:9" ht="7.5" customHeight="1">
      <c r="A5" s="9"/>
      <c r="C5" s="140"/>
      <c r="D5" s="140"/>
      <c r="E5" s="140"/>
      <c r="F5" s="140"/>
      <c r="G5" s="140"/>
      <c r="H5" s="140"/>
      <c r="I5" s="140"/>
    </row>
    <row r="6" spans="1:10" ht="13.5" customHeight="1">
      <c r="A6" s="9"/>
      <c r="C6" s="424" t="s">
        <v>197</v>
      </c>
      <c r="D6" s="425"/>
      <c r="E6" s="426"/>
      <c r="F6" s="427"/>
      <c r="G6" s="424" t="s">
        <v>205</v>
      </c>
      <c r="H6" s="425"/>
      <c r="I6" s="426"/>
      <c r="J6" s="427"/>
    </row>
    <row r="7" spans="3:10" ht="13.5" customHeight="1">
      <c r="C7" s="428" t="s">
        <v>371</v>
      </c>
      <c r="D7" s="429"/>
      <c r="E7" s="428" t="s">
        <v>457</v>
      </c>
      <c r="F7" s="429"/>
      <c r="G7" s="428" t="s">
        <v>399</v>
      </c>
      <c r="H7" s="429"/>
      <c r="I7" s="428" t="s">
        <v>249</v>
      </c>
      <c r="J7" s="429"/>
    </row>
    <row r="8" spans="1:10" ht="16.5" customHeight="1">
      <c r="A8" s="92"/>
      <c r="B8" s="44"/>
      <c r="C8" s="430" t="s">
        <v>458</v>
      </c>
      <c r="D8" s="431"/>
      <c r="E8" s="430" t="s">
        <v>459</v>
      </c>
      <c r="F8" s="431"/>
      <c r="G8" s="430" t="s">
        <v>460</v>
      </c>
      <c r="H8" s="431"/>
      <c r="I8" s="430" t="s">
        <v>461</v>
      </c>
      <c r="J8" s="431"/>
    </row>
    <row r="9" spans="1:10" ht="12.75" customHeight="1">
      <c r="A9" s="50" t="s">
        <v>101</v>
      </c>
      <c r="B9" s="51" t="s">
        <v>102</v>
      </c>
      <c r="C9" s="432" t="s">
        <v>462</v>
      </c>
      <c r="D9" s="432" t="s">
        <v>463</v>
      </c>
      <c r="E9" s="432" t="s">
        <v>462</v>
      </c>
      <c r="F9" s="432" t="s">
        <v>463</v>
      </c>
      <c r="G9" s="432" t="s">
        <v>462</v>
      </c>
      <c r="H9" s="432" t="s">
        <v>463</v>
      </c>
      <c r="I9" s="432" t="s">
        <v>462</v>
      </c>
      <c r="J9" s="432" t="s">
        <v>463</v>
      </c>
    </row>
    <row r="10" spans="1:10" ht="4.5" customHeight="1">
      <c r="A10" s="75"/>
      <c r="B10" s="75"/>
      <c r="F10" s="379"/>
      <c r="G10" s="379"/>
      <c r="H10" s="146"/>
      <c r="I10" s="146"/>
      <c r="J10" s="162"/>
    </row>
    <row r="11" spans="1:10" ht="12.75">
      <c r="A11" s="357">
        <v>1</v>
      </c>
      <c r="B11" s="13" t="s">
        <v>117</v>
      </c>
      <c r="C11" s="395">
        <f>'- 4 -'!D11</f>
        <v>7157.744955510241</v>
      </c>
      <c r="D11" s="395">
        <f>'- 4 -'!F11</f>
        <v>7334</v>
      </c>
      <c r="E11" s="335">
        <v>14.2607217881842</v>
      </c>
      <c r="F11" s="335">
        <f>'- 9 -'!D11</f>
        <v>14.688013884161226</v>
      </c>
      <c r="G11" s="395">
        <v>121163</v>
      </c>
      <c r="H11" s="395">
        <f>'- 54 -'!G11</f>
        <v>123087</v>
      </c>
      <c r="I11" s="335">
        <v>26.4318973547464</v>
      </c>
      <c r="J11" s="335">
        <f>'- 52 -'!H11</f>
        <v>26.931673787819175</v>
      </c>
    </row>
    <row r="12" spans="1:10" ht="12.75">
      <c r="A12" s="358">
        <v>2</v>
      </c>
      <c r="B12" s="15" t="s">
        <v>118</v>
      </c>
      <c r="C12" s="396">
        <f>'- 4 -'!D12</f>
        <v>6023.097256084918</v>
      </c>
      <c r="D12" s="396">
        <f>'- 4 -'!F12</f>
        <v>6314</v>
      </c>
      <c r="E12" s="336">
        <v>15.53204617496991</v>
      </c>
      <c r="F12" s="336">
        <f>'- 9 -'!D12</f>
        <v>15.2204589004078</v>
      </c>
      <c r="G12" s="396">
        <v>151077</v>
      </c>
      <c r="H12" s="396">
        <f>'- 54 -'!G12</f>
        <v>157765</v>
      </c>
      <c r="I12" s="336">
        <v>15.868513922105729</v>
      </c>
      <c r="J12" s="336">
        <f>'- 52 -'!H12</f>
        <v>16.51560524257611</v>
      </c>
    </row>
    <row r="13" spans="1:10" ht="12.75">
      <c r="A13" s="357">
        <v>3</v>
      </c>
      <c r="B13" s="13" t="s">
        <v>119</v>
      </c>
      <c r="C13" s="395">
        <f>'- 4 -'!D13</f>
        <v>6438.678235864514</v>
      </c>
      <c r="D13" s="395">
        <f>'- 4 -'!F13</f>
        <v>6865</v>
      </c>
      <c r="E13" s="335">
        <v>14.636617236822786</v>
      </c>
      <c r="F13" s="335">
        <f>'- 9 -'!D13</f>
        <v>14.905292437000197</v>
      </c>
      <c r="G13" s="395">
        <v>138733</v>
      </c>
      <c r="H13" s="395">
        <f>'- 54 -'!G13</f>
        <v>146534</v>
      </c>
      <c r="I13" s="335">
        <v>20.8411351055526</v>
      </c>
      <c r="J13" s="335">
        <f>'- 52 -'!H13</f>
        <v>21.840452947327353</v>
      </c>
    </row>
    <row r="14" spans="1:10" ht="12.75">
      <c r="A14" s="358">
        <v>4</v>
      </c>
      <c r="B14" s="433" t="s">
        <v>120</v>
      </c>
      <c r="C14" s="396">
        <f>'- 4 -'!D14</f>
        <v>6504.242306497809</v>
      </c>
      <c r="D14" s="396">
        <f>'- 4 -'!F14</f>
        <v>6618</v>
      </c>
      <c r="E14" s="336">
        <v>14.837817772202454</v>
      </c>
      <c r="F14" s="336">
        <f>'- 9 -'!D14</f>
        <v>15.084168182633425</v>
      </c>
      <c r="G14" s="396">
        <v>126911</v>
      </c>
      <c r="H14" s="396">
        <f>'- 54 -'!G14</f>
        <v>127783</v>
      </c>
      <c r="I14" s="336"/>
      <c r="J14" s="336"/>
    </row>
    <row r="15" spans="1:10" ht="12.75">
      <c r="A15" s="357">
        <v>5</v>
      </c>
      <c r="B15" s="13" t="s">
        <v>121</v>
      </c>
      <c r="C15" s="395">
        <f>'- 4 -'!D15</f>
        <v>6502.353257714149</v>
      </c>
      <c r="D15" s="395">
        <f>'- 4 -'!F15</f>
        <v>6630</v>
      </c>
      <c r="E15" s="335">
        <v>14.637467871652435</v>
      </c>
      <c r="F15" s="335">
        <f>'- 9 -'!D15</f>
        <v>14.908620036215101</v>
      </c>
      <c r="G15" s="395">
        <v>150799</v>
      </c>
      <c r="H15" s="395">
        <f>'- 54 -'!G15</f>
        <v>154762</v>
      </c>
      <c r="I15" s="335">
        <v>20.620069931880526</v>
      </c>
      <c r="J15" s="335">
        <f>'- 52 -'!H15</f>
        <v>21.26424130879844</v>
      </c>
    </row>
    <row r="16" spans="1:10" ht="12.75">
      <c r="A16" s="358">
        <v>6</v>
      </c>
      <c r="B16" s="15" t="s">
        <v>122</v>
      </c>
      <c r="C16" s="396">
        <f>'- 4 -'!D16</f>
        <v>6126.109855512453</v>
      </c>
      <c r="D16" s="396">
        <f>'- 4 -'!F16</f>
        <v>6372</v>
      </c>
      <c r="E16" s="336">
        <v>15.520129836134231</v>
      </c>
      <c r="F16" s="336">
        <f>'- 9 -'!D16</f>
        <v>15.348150993469986</v>
      </c>
      <c r="G16" s="396">
        <v>101515</v>
      </c>
      <c r="H16" s="396">
        <f>'- 54 -'!G16</f>
        <v>103393</v>
      </c>
      <c r="I16" s="336">
        <v>19.95070244290764</v>
      </c>
      <c r="J16" s="336">
        <f>'- 52 -'!H16</f>
        <v>20.95939521081449</v>
      </c>
    </row>
    <row r="17" spans="1:10" ht="12.75">
      <c r="A17" s="357">
        <v>9</v>
      </c>
      <c r="B17" s="13" t="s">
        <v>123</v>
      </c>
      <c r="C17" s="395">
        <f>'- 4 -'!D17</f>
        <v>5954.438406112181</v>
      </c>
      <c r="D17" s="395">
        <f>'- 4 -'!F17</f>
        <v>6048</v>
      </c>
      <c r="E17" s="335">
        <v>15.72283126205533</v>
      </c>
      <c r="F17" s="335">
        <f>'- 9 -'!D17</f>
        <v>15.65317848410758</v>
      </c>
      <c r="G17" s="395">
        <v>94107</v>
      </c>
      <c r="H17" s="395">
        <f>'- 54 -'!G17</f>
        <v>99128</v>
      </c>
      <c r="I17" s="335">
        <v>19.536768059020087</v>
      </c>
      <c r="J17" s="335">
        <f>'- 52 -'!H17</f>
        <v>20.41494318192489</v>
      </c>
    </row>
    <row r="18" spans="1:10" ht="12.75">
      <c r="A18" s="358">
        <v>10</v>
      </c>
      <c r="B18" s="15" t="s">
        <v>124</v>
      </c>
      <c r="C18" s="396">
        <f>'- 4 -'!D18</f>
        <v>6453.137306590258</v>
      </c>
      <c r="D18" s="396">
        <f>'- 4 -'!F18</f>
        <v>6626</v>
      </c>
      <c r="E18" s="336">
        <v>15.6474175035868</v>
      </c>
      <c r="F18" s="336">
        <f>'- 9 -'!D18</f>
        <v>15.461423180398317</v>
      </c>
      <c r="G18" s="396">
        <v>98807</v>
      </c>
      <c r="H18" s="396">
        <f>'- 54 -'!G18</f>
        <v>99757</v>
      </c>
      <c r="I18" s="336">
        <v>23.653050690256247</v>
      </c>
      <c r="J18" s="336">
        <f>'- 52 -'!H18</f>
        <v>25.390661935146596</v>
      </c>
    </row>
    <row r="19" spans="1:10" ht="12.75">
      <c r="A19" s="357">
        <v>11</v>
      </c>
      <c r="B19" s="13" t="s">
        <v>125</v>
      </c>
      <c r="C19" s="395">
        <f>'- 4 -'!D19</f>
        <v>6209.6480839184505</v>
      </c>
      <c r="D19" s="395">
        <f>'- 4 -'!F19</f>
        <v>6499</v>
      </c>
      <c r="E19" s="335">
        <v>16.10216243827686</v>
      </c>
      <c r="F19" s="335">
        <f>'- 9 -'!D19</f>
        <v>15.344513187886681</v>
      </c>
      <c r="G19" s="395">
        <v>126135</v>
      </c>
      <c r="H19" s="395">
        <f>'- 54 -'!G19</f>
        <v>131358</v>
      </c>
      <c r="I19" s="335">
        <v>16.830914230668093</v>
      </c>
      <c r="J19" s="335">
        <f>'- 52 -'!H19</f>
        <v>17.37142365079297</v>
      </c>
    </row>
    <row r="20" spans="1:10" ht="12.75">
      <c r="A20" s="358">
        <v>12</v>
      </c>
      <c r="B20" s="15" t="s">
        <v>126</v>
      </c>
      <c r="C20" s="396">
        <f>'- 4 -'!D20</f>
        <v>5839.086548565353</v>
      </c>
      <c r="D20" s="396">
        <f>'- 4 -'!F20</f>
        <v>6158</v>
      </c>
      <c r="E20" s="336">
        <v>15.955776475925598</v>
      </c>
      <c r="F20" s="336">
        <f>'- 9 -'!D20</f>
        <v>15.89282190915907</v>
      </c>
      <c r="G20" s="396">
        <v>101619</v>
      </c>
      <c r="H20" s="396">
        <f>'- 54 -'!G20</f>
        <v>105310</v>
      </c>
      <c r="I20" s="336">
        <v>19.5079742507129</v>
      </c>
      <c r="J20" s="336">
        <f>'- 52 -'!H20</f>
        <v>20.691120842813348</v>
      </c>
    </row>
    <row r="21" spans="1:10" ht="12.75">
      <c r="A21" s="357">
        <v>13</v>
      </c>
      <c r="B21" s="13" t="s">
        <v>127</v>
      </c>
      <c r="C21" s="395">
        <f>'- 4 -'!D21</f>
        <v>6155.829096108022</v>
      </c>
      <c r="D21" s="395">
        <f>'- 4 -'!F21</f>
        <v>5688</v>
      </c>
      <c r="E21" s="335">
        <v>15.15771731278594</v>
      </c>
      <c r="F21" s="335">
        <f>'- 9 -'!D21</f>
        <v>16.40949260252209</v>
      </c>
      <c r="G21" s="395">
        <v>116164</v>
      </c>
      <c r="H21" s="395">
        <f>'- 54 -'!G21</f>
        <v>134548</v>
      </c>
      <c r="I21" s="335">
        <v>16.925015695575485</v>
      </c>
      <c r="J21" s="335">
        <f>'- 52 -'!H21</f>
        <v>17.890065082449787</v>
      </c>
    </row>
    <row r="22" spans="1:10" ht="12.75">
      <c r="A22" s="358">
        <v>14</v>
      </c>
      <c r="B22" s="15" t="s">
        <v>128</v>
      </c>
      <c r="C22" s="396">
        <f>'- 4 -'!D22</f>
        <v>6011.7060802964115</v>
      </c>
      <c r="D22" s="396">
        <f>'- 4 -'!F22</f>
        <v>6133</v>
      </c>
      <c r="E22" s="336">
        <v>16.73035111255031</v>
      </c>
      <c r="F22" s="336">
        <f>'- 9 -'!D22</f>
        <v>16.79328749338847</v>
      </c>
      <c r="G22" s="396">
        <v>87351</v>
      </c>
      <c r="H22" s="396">
        <f>'- 54 -'!G22</f>
        <v>81664</v>
      </c>
      <c r="I22" s="336">
        <v>19.87610889004087</v>
      </c>
      <c r="J22" s="336">
        <f>'- 52 -'!H22</f>
        <v>20.968604970128045</v>
      </c>
    </row>
    <row r="23" spans="1:10" ht="12.75">
      <c r="A23" s="357">
        <v>15</v>
      </c>
      <c r="B23" s="13" t="s">
        <v>129</v>
      </c>
      <c r="C23" s="395">
        <f>'- 4 -'!D23</f>
        <v>4975.488750833597</v>
      </c>
      <c r="D23" s="395">
        <f>'- 4 -'!F23</f>
        <v>5121</v>
      </c>
      <c r="E23" s="335">
        <v>17.95160985445152</v>
      </c>
      <c r="F23" s="335">
        <f>'- 9 -'!D23</f>
        <v>17.882856882461947</v>
      </c>
      <c r="G23" s="395">
        <v>77606</v>
      </c>
      <c r="H23" s="395">
        <f>'- 54 -'!G23</f>
        <v>84311</v>
      </c>
      <c r="I23" s="335">
        <v>13.211780072017747</v>
      </c>
      <c r="J23" s="335">
        <f>'- 52 -'!H23</f>
        <v>13.200000559206543</v>
      </c>
    </row>
    <row r="24" spans="1:10" ht="12.75">
      <c r="A24" s="358">
        <v>16</v>
      </c>
      <c r="B24" s="15" t="s">
        <v>130</v>
      </c>
      <c r="C24" s="396">
        <f>'- 4 -'!D24</f>
        <v>6999.903430749682</v>
      </c>
      <c r="D24" s="396">
        <f>'- 4 -'!F24</f>
        <v>7122</v>
      </c>
      <c r="E24" s="336">
        <v>14.765478424015008</v>
      </c>
      <c r="F24" s="336">
        <f>'- 9 -'!D24</f>
        <v>14.718414227491664</v>
      </c>
      <c r="G24" s="396">
        <v>127803</v>
      </c>
      <c r="H24" s="396">
        <f>'- 54 -'!G24</f>
        <v>123058</v>
      </c>
      <c r="I24" s="336">
        <v>18.31854021867857</v>
      </c>
      <c r="J24" s="336">
        <f>'- 52 -'!H24</f>
        <v>19.278846554249625</v>
      </c>
    </row>
    <row r="25" spans="1:10" ht="12.75">
      <c r="A25" s="357">
        <v>17</v>
      </c>
      <c r="B25" s="13" t="s">
        <v>131</v>
      </c>
      <c r="C25" s="395">
        <f>'- 4 -'!D25</f>
        <v>7321.186881918819</v>
      </c>
      <c r="D25" s="395">
        <f>'- 4 -'!F25</f>
        <v>7330</v>
      </c>
      <c r="E25" s="335">
        <v>14.338624338624337</v>
      </c>
      <c r="F25" s="335">
        <f>'- 9 -'!D25</f>
        <v>14.111635220125784</v>
      </c>
      <c r="G25" s="395">
        <v>143884</v>
      </c>
      <c r="H25" s="395">
        <f>'- 54 -'!G25</f>
        <v>110274</v>
      </c>
      <c r="I25" s="335">
        <v>17.64575750385767</v>
      </c>
      <c r="J25" s="335">
        <f>'- 52 -'!H25</f>
        <v>18.731949185100795</v>
      </c>
    </row>
    <row r="26" spans="1:10" ht="12.75">
      <c r="A26" s="358">
        <v>18</v>
      </c>
      <c r="B26" s="15" t="s">
        <v>132</v>
      </c>
      <c r="C26" s="396">
        <f>'- 4 -'!D26</f>
        <v>5697.091285501714</v>
      </c>
      <c r="D26" s="396">
        <f>'- 4 -'!F26</f>
        <v>6168</v>
      </c>
      <c r="E26" s="336">
        <v>16.496264674493062</v>
      </c>
      <c r="F26" s="336">
        <f>'- 9 -'!D26</f>
        <v>15.676336202316438</v>
      </c>
      <c r="G26" s="396">
        <v>93753</v>
      </c>
      <c r="H26" s="396">
        <f>'- 54 -'!G26</f>
        <v>107360</v>
      </c>
      <c r="I26" s="336">
        <v>16.261044859333932</v>
      </c>
      <c r="J26" s="336">
        <f>'- 52 -'!H26</f>
        <v>16.864464112199</v>
      </c>
    </row>
    <row r="27" spans="1:10" ht="12.75">
      <c r="A27" s="357">
        <v>19</v>
      </c>
      <c r="B27" s="13" t="s">
        <v>133</v>
      </c>
      <c r="C27" s="395">
        <f>'- 4 -'!D27</f>
        <v>4530.023891578747</v>
      </c>
      <c r="D27" s="395">
        <f>'- 4 -'!F27</f>
        <v>3913</v>
      </c>
      <c r="E27" s="335">
        <v>25.320948658921786</v>
      </c>
      <c r="F27" s="335">
        <f>'- 9 -'!D27</f>
        <v>28.84042449615422</v>
      </c>
      <c r="G27" s="395">
        <v>46337</v>
      </c>
      <c r="H27" s="395">
        <f>'- 54 -'!G27</f>
        <v>143712</v>
      </c>
      <c r="I27" s="335">
        <v>15.405567672355604</v>
      </c>
      <c r="J27" s="335">
        <f>'- 52 -'!H27</f>
        <v>15.695632109327441</v>
      </c>
    </row>
    <row r="28" spans="1:10" ht="12.75">
      <c r="A28" s="358">
        <v>20</v>
      </c>
      <c r="B28" s="15" t="s">
        <v>134</v>
      </c>
      <c r="C28" s="396">
        <f>'- 4 -'!D28</f>
        <v>7654.493105906314</v>
      </c>
      <c r="D28" s="396">
        <f>'- 4 -'!F28</f>
        <v>7207</v>
      </c>
      <c r="E28" s="336">
        <v>13.030785562632696</v>
      </c>
      <c r="F28" s="336">
        <f>'- 9 -'!D28</f>
        <v>13.596966413867824</v>
      </c>
      <c r="G28" s="396">
        <v>133607</v>
      </c>
      <c r="H28" s="396">
        <f>'- 54 -'!G28</f>
        <v>126908</v>
      </c>
      <c r="I28" s="336">
        <v>20.85085217022226</v>
      </c>
      <c r="J28" s="336">
        <f>'- 52 -'!H28</f>
        <v>21.195897789886317</v>
      </c>
    </row>
    <row r="29" spans="1:10" ht="12.75">
      <c r="A29" s="357">
        <v>21</v>
      </c>
      <c r="B29" s="13" t="s">
        <v>135</v>
      </c>
      <c r="C29" s="395">
        <f>'- 4 -'!D29</f>
        <v>6010.768414714568</v>
      </c>
      <c r="D29" s="395">
        <f>'- 4 -'!F29</f>
        <v>6092</v>
      </c>
      <c r="E29" s="335">
        <v>15.65746352413019</v>
      </c>
      <c r="F29" s="335">
        <f>'- 9 -'!D29</f>
        <v>15.962699096973271</v>
      </c>
      <c r="G29" s="395">
        <v>105582</v>
      </c>
      <c r="H29" s="395">
        <f>'- 54 -'!G29</f>
        <v>106590</v>
      </c>
      <c r="I29" s="335">
        <v>17.52669637988562</v>
      </c>
      <c r="J29" s="335">
        <f>'- 52 -'!H29</f>
        <v>18.504197629195254</v>
      </c>
    </row>
    <row r="30" spans="1:10" ht="12.75">
      <c r="A30" s="358">
        <v>22</v>
      </c>
      <c r="B30" s="15" t="s">
        <v>136</v>
      </c>
      <c r="C30" s="396">
        <f>'- 4 -'!D30</f>
        <v>6530.888076490439</v>
      </c>
      <c r="D30" s="396">
        <f>'- 4 -'!F30</f>
        <v>6530</v>
      </c>
      <c r="E30" s="336">
        <v>16.462962962962965</v>
      </c>
      <c r="F30" s="336">
        <f>'- 9 -'!D30</f>
        <v>16.81585801099643</v>
      </c>
      <c r="G30" s="396">
        <v>161922</v>
      </c>
      <c r="H30" s="396">
        <f>'- 54 -'!G30</f>
        <v>167892</v>
      </c>
      <c r="I30" s="336">
        <v>14.285365267434356</v>
      </c>
      <c r="J30" s="336">
        <f>'- 52 -'!H30</f>
        <v>15.583517374029782</v>
      </c>
    </row>
    <row r="31" spans="1:10" ht="12.75">
      <c r="A31" s="357">
        <v>23</v>
      </c>
      <c r="B31" s="13" t="s">
        <v>137</v>
      </c>
      <c r="C31" s="395">
        <f>'- 4 -'!D31</f>
        <v>6527.0533658876875</v>
      </c>
      <c r="D31" s="395">
        <f>'- 4 -'!F31</f>
        <v>6767</v>
      </c>
      <c r="E31" s="335">
        <v>15.924239057987117</v>
      </c>
      <c r="F31" s="335">
        <f>'- 9 -'!D31</f>
        <v>15.656894679695984</v>
      </c>
      <c r="G31" s="395">
        <v>85652</v>
      </c>
      <c r="H31" s="395">
        <f>'- 54 -'!G31</f>
        <v>88522</v>
      </c>
      <c r="I31" s="335">
        <v>17.830478191190767</v>
      </c>
      <c r="J31" s="335">
        <f>'- 52 -'!H31</f>
        <v>19.9819601392074</v>
      </c>
    </row>
    <row r="32" spans="1:10" ht="12.75">
      <c r="A32" s="358">
        <v>24</v>
      </c>
      <c r="B32" s="15" t="s">
        <v>138</v>
      </c>
      <c r="C32" s="396">
        <f>'- 4 -'!D32</f>
        <v>5849.07761771662</v>
      </c>
      <c r="D32" s="396">
        <f>'- 4 -'!F32</f>
        <v>6027</v>
      </c>
      <c r="E32" s="336">
        <v>15.97664133281807</v>
      </c>
      <c r="F32" s="336">
        <f>'- 9 -'!D32</f>
        <v>15.47521619911411</v>
      </c>
      <c r="G32" s="396">
        <v>111930</v>
      </c>
      <c r="H32" s="396">
        <f>'- 54 -'!G32</f>
        <v>116184</v>
      </c>
      <c r="I32" s="336">
        <v>16.711435921438373</v>
      </c>
      <c r="J32" s="336">
        <f>'- 52 -'!H32</f>
        <v>17.582841915918653</v>
      </c>
    </row>
    <row r="33" spans="1:10" ht="12.75">
      <c r="A33" s="357">
        <v>25</v>
      </c>
      <c r="B33" s="13" t="s">
        <v>139</v>
      </c>
      <c r="C33" s="395">
        <f>'- 4 -'!D33</f>
        <v>6195.364221847059</v>
      </c>
      <c r="D33" s="395">
        <f>'- 4 -'!F33</f>
        <v>6149</v>
      </c>
      <c r="E33" s="335">
        <v>16.018629807692307</v>
      </c>
      <c r="F33" s="335">
        <f>'- 9 -'!D33</f>
        <v>16.020286396181383</v>
      </c>
      <c r="G33" s="395">
        <v>121716</v>
      </c>
      <c r="H33" s="395">
        <f>'- 54 -'!G33</f>
        <v>130917</v>
      </c>
      <c r="I33" s="335">
        <v>16.633192070589157</v>
      </c>
      <c r="J33" s="335">
        <f>'- 52 -'!H33</f>
        <v>17.179958118815737</v>
      </c>
    </row>
    <row r="34" spans="1:10" ht="12.75">
      <c r="A34" s="358">
        <v>26</v>
      </c>
      <c r="B34" s="15" t="s">
        <v>140</v>
      </c>
      <c r="C34" s="396">
        <f>'- 4 -'!D34</f>
        <v>5357.329165134241</v>
      </c>
      <c r="D34" s="396">
        <f>'- 4 -'!F34</f>
        <v>5536</v>
      </c>
      <c r="E34" s="336">
        <v>16.920779139958928</v>
      </c>
      <c r="F34" s="336">
        <f>'- 9 -'!D34</f>
        <v>16.207383023747944</v>
      </c>
      <c r="G34" s="396">
        <v>84524</v>
      </c>
      <c r="H34" s="396">
        <f>'- 54 -'!G34</f>
        <v>90706</v>
      </c>
      <c r="I34" s="336">
        <v>16.052020887686197</v>
      </c>
      <c r="J34" s="336">
        <f>'- 52 -'!H34</f>
        <v>16.1338134236327</v>
      </c>
    </row>
    <row r="35" spans="1:10" ht="12.75">
      <c r="A35" s="357">
        <v>28</v>
      </c>
      <c r="B35" s="13" t="s">
        <v>141</v>
      </c>
      <c r="C35" s="395">
        <f>'- 4 -'!D35</f>
        <v>6793.40944705619</v>
      </c>
      <c r="D35" s="395">
        <f>'- 4 -'!F35</f>
        <v>6848</v>
      </c>
      <c r="E35" s="335">
        <v>13.885607709045694</v>
      </c>
      <c r="F35" s="335">
        <f>'- 9 -'!D35</f>
        <v>13.802221874511032</v>
      </c>
      <c r="G35" s="395">
        <v>92591</v>
      </c>
      <c r="H35" s="395">
        <f>'- 54 -'!G35</f>
        <v>96006</v>
      </c>
      <c r="I35" s="335">
        <v>21.120122406133046</v>
      </c>
      <c r="J35" s="335">
        <f>'- 52 -'!H35</f>
        <v>20.358187422784347</v>
      </c>
    </row>
    <row r="36" spans="1:10" ht="12.75">
      <c r="A36" s="358">
        <v>30</v>
      </c>
      <c r="B36" s="15" t="s">
        <v>142</v>
      </c>
      <c r="C36" s="396">
        <f>'- 4 -'!D36</f>
        <v>6451.872943928649</v>
      </c>
      <c r="D36" s="396">
        <f>'- 4 -'!F36</f>
        <v>6500</v>
      </c>
      <c r="E36" s="336">
        <v>15.24462275716037</v>
      </c>
      <c r="F36" s="336">
        <f>'- 9 -'!D36</f>
        <v>15.477844857045222</v>
      </c>
      <c r="G36" s="396">
        <v>106146</v>
      </c>
      <c r="H36" s="396">
        <f>'- 54 -'!G36</f>
        <v>108700</v>
      </c>
      <c r="I36" s="336">
        <v>18.757402008359946</v>
      </c>
      <c r="J36" s="336">
        <f>'- 52 -'!H36</f>
        <v>18.757406594037054</v>
      </c>
    </row>
    <row r="37" spans="1:10" ht="12.75">
      <c r="A37" s="357">
        <v>31</v>
      </c>
      <c r="B37" s="13" t="s">
        <v>143</v>
      </c>
      <c r="C37" s="395">
        <f>'- 4 -'!D37</f>
        <v>5923.910105757932</v>
      </c>
      <c r="D37" s="395">
        <f>'- 4 -'!F37</f>
        <v>6151</v>
      </c>
      <c r="E37" s="335">
        <v>15.850251443471784</v>
      </c>
      <c r="F37" s="335">
        <f>'- 9 -'!D37</f>
        <v>15.753297417796768</v>
      </c>
      <c r="G37" s="395">
        <v>118609</v>
      </c>
      <c r="H37" s="395">
        <f>'- 54 -'!G37</f>
        <v>123028</v>
      </c>
      <c r="I37" s="335">
        <v>15.455898026196698</v>
      </c>
      <c r="J37" s="335">
        <f>'- 52 -'!H37</f>
        <v>16.215037959686256</v>
      </c>
    </row>
    <row r="38" spans="1:10" ht="12.75">
      <c r="A38" s="358">
        <v>32</v>
      </c>
      <c r="B38" s="15" t="s">
        <v>144</v>
      </c>
      <c r="C38" s="396">
        <f>'- 4 -'!D38</f>
        <v>7296.807977207977</v>
      </c>
      <c r="D38" s="396">
        <f>'- 4 -'!F38</f>
        <v>7293</v>
      </c>
      <c r="E38" s="336">
        <v>14.098650385604113</v>
      </c>
      <c r="F38" s="336">
        <f>'- 9 -'!D38</f>
        <v>14.438001023366878</v>
      </c>
      <c r="G38" s="396">
        <v>92346</v>
      </c>
      <c r="H38" s="396">
        <f>'- 54 -'!G38</f>
        <v>91197</v>
      </c>
      <c r="I38" s="336">
        <v>19.507456386982923</v>
      </c>
      <c r="J38" s="336">
        <f>'- 52 -'!H38</f>
        <v>20.970652068652512</v>
      </c>
    </row>
    <row r="39" spans="1:10" ht="12.75">
      <c r="A39" s="357">
        <v>33</v>
      </c>
      <c r="B39" s="13" t="s">
        <v>145</v>
      </c>
      <c r="C39" s="395">
        <f>'- 4 -'!D39</f>
        <v>6456.4455836804445</v>
      </c>
      <c r="D39" s="395">
        <f>'- 4 -'!F39</f>
        <v>6518</v>
      </c>
      <c r="E39" s="335">
        <v>15.666359909646113</v>
      </c>
      <c r="F39" s="335">
        <f>'- 9 -'!D39</f>
        <v>15.735537190082646</v>
      </c>
      <c r="G39" s="395">
        <v>96694</v>
      </c>
      <c r="H39" s="395">
        <f>'- 54 -'!G39</f>
        <v>100361</v>
      </c>
      <c r="I39" s="335">
        <v>17.483164497364942</v>
      </c>
      <c r="J39" s="335">
        <f>'- 52 -'!H39</f>
        <v>19.338025778479107</v>
      </c>
    </row>
    <row r="40" spans="1:10" ht="12.75">
      <c r="A40" s="358">
        <v>34</v>
      </c>
      <c r="B40" s="15" t="s">
        <v>146</v>
      </c>
      <c r="C40" s="396">
        <f>'- 4 -'!D40</f>
        <v>7209.331853820598</v>
      </c>
      <c r="D40" s="396">
        <f>'- 4 -'!F40</f>
        <v>7511</v>
      </c>
      <c r="E40" s="336">
        <v>14.471153846153847</v>
      </c>
      <c r="F40" s="336">
        <f>'- 9 -'!D40</f>
        <v>12.863397548161121</v>
      </c>
      <c r="G40" s="396">
        <v>59015</v>
      </c>
      <c r="H40" s="396">
        <f>'- 54 -'!G40</f>
        <v>61254</v>
      </c>
      <c r="I40" s="336">
        <v>24.98532175574826</v>
      </c>
      <c r="J40" s="336">
        <f>'- 52 -'!H40</f>
        <v>24.918510793268457</v>
      </c>
    </row>
    <row r="41" spans="1:10" ht="12.75">
      <c r="A41" s="357">
        <v>35</v>
      </c>
      <c r="B41" s="13" t="s">
        <v>147</v>
      </c>
      <c r="C41" s="395">
        <f>'- 4 -'!D41</f>
        <v>6695.36873747495</v>
      </c>
      <c r="D41" s="395">
        <f>'- 4 -'!F41</f>
        <v>6846</v>
      </c>
      <c r="E41" s="335">
        <v>15.534282823566036</v>
      </c>
      <c r="F41" s="335">
        <f>'- 9 -'!D41</f>
        <v>15.483193277310926</v>
      </c>
      <c r="G41" s="395">
        <v>91617</v>
      </c>
      <c r="H41" s="395">
        <f>'- 54 -'!G41</f>
        <v>95917</v>
      </c>
      <c r="I41" s="335">
        <v>19.92044802882263</v>
      </c>
      <c r="J41" s="335">
        <f>'- 52 -'!H41</f>
        <v>20.623789504806552</v>
      </c>
    </row>
    <row r="42" spans="1:10" ht="12.75">
      <c r="A42" s="358">
        <v>36</v>
      </c>
      <c r="B42" s="15" t="s">
        <v>148</v>
      </c>
      <c r="C42" s="396">
        <f>'- 4 -'!D42</f>
        <v>6326.574698795181</v>
      </c>
      <c r="D42" s="396">
        <f>'- 4 -'!F42</f>
        <v>6451</v>
      </c>
      <c r="E42" s="336">
        <v>15.952448747152618</v>
      </c>
      <c r="F42" s="336">
        <f>'- 9 -'!D42</f>
        <v>15.393728222996515</v>
      </c>
      <c r="G42" s="396">
        <v>118888</v>
      </c>
      <c r="H42" s="396">
        <f>'- 54 -'!G42</f>
        <v>116007</v>
      </c>
      <c r="I42" s="336">
        <v>18.9489196352162</v>
      </c>
      <c r="J42" s="336">
        <f>'- 52 -'!H42</f>
        <v>18.78411326397657</v>
      </c>
    </row>
    <row r="43" spans="1:10" ht="12.75">
      <c r="A43" s="357">
        <v>37</v>
      </c>
      <c r="B43" s="13" t="s">
        <v>149</v>
      </c>
      <c r="C43" s="395">
        <f>'- 4 -'!D43</f>
        <v>6773.733464955578</v>
      </c>
      <c r="D43" s="395">
        <f>'- 4 -'!F43</f>
        <v>6890</v>
      </c>
      <c r="E43" s="335">
        <v>14.853372434017597</v>
      </c>
      <c r="F43" s="335">
        <f>'- 9 -'!D43</f>
        <v>15.254752851711027</v>
      </c>
      <c r="G43" s="395">
        <v>114659</v>
      </c>
      <c r="H43" s="395">
        <f>'- 54 -'!G43</f>
        <v>114327</v>
      </c>
      <c r="I43" s="335">
        <v>20.508973900752444</v>
      </c>
      <c r="J43" s="335">
        <f>'- 52 -'!H43</f>
        <v>19.999848910288208</v>
      </c>
    </row>
    <row r="44" spans="1:10" ht="12.75">
      <c r="A44" s="358">
        <v>38</v>
      </c>
      <c r="B44" s="15" t="s">
        <v>150</v>
      </c>
      <c r="C44" s="396">
        <f>'- 4 -'!D44</f>
        <v>7045.348908918407</v>
      </c>
      <c r="D44" s="396">
        <f>'- 4 -'!F44</f>
        <v>7134</v>
      </c>
      <c r="E44" s="336">
        <v>14.534589749482878</v>
      </c>
      <c r="F44" s="336">
        <f>'- 9 -'!D44</f>
        <v>14.271788990825685</v>
      </c>
      <c r="G44" s="396">
        <v>123504</v>
      </c>
      <c r="H44" s="396">
        <f>'- 54 -'!G44</f>
        <v>130170</v>
      </c>
      <c r="I44" s="336">
        <v>17.960270892355194</v>
      </c>
      <c r="J44" s="336">
        <f>'- 52 -'!H44</f>
        <v>19.213088529555044</v>
      </c>
    </row>
    <row r="45" spans="1:10" ht="12.75">
      <c r="A45" s="357">
        <v>39</v>
      </c>
      <c r="B45" s="13" t="s">
        <v>151</v>
      </c>
      <c r="C45" s="395">
        <f>'- 4 -'!D45</f>
        <v>6440.758893280632</v>
      </c>
      <c r="D45" s="395">
        <f>'- 4 -'!F45</f>
        <v>6587</v>
      </c>
      <c r="E45" s="335">
        <v>15.258326073845742</v>
      </c>
      <c r="F45" s="335">
        <f>'- 9 -'!D45</f>
        <v>14.418471337579616</v>
      </c>
      <c r="G45" s="395">
        <v>109685</v>
      </c>
      <c r="H45" s="395">
        <f>'- 54 -'!G45</f>
        <v>114265</v>
      </c>
      <c r="I45" s="335">
        <v>17.92909027936686</v>
      </c>
      <c r="J45" s="335">
        <f>'- 52 -'!H45</f>
        <v>18.21738179129477</v>
      </c>
    </row>
    <row r="46" spans="1:10" ht="12.75">
      <c r="A46" s="358">
        <v>40</v>
      </c>
      <c r="B46" s="15" t="s">
        <v>152</v>
      </c>
      <c r="C46" s="396">
        <f>'- 4 -'!D46</f>
        <v>5477.236831683168</v>
      </c>
      <c r="D46" s="396">
        <f>'- 4 -'!F46</f>
        <v>5666</v>
      </c>
      <c r="E46" s="336">
        <v>16.280169356745255</v>
      </c>
      <c r="F46" s="336">
        <f>'- 9 -'!D46</f>
        <v>16.031712695579124</v>
      </c>
      <c r="G46" s="396">
        <v>117684</v>
      </c>
      <c r="H46" s="396">
        <f>'- 54 -'!G46</f>
        <v>125904</v>
      </c>
      <c r="I46" s="336">
        <v>14.755624253626326</v>
      </c>
      <c r="J46" s="336">
        <f>'- 52 -'!H46</f>
        <v>15.506313864250535</v>
      </c>
    </row>
    <row r="47" spans="1:10" ht="12.75">
      <c r="A47" s="357">
        <v>41</v>
      </c>
      <c r="B47" s="13" t="s">
        <v>153</v>
      </c>
      <c r="C47" s="395">
        <f>'- 4 -'!D47</f>
        <v>6872.838375108038</v>
      </c>
      <c r="D47" s="395">
        <f>'- 4 -'!F47</f>
        <v>7069</v>
      </c>
      <c r="E47" s="335">
        <v>14.880390980022295</v>
      </c>
      <c r="F47" s="335">
        <f>'- 9 -'!D47</f>
        <v>13.87865017251536</v>
      </c>
      <c r="G47" s="395">
        <v>138607</v>
      </c>
      <c r="H47" s="395">
        <f>'- 54 -'!G47</f>
        <v>145436</v>
      </c>
      <c r="I47" s="335">
        <v>19.053642938756447</v>
      </c>
      <c r="J47" s="335">
        <f>'- 52 -'!H47</f>
        <v>19.063998775941688</v>
      </c>
    </row>
    <row r="48" spans="1:10" ht="12.75">
      <c r="A48" s="358">
        <v>42</v>
      </c>
      <c r="B48" s="15" t="s">
        <v>154</v>
      </c>
      <c r="C48" s="396">
        <f>'- 4 -'!D48</f>
        <v>6713.980863764044</v>
      </c>
      <c r="D48" s="396">
        <f>'- 4 -'!F48</f>
        <v>7133</v>
      </c>
      <c r="E48" s="336">
        <v>15.837619908244129</v>
      </c>
      <c r="F48" s="336">
        <f>'- 9 -'!D48</f>
        <v>14.883120413155748</v>
      </c>
      <c r="G48" s="396">
        <v>121423</v>
      </c>
      <c r="H48" s="396">
        <f>'- 54 -'!G48</f>
        <v>127882</v>
      </c>
      <c r="I48" s="336">
        <v>20.201959081164258</v>
      </c>
      <c r="J48" s="336">
        <f>'- 52 -'!H48</f>
        <v>20.20199448264684</v>
      </c>
    </row>
    <row r="49" spans="1:10" ht="12.75">
      <c r="A49" s="357">
        <v>43</v>
      </c>
      <c r="B49" s="13" t="s">
        <v>155</v>
      </c>
      <c r="C49" s="395">
        <f>'- 4 -'!D49</f>
        <v>7149.590935502615</v>
      </c>
      <c r="D49" s="395">
        <f>'- 4 -'!F49</f>
        <v>7322</v>
      </c>
      <c r="E49" s="335">
        <v>13.498039215686275</v>
      </c>
      <c r="F49" s="335">
        <f>'- 9 -'!D49</f>
        <v>13.51063829787234</v>
      </c>
      <c r="G49" s="395">
        <v>160800</v>
      </c>
      <c r="H49" s="395">
        <f>'- 54 -'!G49</f>
        <v>156380</v>
      </c>
      <c r="I49" s="335">
        <v>18.85780923348127</v>
      </c>
      <c r="J49" s="335">
        <f>'- 52 -'!H49</f>
        <v>18.957113960706256</v>
      </c>
    </row>
    <row r="50" spans="1:10" ht="12.75">
      <c r="A50" s="358">
        <v>44</v>
      </c>
      <c r="B50" s="15" t="s">
        <v>156</v>
      </c>
      <c r="C50" s="396">
        <f>'- 4 -'!D50</f>
        <v>6507.91884057971</v>
      </c>
      <c r="D50" s="396">
        <f>'- 4 -'!F50</f>
        <v>6491</v>
      </c>
      <c r="E50" s="336">
        <v>15.343562374916612</v>
      </c>
      <c r="F50" s="336">
        <f>'- 9 -'!D50</f>
        <v>15.242675994752949</v>
      </c>
      <c r="G50" s="396">
        <v>96676</v>
      </c>
      <c r="H50" s="396">
        <f>'- 54 -'!G50</f>
        <v>109162</v>
      </c>
      <c r="I50" s="336">
        <v>22.401820639541466</v>
      </c>
      <c r="J50" s="336">
        <f>'- 52 -'!H50</f>
        <v>22.39567365364221</v>
      </c>
    </row>
    <row r="51" spans="1:10" ht="12.75">
      <c r="A51" s="357">
        <v>45</v>
      </c>
      <c r="B51" s="13" t="s">
        <v>157</v>
      </c>
      <c r="C51" s="395">
        <f>'- 4 -'!D51</f>
        <v>6239.88845570717</v>
      </c>
      <c r="D51" s="395">
        <f>'- 4 -'!F51</f>
        <v>6398</v>
      </c>
      <c r="E51" s="335">
        <v>16.310165150578467</v>
      </c>
      <c r="F51" s="335">
        <f>'- 9 -'!D51</f>
        <v>16.077280294401124</v>
      </c>
      <c r="G51" s="395">
        <v>71735</v>
      </c>
      <c r="H51" s="395">
        <f>'- 54 -'!G51</f>
        <v>76325</v>
      </c>
      <c r="I51" s="335">
        <v>19.638435398733147</v>
      </c>
      <c r="J51" s="335">
        <f>'- 52 -'!H51</f>
        <v>20.173105729019124</v>
      </c>
    </row>
    <row r="52" spans="1:10" ht="12.75">
      <c r="A52" s="358">
        <v>46</v>
      </c>
      <c r="B52" s="15" t="s">
        <v>158</v>
      </c>
      <c r="C52" s="396">
        <f>'- 4 -'!D52</f>
        <v>6710.903712239178</v>
      </c>
      <c r="D52" s="396">
        <f>'- 4 -'!F52</f>
        <v>7574</v>
      </c>
      <c r="E52" s="336">
        <v>15.492617967769952</v>
      </c>
      <c r="F52" s="336">
        <f>'- 9 -'!D52</f>
        <v>14.423896204492642</v>
      </c>
      <c r="G52" s="396">
        <v>69433</v>
      </c>
      <c r="H52" s="396">
        <f>'- 54 -'!G52</f>
        <v>74920</v>
      </c>
      <c r="I52" s="336">
        <v>21.490645752078848</v>
      </c>
      <c r="J52" s="336">
        <f>'- 52 -'!H52</f>
        <v>21.629083567259467</v>
      </c>
    </row>
    <row r="53" spans="1:10" ht="12.75">
      <c r="A53" s="357">
        <v>47</v>
      </c>
      <c r="B53" s="13" t="s">
        <v>159</v>
      </c>
      <c r="C53" s="395">
        <f>'- 4 -'!D53</f>
        <v>5784.881648755271</v>
      </c>
      <c r="D53" s="395">
        <f>'- 4 -'!F53</f>
        <v>5894</v>
      </c>
      <c r="E53" s="335">
        <v>16.13476733977173</v>
      </c>
      <c r="F53" s="335">
        <f>'- 9 -'!D53</f>
        <v>17.01244813278008</v>
      </c>
      <c r="G53" s="395">
        <v>95631</v>
      </c>
      <c r="H53" s="395">
        <f>'- 54 -'!G53</f>
        <v>102463</v>
      </c>
      <c r="I53" s="335">
        <v>18.79345831337682</v>
      </c>
      <c r="J53" s="335">
        <f>'- 52 -'!H53</f>
        <v>19.015751718531018</v>
      </c>
    </row>
    <row r="54" spans="1:10" ht="12.75">
      <c r="A54" s="358">
        <v>48</v>
      </c>
      <c r="B54" s="15" t="s">
        <v>160</v>
      </c>
      <c r="C54" s="396">
        <f>'- 4 -'!D54</f>
        <v>10244.13368394594</v>
      </c>
      <c r="D54" s="396">
        <f>'- 4 -'!F54</f>
        <v>10922</v>
      </c>
      <c r="E54" s="336">
        <v>13.669618078498747</v>
      </c>
      <c r="F54" s="336">
        <f>'- 9 -'!D54</f>
        <v>11.812901744719925</v>
      </c>
      <c r="G54" s="396">
        <v>22697</v>
      </c>
      <c r="H54" s="396">
        <f>'- 54 -'!G54</f>
        <v>21428</v>
      </c>
      <c r="I54" s="336">
        <v>18.299991975223843</v>
      </c>
      <c r="J54" s="336">
        <f>'- 52 -'!H54</f>
        <v>20.200001589542033</v>
      </c>
    </row>
    <row r="55" spans="1:10" ht="12.75">
      <c r="A55" s="357">
        <v>49</v>
      </c>
      <c r="B55" s="13" t="s">
        <v>161</v>
      </c>
      <c r="C55" s="395">
        <f>'- 4 -'!D55</f>
        <v>7374.688088999218</v>
      </c>
      <c r="D55" s="395">
        <f>'- 4 -'!F55</f>
        <v>7845</v>
      </c>
      <c r="E55" s="335">
        <v>13.626710934318917</v>
      </c>
      <c r="F55" s="335">
        <f>'- 9 -'!D55</f>
        <v>13.284716642976331</v>
      </c>
      <c r="G55" s="395">
        <v>100317</v>
      </c>
      <c r="H55" s="395">
        <f>'- 54 -'!G55</f>
        <v>106916</v>
      </c>
      <c r="I55" s="335">
        <v>0</v>
      </c>
      <c r="J55" s="335">
        <f>'- 52 -'!H55</f>
        <v>0</v>
      </c>
    </row>
    <row r="56" spans="1:10" ht="12.75">
      <c r="A56" s="358">
        <v>50</v>
      </c>
      <c r="B56" s="433" t="s">
        <v>358</v>
      </c>
      <c r="C56" s="396">
        <f>'- 4 -'!D56</f>
        <v>7416.083178807947</v>
      </c>
      <c r="D56" s="396">
        <f>'- 4 -'!F56</f>
        <v>7633</v>
      </c>
      <c r="E56" s="336">
        <v>14.147054414630489</v>
      </c>
      <c r="F56" s="336">
        <f>'- 9 -'!D56</f>
        <v>14.313269811759241</v>
      </c>
      <c r="G56" s="396">
        <v>123668</v>
      </c>
      <c r="H56" s="396">
        <f>'- 54 -'!G56</f>
        <v>124865</v>
      </c>
      <c r="I56" s="336">
        <v>21.371022486654095</v>
      </c>
      <c r="J56" s="336">
        <f>'- 52 -'!H56</f>
        <v>21.651525344652704</v>
      </c>
    </row>
    <row r="57" spans="1:10" ht="12.75">
      <c r="A57" s="357">
        <v>2264</v>
      </c>
      <c r="B57" s="13" t="s">
        <v>162</v>
      </c>
      <c r="C57" s="395">
        <f>'- 4 -'!D57</f>
        <v>9054.528395061729</v>
      </c>
      <c r="D57" s="395">
        <f>'- 4 -'!F57</f>
        <v>9081</v>
      </c>
      <c r="E57" s="335">
        <v>12.538699690402478</v>
      </c>
      <c r="F57" s="335">
        <f>'- 9 -'!D57</f>
        <v>13.335654596100278</v>
      </c>
      <c r="G57" s="395">
        <v>62659</v>
      </c>
      <c r="H57" s="395">
        <f>'- 54 -'!G57</f>
        <v>63125</v>
      </c>
      <c r="I57" s="335">
        <v>36.10004681419179</v>
      </c>
      <c r="J57" s="335">
        <f>'- 52 -'!H57</f>
        <v>37.370019390160444</v>
      </c>
    </row>
    <row r="58" spans="1:10" ht="12.75">
      <c r="A58" s="358">
        <v>2309</v>
      </c>
      <c r="B58" s="15" t="s">
        <v>163</v>
      </c>
      <c r="C58" s="396">
        <f>'- 4 -'!D58</f>
        <v>7447.270992366412</v>
      </c>
      <c r="D58" s="396">
        <f>'- 4 -'!F58</f>
        <v>7937</v>
      </c>
      <c r="E58" s="336">
        <v>13.789473684210526</v>
      </c>
      <c r="F58" s="336">
        <f>'- 9 -'!D58</f>
        <v>13.090909090909092</v>
      </c>
      <c r="G58" s="396">
        <v>48793</v>
      </c>
      <c r="H58" s="396">
        <f>'- 54 -'!G58</f>
        <v>53587</v>
      </c>
      <c r="I58" s="336">
        <v>30.156010407869896</v>
      </c>
      <c r="J58" s="336">
        <f>'- 52 -'!H58</f>
        <v>30.467736298041242</v>
      </c>
    </row>
    <row r="59" spans="1:10" ht="12.75">
      <c r="A59" s="357">
        <v>2312</v>
      </c>
      <c r="B59" s="13" t="s">
        <v>164</v>
      </c>
      <c r="C59" s="395">
        <f>'- 4 -'!D59</f>
        <v>8247.482993197278</v>
      </c>
      <c r="D59" s="395">
        <f>'- 4 -'!F59</f>
        <v>9667</v>
      </c>
      <c r="E59" s="335">
        <v>11.605263157894736</v>
      </c>
      <c r="F59" s="335">
        <f>'- 9 -'!D59</f>
        <v>10.25</v>
      </c>
      <c r="G59" s="395">
        <v>12681</v>
      </c>
      <c r="H59" s="395">
        <f>'- 54 -'!G59</f>
        <v>12570</v>
      </c>
      <c r="I59" s="335">
        <v>35.762948869712</v>
      </c>
      <c r="J59" s="335">
        <f>'- 52 -'!H59</f>
        <v>36.74700787488379</v>
      </c>
    </row>
    <row r="60" spans="1:10" ht="12.75">
      <c r="A60" s="358">
        <v>2355</v>
      </c>
      <c r="B60" s="15" t="s">
        <v>165</v>
      </c>
      <c r="C60" s="396">
        <f>'- 4 -'!D60</f>
        <v>7045.115336842728</v>
      </c>
      <c r="D60" s="396">
        <f>'- 4 -'!F60</f>
        <v>6762</v>
      </c>
      <c r="E60" s="336">
        <v>14.549913941480206</v>
      </c>
      <c r="F60" s="336">
        <f>'- 9 -'!D60</f>
        <v>15.169965576592082</v>
      </c>
      <c r="G60" s="396">
        <v>74166</v>
      </c>
      <c r="H60" s="396">
        <f>'- 54 -'!G60</f>
        <v>75787</v>
      </c>
      <c r="I60" s="336">
        <v>27.959023621754877</v>
      </c>
      <c r="J60" s="336">
        <f>'- 52 -'!H60</f>
        <v>28.710552088977632</v>
      </c>
    </row>
    <row r="61" spans="1:10" ht="12.75">
      <c r="A61" s="357">
        <v>2439</v>
      </c>
      <c r="B61" s="13" t="s">
        <v>166</v>
      </c>
      <c r="C61" s="395">
        <f>'- 4 -'!D61</f>
        <v>7916.990323232322</v>
      </c>
      <c r="D61" s="395">
        <f>'- 4 -'!F61</f>
        <v>7982</v>
      </c>
      <c r="E61" s="335">
        <v>15.831556503198296</v>
      </c>
      <c r="F61" s="335">
        <f>'- 9 -'!D61</f>
        <v>15.14851485148515</v>
      </c>
      <c r="G61" s="395">
        <v>84532</v>
      </c>
      <c r="H61" s="395">
        <f>'- 54 -'!G61</f>
        <v>84525</v>
      </c>
      <c r="I61" s="335">
        <v>18.254437690993196</v>
      </c>
      <c r="J61" s="335">
        <f>'- 52 -'!H61</f>
        <v>18.24037418270145</v>
      </c>
    </row>
    <row r="62" spans="1:10" ht="12.75">
      <c r="A62" s="358">
        <v>2460</v>
      </c>
      <c r="B62" s="15" t="s">
        <v>167</v>
      </c>
      <c r="C62" s="396">
        <f>'- 4 -'!D62</f>
        <v>8939.40322580645</v>
      </c>
      <c r="D62" s="396">
        <f>'- 4 -'!F62</f>
        <v>9048</v>
      </c>
      <c r="E62" s="336">
        <v>11.272727272727273</v>
      </c>
      <c r="F62" s="336">
        <f>'- 9 -'!D62</f>
        <v>12.149019607843139</v>
      </c>
      <c r="G62" s="396">
        <v>55039</v>
      </c>
      <c r="H62" s="396">
        <f>'- 54 -'!G62</f>
        <v>57202</v>
      </c>
      <c r="I62" s="336">
        <v>49.95361093316751</v>
      </c>
      <c r="J62" s="336">
        <f>'- 52 -'!H62</f>
        <v>50.596415805151054</v>
      </c>
    </row>
    <row r="63" spans="1:10" ht="4.5" customHeight="1">
      <c r="A63" s="359"/>
      <c r="B63" s="16"/>
      <c r="E63" s="337"/>
      <c r="F63" s="337"/>
      <c r="I63" s="337"/>
      <c r="J63" s="337"/>
    </row>
    <row r="64" spans="1:10" ht="12.75">
      <c r="A64" s="360"/>
      <c r="B64" s="19" t="s">
        <v>168</v>
      </c>
      <c r="C64" s="398">
        <f>'- 4 -'!D65</f>
        <v>6462.271155451423</v>
      </c>
      <c r="D64" s="398">
        <f>'- 4 -'!F65</f>
        <v>6612</v>
      </c>
      <c r="E64" s="338">
        <v>15.369707766895177</v>
      </c>
      <c r="F64" s="338">
        <f>'- 9 -'!D65</f>
        <v>15.37497281987591</v>
      </c>
      <c r="G64" s="398">
        <v>108812</v>
      </c>
      <c r="H64" s="398">
        <f>'- 54 -'!G65</f>
        <v>114376</v>
      </c>
      <c r="I64" s="338">
        <v>20.247470246857947</v>
      </c>
      <c r="J64" s="338">
        <f>'- 52 -'!H65</f>
        <v>20.94408179648646</v>
      </c>
    </row>
    <row r="65" spans="1:10" ht="4.5" customHeight="1">
      <c r="A65" s="359"/>
      <c r="B65" s="16"/>
      <c r="C65" s="337"/>
      <c r="D65" s="337"/>
      <c r="E65" s="337"/>
      <c r="F65" s="337"/>
      <c r="G65" s="337"/>
      <c r="H65" s="337"/>
      <c r="I65" s="337"/>
      <c r="J65" s="337"/>
    </row>
    <row r="66" spans="1:10" ht="12.75">
      <c r="A66" s="358">
        <v>2155</v>
      </c>
      <c r="B66" s="15" t="s">
        <v>169</v>
      </c>
      <c r="C66" s="396">
        <f>'- 4 -'!D67</f>
        <v>7936.134570446736</v>
      </c>
      <c r="D66" s="396">
        <f>'- 4 -'!F67</f>
        <v>8210</v>
      </c>
      <c r="E66" s="336">
        <v>14.923076923076923</v>
      </c>
      <c r="F66" s="336">
        <f>'- 9 -'!D67</f>
        <v>12.695652173913043</v>
      </c>
      <c r="G66" s="396"/>
      <c r="H66" s="396"/>
      <c r="I66" s="336"/>
      <c r="J66" s="336"/>
    </row>
    <row r="67" spans="1:10" ht="12.75">
      <c r="A67" s="357">
        <v>2408</v>
      </c>
      <c r="B67" s="13" t="s">
        <v>171</v>
      </c>
      <c r="C67" s="395">
        <f>'- 4 -'!D68</f>
        <v>8480.635514018692</v>
      </c>
      <c r="D67" s="395">
        <f>'- 4 -'!F68</f>
        <v>8102</v>
      </c>
      <c r="E67" s="335">
        <v>10.704281712685074</v>
      </c>
      <c r="F67" s="335">
        <f>'- 9 -'!D68</f>
        <v>11.60900375156315</v>
      </c>
      <c r="G67" s="395"/>
      <c r="H67" s="395"/>
      <c r="I67" s="335"/>
      <c r="J67" s="335"/>
    </row>
    <row r="68" ht="6.75" customHeight="1">
      <c r="E68"/>
    </row>
    <row r="69" spans="1:9" ht="12" customHeight="1">
      <c r="A69" s="380" t="s">
        <v>372</v>
      </c>
      <c r="B69" s="265" t="s">
        <v>377</v>
      </c>
      <c r="C69" s="121"/>
      <c r="D69" s="121"/>
      <c r="E69" s="121"/>
      <c r="F69" s="121"/>
      <c r="G69" s="121"/>
      <c r="H69" s="121"/>
      <c r="I69" s="121"/>
    </row>
    <row r="70" spans="1:9" ht="12" customHeight="1">
      <c r="A70" s="380" t="s">
        <v>373</v>
      </c>
      <c r="B70" s="265" t="s">
        <v>376</v>
      </c>
      <c r="C70" s="121"/>
      <c r="D70" s="121"/>
      <c r="E70" s="121"/>
      <c r="F70" s="121"/>
      <c r="G70" s="121"/>
      <c r="H70" s="121"/>
      <c r="I70" s="121"/>
    </row>
    <row r="71" spans="1:9" ht="12" customHeight="1">
      <c r="A71" s="380" t="s">
        <v>374</v>
      </c>
      <c r="B71" s="265" t="s">
        <v>467</v>
      </c>
      <c r="C71" s="121"/>
      <c r="D71" s="121"/>
      <c r="E71" s="121"/>
      <c r="F71" s="121"/>
      <c r="G71" s="121"/>
      <c r="H71" s="121"/>
      <c r="I71" s="121"/>
    </row>
    <row r="72" spans="1:9" ht="12" customHeight="1">
      <c r="A72" s="380" t="s">
        <v>375</v>
      </c>
      <c r="B72" s="265" t="s">
        <v>466</v>
      </c>
      <c r="C72" s="121"/>
      <c r="D72" s="121"/>
      <c r="E72" s="121"/>
      <c r="F72" s="121"/>
      <c r="G72" s="121"/>
      <c r="H72" s="121"/>
      <c r="I72" s="121"/>
    </row>
    <row r="73" spans="1:9" ht="12" customHeight="1">
      <c r="A73" s="380"/>
      <c r="B73" s="265"/>
      <c r="C73" s="121"/>
      <c r="D73" s="121"/>
      <c r="E73" s="121"/>
      <c r="F73" s="121"/>
      <c r="G73" s="121"/>
      <c r="H73" s="121"/>
      <c r="I73" s="121"/>
    </row>
    <row r="74" ht="12.75">
      <c r="B74" s="265"/>
    </row>
  </sheetData>
  <printOptions horizontalCentered="1"/>
  <pageMargins left="0.4724409448818898" right="0.4724409448818898" top="0.5905511811023623" bottom="0" header="0.31496062992125984" footer="0"/>
  <pageSetup fitToHeight="1" fitToWidth="1" horizontalDpi="300" verticalDpi="300" orientation="portrait" scale="83" r:id="rId1"/>
  <headerFooter alignWithMargins="0">
    <oddHeader>&amp;C&amp;"Times New Roman,Bold"&amp;12&amp;A</oddHead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H74"/>
  <sheetViews>
    <sheetView showGridLines="0" showZeros="0" workbookViewId="0" topLeftCell="A1">
      <selection activeCell="A1" sqref="A1"/>
    </sheetView>
  </sheetViews>
  <sheetFormatPr defaultColWidth="16.83203125" defaultRowHeight="12"/>
  <cols>
    <col min="1" max="1" width="6.83203125" style="80" customWidth="1"/>
    <col min="2" max="2" width="30.83203125" style="80" customWidth="1"/>
    <col min="3" max="7" width="16.83203125" style="80" customWidth="1"/>
    <col min="8" max="16384" width="16.83203125" style="80" customWidth="1"/>
  </cols>
  <sheetData>
    <row r="1" spans="2:7" ht="6.75" customHeight="1">
      <c r="B1" s="78"/>
      <c r="C1" s="140"/>
      <c r="D1" s="140"/>
      <c r="E1" s="140"/>
      <c r="F1" s="140"/>
      <c r="G1" s="140"/>
    </row>
    <row r="2" spans="1:8" ht="12.75">
      <c r="A2" s="7"/>
      <c r="B2" s="81"/>
      <c r="C2" s="195" t="s">
        <v>314</v>
      </c>
      <c r="D2" s="195"/>
      <c r="E2" s="195"/>
      <c r="F2" s="195"/>
      <c r="G2" s="210"/>
      <c r="H2" s="210"/>
    </row>
    <row r="3" spans="1:8" ht="12.75">
      <c r="A3" s="8"/>
      <c r="B3" s="84"/>
      <c r="C3" s="267"/>
      <c r="D3" s="198"/>
      <c r="E3" s="198"/>
      <c r="F3" s="198"/>
      <c r="G3" s="211"/>
      <c r="H3" s="211"/>
    </row>
    <row r="4" spans="1:7" ht="12.75">
      <c r="A4" s="9"/>
      <c r="C4" s="140"/>
      <c r="D4" s="140"/>
      <c r="E4" s="140"/>
      <c r="F4" s="140"/>
      <c r="G4" s="140"/>
    </row>
    <row r="5" spans="1:7" ht="12.75">
      <c r="A5" s="9"/>
      <c r="C5" s="140"/>
      <c r="D5" s="140"/>
      <c r="E5" s="140"/>
      <c r="F5" s="140"/>
      <c r="G5" s="140"/>
    </row>
    <row r="6" spans="1:8" ht="12.75">
      <c r="A6" s="9"/>
      <c r="C6" s="385" t="str">
        <f>STATDATE</f>
        <v>ACTUAL SEPTEMBER 30, 2000</v>
      </c>
      <c r="D6" s="134"/>
      <c r="E6" s="134"/>
      <c r="F6" s="134"/>
      <c r="G6" s="386"/>
      <c r="H6" s="387" t="s">
        <v>432</v>
      </c>
    </row>
    <row r="7" spans="3:8" ht="16.5">
      <c r="C7" s="186" t="s">
        <v>429</v>
      </c>
      <c r="D7" s="68"/>
      <c r="E7" s="68"/>
      <c r="F7" s="291" t="s">
        <v>430</v>
      </c>
      <c r="G7" s="291" t="s">
        <v>431</v>
      </c>
      <c r="H7" s="291" t="s">
        <v>431</v>
      </c>
    </row>
    <row r="8" spans="1:8" ht="12.75">
      <c r="A8" s="92"/>
      <c r="B8" s="44"/>
      <c r="C8" s="292" t="s">
        <v>89</v>
      </c>
      <c r="D8" s="203" t="s">
        <v>90</v>
      </c>
      <c r="E8" s="388" t="s">
        <v>91</v>
      </c>
      <c r="F8" s="389" t="s">
        <v>88</v>
      </c>
      <c r="G8" s="263"/>
      <c r="H8" s="293"/>
    </row>
    <row r="9" spans="1:8" ht="12.75">
      <c r="A9" s="50" t="s">
        <v>101</v>
      </c>
      <c r="B9" s="51" t="s">
        <v>102</v>
      </c>
      <c r="C9" s="73" t="s">
        <v>315</v>
      </c>
      <c r="D9" s="74" t="s">
        <v>315</v>
      </c>
      <c r="E9" s="390" t="s">
        <v>315</v>
      </c>
      <c r="F9" s="391" t="s">
        <v>315</v>
      </c>
      <c r="G9" s="74" t="s">
        <v>315</v>
      </c>
      <c r="H9" s="73" t="s">
        <v>315</v>
      </c>
    </row>
    <row r="10" spans="1:8" ht="4.5" customHeight="1">
      <c r="A10" s="75"/>
      <c r="B10" s="75"/>
      <c r="E10"/>
      <c r="F10"/>
      <c r="G10"/>
      <c r="H10" s="379"/>
    </row>
    <row r="11" spans="1:8" ht="12.75">
      <c r="A11" s="12">
        <v>1</v>
      </c>
      <c r="B11" s="13" t="s">
        <v>117</v>
      </c>
      <c r="C11" s="395">
        <v>34186</v>
      </c>
      <c r="D11" s="395">
        <v>1993</v>
      </c>
      <c r="E11" s="399">
        <f>C11-D11</f>
        <v>32193</v>
      </c>
      <c r="F11" s="392">
        <f>'- 7 -'!G11</f>
        <v>30636.7</v>
      </c>
      <c r="G11" s="339">
        <v>30362.9</v>
      </c>
      <c r="H11" s="335">
        <v>29924.2</v>
      </c>
    </row>
    <row r="12" spans="1:8" ht="12.75">
      <c r="A12" s="14">
        <v>2</v>
      </c>
      <c r="B12" s="15" t="s">
        <v>118</v>
      </c>
      <c r="C12" s="396">
        <v>9684</v>
      </c>
      <c r="D12" s="396">
        <v>0</v>
      </c>
      <c r="E12" s="400">
        <f aca="true" t="shared" si="0" ref="E12:E63">C12-D12</f>
        <v>9684</v>
      </c>
      <c r="F12" s="393">
        <f>'- 7 -'!G12</f>
        <v>9293.46</v>
      </c>
      <c r="G12" s="340">
        <v>9218.1</v>
      </c>
      <c r="H12" s="336">
        <v>9135.4</v>
      </c>
    </row>
    <row r="13" spans="1:8" ht="12.75">
      <c r="A13" s="12">
        <v>3</v>
      </c>
      <c r="B13" s="13" t="s">
        <v>119</v>
      </c>
      <c r="C13" s="395">
        <v>6763</v>
      </c>
      <c r="D13" s="395">
        <v>0</v>
      </c>
      <c r="E13" s="399">
        <f t="shared" si="0"/>
        <v>6763</v>
      </c>
      <c r="F13" s="392">
        <f>'- 7 -'!G13</f>
        <v>5916</v>
      </c>
      <c r="G13" s="339">
        <v>6411.3</v>
      </c>
      <c r="H13" s="335">
        <v>6537.8</v>
      </c>
    </row>
    <row r="14" spans="1:8" ht="12.75">
      <c r="A14" s="14">
        <v>4</v>
      </c>
      <c r="B14" s="15" t="s">
        <v>120</v>
      </c>
      <c r="C14" s="396">
        <v>6173</v>
      </c>
      <c r="D14" s="396">
        <v>0</v>
      </c>
      <c r="E14" s="400">
        <f t="shared" si="0"/>
        <v>6173</v>
      </c>
      <c r="F14" s="393">
        <f>'- 7 -'!G14</f>
        <v>5887.2</v>
      </c>
      <c r="G14" s="340">
        <v>5887.2</v>
      </c>
      <c r="H14" s="336">
        <v>5795.8</v>
      </c>
    </row>
    <row r="15" spans="1:8" ht="12.75">
      <c r="A15" s="12">
        <v>5</v>
      </c>
      <c r="B15" s="13" t="s">
        <v>121</v>
      </c>
      <c r="C15" s="395">
        <v>7411</v>
      </c>
      <c r="D15" s="395">
        <v>0</v>
      </c>
      <c r="E15" s="399">
        <f t="shared" si="0"/>
        <v>7411</v>
      </c>
      <c r="F15" s="392">
        <f>'- 7 -'!G15</f>
        <v>7080.7</v>
      </c>
      <c r="G15" s="339">
        <v>7046.7</v>
      </c>
      <c r="H15" s="335">
        <v>7034.7</v>
      </c>
    </row>
    <row r="16" spans="1:8" ht="12.75">
      <c r="A16" s="14">
        <v>6</v>
      </c>
      <c r="B16" s="15" t="s">
        <v>122</v>
      </c>
      <c r="C16" s="396">
        <v>9180</v>
      </c>
      <c r="D16" s="396">
        <v>0</v>
      </c>
      <c r="E16" s="400">
        <f t="shared" si="0"/>
        <v>9180</v>
      </c>
      <c r="F16" s="393">
        <f>'- 7 -'!G16</f>
        <v>8790.5</v>
      </c>
      <c r="G16" s="340">
        <v>8828.1</v>
      </c>
      <c r="H16" s="336">
        <v>8958.9</v>
      </c>
    </row>
    <row r="17" spans="1:8" ht="12.75">
      <c r="A17" s="12">
        <v>9</v>
      </c>
      <c r="B17" s="13" t="s">
        <v>123</v>
      </c>
      <c r="C17" s="395">
        <v>13383</v>
      </c>
      <c r="D17" s="395">
        <v>0</v>
      </c>
      <c r="E17" s="399">
        <f t="shared" si="0"/>
        <v>13383</v>
      </c>
      <c r="F17" s="392">
        <f>'- 7 -'!G17</f>
        <v>12804.3</v>
      </c>
      <c r="G17" s="339">
        <v>12722.5</v>
      </c>
      <c r="H17" s="335">
        <v>12858.3</v>
      </c>
    </row>
    <row r="18" spans="1:8" ht="12.75">
      <c r="A18" s="14">
        <v>10</v>
      </c>
      <c r="B18" s="15" t="s">
        <v>124</v>
      </c>
      <c r="C18" s="396">
        <v>8910</v>
      </c>
      <c r="D18" s="396">
        <v>0</v>
      </c>
      <c r="E18" s="400">
        <f t="shared" si="0"/>
        <v>8910</v>
      </c>
      <c r="F18" s="393">
        <f>'- 7 -'!G18</f>
        <v>8563</v>
      </c>
      <c r="G18" s="340">
        <v>8527.7</v>
      </c>
      <c r="H18" s="336">
        <v>8685.9</v>
      </c>
    </row>
    <row r="19" spans="1:8" ht="12.75">
      <c r="A19" s="12">
        <v>11</v>
      </c>
      <c r="B19" s="13" t="s">
        <v>125</v>
      </c>
      <c r="C19" s="395">
        <v>4945</v>
      </c>
      <c r="D19" s="395">
        <v>0</v>
      </c>
      <c r="E19" s="399">
        <f t="shared" si="0"/>
        <v>4945</v>
      </c>
      <c r="F19" s="392">
        <f>'- 7 -'!G19</f>
        <v>4712.3</v>
      </c>
      <c r="G19" s="339">
        <v>4660.8</v>
      </c>
      <c r="H19" s="335">
        <v>4677</v>
      </c>
    </row>
    <row r="20" spans="1:8" ht="12.75">
      <c r="A20" s="14">
        <v>12</v>
      </c>
      <c r="B20" s="15" t="s">
        <v>126</v>
      </c>
      <c r="C20" s="396">
        <v>8738</v>
      </c>
      <c r="D20" s="396">
        <v>0</v>
      </c>
      <c r="E20" s="400">
        <f t="shared" si="0"/>
        <v>8738</v>
      </c>
      <c r="F20" s="393">
        <f>'- 7 -'!G20</f>
        <v>8054.799999999999</v>
      </c>
      <c r="G20" s="340">
        <v>8052.3</v>
      </c>
      <c r="H20" s="336">
        <v>8087.2</v>
      </c>
    </row>
    <row r="21" spans="1:8" ht="12.75">
      <c r="A21" s="12">
        <v>13</v>
      </c>
      <c r="B21" s="13" t="s">
        <v>127</v>
      </c>
      <c r="C21" s="395">
        <v>3808</v>
      </c>
      <c r="D21" s="395">
        <v>0</v>
      </c>
      <c r="E21" s="399">
        <f t="shared" si="0"/>
        <v>3808</v>
      </c>
      <c r="F21" s="392">
        <f>'- 7 -'!G21</f>
        <v>3305.2</v>
      </c>
      <c r="G21" s="339">
        <v>3229.1</v>
      </c>
      <c r="H21" s="335">
        <v>3074.5</v>
      </c>
    </row>
    <row r="22" spans="1:8" ht="12.75">
      <c r="A22" s="14">
        <v>14</v>
      </c>
      <c r="B22" s="15" t="s">
        <v>128</v>
      </c>
      <c r="C22" s="396">
        <v>3631</v>
      </c>
      <c r="D22" s="396">
        <v>0</v>
      </c>
      <c r="E22" s="400">
        <f t="shared" si="0"/>
        <v>3631</v>
      </c>
      <c r="F22" s="393">
        <f>'- 7 -'!G22</f>
        <v>3492.5</v>
      </c>
      <c r="G22" s="340">
        <v>3483.7</v>
      </c>
      <c r="H22" s="336">
        <v>3597.6</v>
      </c>
    </row>
    <row r="23" spans="1:8" ht="12.75">
      <c r="A23" s="12">
        <v>15</v>
      </c>
      <c r="B23" s="13" t="s">
        <v>129</v>
      </c>
      <c r="C23" s="395">
        <v>6139</v>
      </c>
      <c r="D23" s="395">
        <v>0</v>
      </c>
      <c r="E23" s="399">
        <f t="shared" si="0"/>
        <v>6139</v>
      </c>
      <c r="F23" s="392">
        <f>'- 7 -'!G23</f>
        <v>5886.5</v>
      </c>
      <c r="G23" s="339">
        <v>5875.2</v>
      </c>
      <c r="H23" s="335">
        <v>5694.6</v>
      </c>
    </row>
    <row r="24" spans="1:8" ht="12.75">
      <c r="A24" s="14">
        <v>16</v>
      </c>
      <c r="B24" s="15" t="s">
        <v>130</v>
      </c>
      <c r="C24" s="396">
        <v>793</v>
      </c>
      <c r="D24" s="396">
        <v>0</v>
      </c>
      <c r="E24" s="400">
        <f t="shared" si="0"/>
        <v>793</v>
      </c>
      <c r="F24" s="393">
        <f>'- 7 -'!G24</f>
        <v>794.5</v>
      </c>
      <c r="G24" s="340">
        <v>736.5</v>
      </c>
      <c r="H24" s="336">
        <v>740.1</v>
      </c>
    </row>
    <row r="25" spans="1:8" ht="12.75">
      <c r="A25" s="12">
        <v>17</v>
      </c>
      <c r="B25" s="13" t="s">
        <v>131</v>
      </c>
      <c r="C25" s="395">
        <v>541</v>
      </c>
      <c r="D25" s="395">
        <v>0</v>
      </c>
      <c r="E25" s="399">
        <f t="shared" si="0"/>
        <v>541</v>
      </c>
      <c r="F25" s="392">
        <f>'- 7 -'!G25</f>
        <v>538.5</v>
      </c>
      <c r="G25" s="339">
        <v>508.5</v>
      </c>
      <c r="H25" s="335">
        <v>523</v>
      </c>
    </row>
    <row r="26" spans="1:8" ht="12.75">
      <c r="A26" s="14">
        <v>18</v>
      </c>
      <c r="B26" s="15" t="s">
        <v>132</v>
      </c>
      <c r="C26" s="396">
        <v>1656</v>
      </c>
      <c r="D26" s="396">
        <v>0</v>
      </c>
      <c r="E26" s="400">
        <f t="shared" si="0"/>
        <v>1656</v>
      </c>
      <c r="F26" s="393">
        <f>'- 7 -'!G26</f>
        <v>1475.3</v>
      </c>
      <c r="G26" s="340">
        <v>1470.6</v>
      </c>
      <c r="H26" s="336">
        <v>1541.2</v>
      </c>
    </row>
    <row r="27" spans="1:8" ht="12.75">
      <c r="A27" s="12">
        <v>19</v>
      </c>
      <c r="B27" s="13" t="s">
        <v>133</v>
      </c>
      <c r="C27" s="395">
        <v>8022</v>
      </c>
      <c r="D27" s="395">
        <v>0</v>
      </c>
      <c r="E27" s="399">
        <f t="shared" si="0"/>
        <v>8022</v>
      </c>
      <c r="F27" s="392">
        <f>'- 7 -'!G27</f>
        <v>5924.4</v>
      </c>
      <c r="G27" s="339">
        <v>5864.6</v>
      </c>
      <c r="H27" s="335">
        <v>4729.7</v>
      </c>
    </row>
    <row r="28" spans="1:8" ht="12.75">
      <c r="A28" s="14">
        <v>20</v>
      </c>
      <c r="B28" s="15" t="s">
        <v>134</v>
      </c>
      <c r="C28" s="396">
        <v>1036</v>
      </c>
      <c r="D28" s="396">
        <v>0</v>
      </c>
      <c r="E28" s="400">
        <f t="shared" si="0"/>
        <v>1036</v>
      </c>
      <c r="F28" s="393">
        <f>'- 7 -'!G28</f>
        <v>1004</v>
      </c>
      <c r="G28" s="340">
        <v>995.9</v>
      </c>
      <c r="H28" s="336">
        <v>979.6</v>
      </c>
    </row>
    <row r="29" spans="1:8" ht="12.75">
      <c r="A29" s="12">
        <v>21</v>
      </c>
      <c r="B29" s="13" t="s">
        <v>135</v>
      </c>
      <c r="C29" s="395">
        <v>3719</v>
      </c>
      <c r="D29" s="395">
        <v>0</v>
      </c>
      <c r="E29" s="399">
        <f t="shared" si="0"/>
        <v>3719</v>
      </c>
      <c r="F29" s="392">
        <f>'- 7 -'!G29</f>
        <v>3517.7</v>
      </c>
      <c r="G29" s="339">
        <v>3507.4</v>
      </c>
      <c r="H29" s="335">
        <v>3481.2</v>
      </c>
    </row>
    <row r="30" spans="1:8" ht="12.75">
      <c r="A30" s="14">
        <v>22</v>
      </c>
      <c r="B30" s="15" t="s">
        <v>136</v>
      </c>
      <c r="C30" s="396">
        <v>1823</v>
      </c>
      <c r="D30" s="396">
        <v>0</v>
      </c>
      <c r="E30" s="400">
        <f t="shared" si="0"/>
        <v>1823</v>
      </c>
      <c r="F30" s="393">
        <f>'- 7 -'!G30</f>
        <v>1743.3</v>
      </c>
      <c r="G30" s="340">
        <v>1706.6</v>
      </c>
      <c r="H30" s="336">
        <v>1761.9</v>
      </c>
    </row>
    <row r="31" spans="1:8" ht="12.75">
      <c r="A31" s="12">
        <v>23</v>
      </c>
      <c r="B31" s="13" t="s">
        <v>137</v>
      </c>
      <c r="C31" s="395">
        <v>1494</v>
      </c>
      <c r="D31" s="395">
        <v>0</v>
      </c>
      <c r="E31" s="399">
        <f t="shared" si="0"/>
        <v>1494</v>
      </c>
      <c r="F31" s="392">
        <f>'- 7 -'!G31</f>
        <v>1442</v>
      </c>
      <c r="G31" s="339">
        <v>1388.1</v>
      </c>
      <c r="H31" s="335">
        <v>1370.4</v>
      </c>
    </row>
    <row r="32" spans="1:8" ht="12.75">
      <c r="A32" s="14">
        <v>24</v>
      </c>
      <c r="B32" s="15" t="s">
        <v>138</v>
      </c>
      <c r="C32" s="396">
        <v>3828</v>
      </c>
      <c r="D32" s="396">
        <v>0</v>
      </c>
      <c r="E32" s="400">
        <f t="shared" si="0"/>
        <v>3828</v>
      </c>
      <c r="F32" s="393">
        <f>'- 7 -'!G32</f>
        <v>3668.4</v>
      </c>
      <c r="G32" s="340">
        <v>3585.1</v>
      </c>
      <c r="H32" s="336">
        <v>3675.8</v>
      </c>
    </row>
    <row r="33" spans="1:8" ht="12.75">
      <c r="A33" s="12">
        <v>25</v>
      </c>
      <c r="B33" s="13" t="s">
        <v>139</v>
      </c>
      <c r="C33" s="395">
        <v>1805</v>
      </c>
      <c r="D33" s="395">
        <v>0</v>
      </c>
      <c r="E33" s="399">
        <f t="shared" si="0"/>
        <v>1805</v>
      </c>
      <c r="F33" s="392">
        <f>'- 7 -'!G33</f>
        <v>1611</v>
      </c>
      <c r="G33" s="339">
        <v>1608.5</v>
      </c>
      <c r="H33" s="335">
        <v>1599.3</v>
      </c>
    </row>
    <row r="34" spans="1:8" ht="12.75">
      <c r="A34" s="14">
        <v>26</v>
      </c>
      <c r="B34" s="15" t="s">
        <v>140</v>
      </c>
      <c r="C34" s="396">
        <v>2995</v>
      </c>
      <c r="D34" s="396">
        <v>0</v>
      </c>
      <c r="E34" s="400">
        <f t="shared" si="0"/>
        <v>2995</v>
      </c>
      <c r="F34" s="393">
        <f>'- 7 -'!G34</f>
        <v>2757.2</v>
      </c>
      <c r="G34" s="340">
        <v>2811.5</v>
      </c>
      <c r="H34" s="336">
        <v>2719</v>
      </c>
    </row>
    <row r="35" spans="1:8" ht="12.75">
      <c r="A35" s="12">
        <v>28</v>
      </c>
      <c r="B35" s="13" t="s">
        <v>141</v>
      </c>
      <c r="C35" s="395">
        <v>1045</v>
      </c>
      <c r="D35" s="395">
        <v>0</v>
      </c>
      <c r="E35" s="399">
        <f t="shared" si="0"/>
        <v>1045</v>
      </c>
      <c r="F35" s="392">
        <f>'- 7 -'!G35</f>
        <v>882.1</v>
      </c>
      <c r="G35" s="339">
        <v>864.2</v>
      </c>
      <c r="H35" s="335">
        <v>880.4</v>
      </c>
    </row>
    <row r="36" spans="1:8" ht="12.75">
      <c r="A36" s="14">
        <v>30</v>
      </c>
      <c r="B36" s="15" t="s">
        <v>142</v>
      </c>
      <c r="C36" s="396">
        <v>1423</v>
      </c>
      <c r="D36" s="396">
        <v>0</v>
      </c>
      <c r="E36" s="400">
        <f t="shared" si="0"/>
        <v>1423</v>
      </c>
      <c r="F36" s="393">
        <f>'- 7 -'!G36</f>
        <v>1358.8</v>
      </c>
      <c r="G36" s="340">
        <v>1358.8</v>
      </c>
      <c r="H36" s="336">
        <v>1367.9</v>
      </c>
    </row>
    <row r="37" spans="1:8" ht="12.75">
      <c r="A37" s="12">
        <v>31</v>
      </c>
      <c r="B37" s="13" t="s">
        <v>143</v>
      </c>
      <c r="C37" s="395">
        <v>1751</v>
      </c>
      <c r="D37" s="395">
        <v>0</v>
      </c>
      <c r="E37" s="399">
        <f t="shared" si="0"/>
        <v>1751</v>
      </c>
      <c r="F37" s="392">
        <f>'- 7 -'!G37</f>
        <v>1696</v>
      </c>
      <c r="G37" s="339">
        <v>1693.6</v>
      </c>
      <c r="H37" s="335">
        <v>1700</v>
      </c>
    </row>
    <row r="38" spans="1:8" ht="12.75">
      <c r="A38" s="14">
        <v>32</v>
      </c>
      <c r="B38" s="15" t="s">
        <v>144</v>
      </c>
      <c r="C38" s="396">
        <v>882</v>
      </c>
      <c r="D38" s="396">
        <v>0</v>
      </c>
      <c r="E38" s="400">
        <f t="shared" si="0"/>
        <v>882</v>
      </c>
      <c r="F38" s="393">
        <f>'- 7 -'!G38</f>
        <v>846.5</v>
      </c>
      <c r="G38" s="340">
        <v>843</v>
      </c>
      <c r="H38" s="336">
        <v>873.7</v>
      </c>
    </row>
    <row r="39" spans="1:8" ht="12.75">
      <c r="A39" s="12">
        <v>33</v>
      </c>
      <c r="B39" s="13" t="s">
        <v>145</v>
      </c>
      <c r="C39" s="395">
        <v>1974</v>
      </c>
      <c r="D39" s="395">
        <v>0</v>
      </c>
      <c r="E39" s="399">
        <f t="shared" si="0"/>
        <v>1974</v>
      </c>
      <c r="F39" s="392">
        <f>'- 7 -'!G39</f>
        <v>1904</v>
      </c>
      <c r="G39" s="339">
        <v>1862.4</v>
      </c>
      <c r="H39" s="335">
        <v>1872.6</v>
      </c>
    </row>
    <row r="40" spans="1:8" ht="12.75">
      <c r="A40" s="14">
        <v>34</v>
      </c>
      <c r="B40" s="15" t="s">
        <v>146</v>
      </c>
      <c r="C40" s="396">
        <v>759</v>
      </c>
      <c r="D40" s="396">
        <v>0</v>
      </c>
      <c r="E40" s="400">
        <f t="shared" si="0"/>
        <v>759</v>
      </c>
      <c r="F40" s="393">
        <f>'- 7 -'!G40</f>
        <v>734.5</v>
      </c>
      <c r="G40" s="340">
        <v>698.5</v>
      </c>
      <c r="H40" s="336">
        <v>706.5</v>
      </c>
    </row>
    <row r="41" spans="1:8" ht="12.75">
      <c r="A41" s="12">
        <v>35</v>
      </c>
      <c r="B41" s="13" t="s">
        <v>147</v>
      </c>
      <c r="C41" s="395">
        <v>2070</v>
      </c>
      <c r="D41" s="395">
        <v>0</v>
      </c>
      <c r="E41" s="399">
        <f t="shared" si="0"/>
        <v>2070</v>
      </c>
      <c r="F41" s="392">
        <f>'- 7 -'!G41</f>
        <v>1989.8999999999999</v>
      </c>
      <c r="G41" s="339">
        <v>1890.9</v>
      </c>
      <c r="H41" s="335">
        <v>1906.2</v>
      </c>
    </row>
    <row r="42" spans="1:8" ht="12.75">
      <c r="A42" s="14">
        <v>36</v>
      </c>
      <c r="B42" s="15" t="s">
        <v>148</v>
      </c>
      <c r="C42" s="396">
        <v>1138</v>
      </c>
      <c r="D42" s="396">
        <v>0</v>
      </c>
      <c r="E42" s="400">
        <f t="shared" si="0"/>
        <v>1138</v>
      </c>
      <c r="F42" s="393">
        <f>'- 7 -'!G42</f>
        <v>1104.5</v>
      </c>
      <c r="G42" s="340">
        <v>1054</v>
      </c>
      <c r="H42" s="336">
        <v>1079</v>
      </c>
    </row>
    <row r="43" spans="1:8" ht="12.75">
      <c r="A43" s="12">
        <v>37</v>
      </c>
      <c r="B43" s="13" t="s">
        <v>149</v>
      </c>
      <c r="C43" s="395">
        <v>1035</v>
      </c>
      <c r="D43" s="395">
        <v>0</v>
      </c>
      <c r="E43" s="399">
        <f t="shared" si="0"/>
        <v>1035</v>
      </c>
      <c r="F43" s="392">
        <f>'- 7 -'!G43</f>
        <v>1003</v>
      </c>
      <c r="G43" s="339">
        <v>932.4</v>
      </c>
      <c r="H43" s="335">
        <v>948.5</v>
      </c>
    </row>
    <row r="44" spans="1:8" ht="12.75">
      <c r="A44" s="14">
        <v>38</v>
      </c>
      <c r="B44" s="15" t="s">
        <v>150</v>
      </c>
      <c r="C44" s="396">
        <v>1297</v>
      </c>
      <c r="D44" s="396">
        <v>0</v>
      </c>
      <c r="E44" s="400">
        <f t="shared" si="0"/>
        <v>1297</v>
      </c>
      <c r="F44" s="393">
        <f>'- 7 -'!G44</f>
        <v>1244.5</v>
      </c>
      <c r="G44" s="340">
        <v>1162.9</v>
      </c>
      <c r="H44" s="336">
        <v>1189.3</v>
      </c>
    </row>
    <row r="45" spans="1:8" ht="12.75">
      <c r="A45" s="12">
        <v>39</v>
      </c>
      <c r="B45" s="13" t="s">
        <v>151</v>
      </c>
      <c r="C45" s="395">
        <v>2342</v>
      </c>
      <c r="D45" s="395">
        <v>0</v>
      </c>
      <c r="E45" s="399">
        <f t="shared" si="0"/>
        <v>2342</v>
      </c>
      <c r="F45" s="392">
        <f>'- 7 -'!G45</f>
        <v>2263.7</v>
      </c>
      <c r="G45" s="339">
        <v>2154.7</v>
      </c>
      <c r="H45" s="335">
        <v>2172.2</v>
      </c>
    </row>
    <row r="46" spans="1:8" ht="12.75">
      <c r="A46" s="14">
        <v>40</v>
      </c>
      <c r="B46" s="15" t="s">
        <v>152</v>
      </c>
      <c r="C46" s="396">
        <v>7912</v>
      </c>
      <c r="D46" s="396">
        <v>0</v>
      </c>
      <c r="E46" s="400">
        <f t="shared" si="0"/>
        <v>7912</v>
      </c>
      <c r="F46" s="393">
        <f>'- 7 -'!G46</f>
        <v>7633.5</v>
      </c>
      <c r="G46" s="340">
        <v>7444.4</v>
      </c>
      <c r="H46" s="336">
        <v>7441.7</v>
      </c>
    </row>
    <row r="47" spans="1:8" ht="12.75">
      <c r="A47" s="12">
        <v>41</v>
      </c>
      <c r="B47" s="13" t="s">
        <v>153</v>
      </c>
      <c r="C47" s="395">
        <v>1764</v>
      </c>
      <c r="D47" s="395">
        <v>0</v>
      </c>
      <c r="E47" s="399">
        <f t="shared" si="0"/>
        <v>1764</v>
      </c>
      <c r="F47" s="392">
        <f>'- 7 -'!G47</f>
        <v>1649.2</v>
      </c>
      <c r="G47" s="339">
        <v>1595.5</v>
      </c>
      <c r="H47" s="335">
        <v>1631.8</v>
      </c>
    </row>
    <row r="48" spans="1:8" ht="12.75">
      <c r="A48" s="14">
        <v>42</v>
      </c>
      <c r="B48" s="15" t="s">
        <v>154</v>
      </c>
      <c r="C48" s="396">
        <v>1155</v>
      </c>
      <c r="D48" s="396">
        <v>0</v>
      </c>
      <c r="E48" s="400">
        <f t="shared" si="0"/>
        <v>1155</v>
      </c>
      <c r="F48" s="393">
        <f>'- 7 -'!G48</f>
        <v>1095.1</v>
      </c>
      <c r="G48" s="340">
        <v>1095.1</v>
      </c>
      <c r="H48" s="336">
        <v>1139.2</v>
      </c>
    </row>
    <row r="49" spans="1:8" ht="12.75">
      <c r="A49" s="12">
        <v>43</v>
      </c>
      <c r="B49" s="13" t="s">
        <v>155</v>
      </c>
      <c r="C49" s="395">
        <v>861</v>
      </c>
      <c r="D49" s="395">
        <v>0</v>
      </c>
      <c r="E49" s="399">
        <f t="shared" si="0"/>
        <v>861</v>
      </c>
      <c r="F49" s="392">
        <f>'- 7 -'!G49</f>
        <v>825.5</v>
      </c>
      <c r="G49" s="339">
        <v>834.4</v>
      </c>
      <c r="H49" s="335">
        <v>860.5</v>
      </c>
    </row>
    <row r="50" spans="1:8" ht="12.75">
      <c r="A50" s="14">
        <v>44</v>
      </c>
      <c r="B50" s="15" t="s">
        <v>156</v>
      </c>
      <c r="C50" s="396">
        <v>1485</v>
      </c>
      <c r="D50" s="396">
        <v>0</v>
      </c>
      <c r="E50" s="400">
        <f t="shared" si="0"/>
        <v>1485</v>
      </c>
      <c r="F50" s="393">
        <f>'- 7 -'!G50</f>
        <v>1394.4</v>
      </c>
      <c r="G50" s="340">
        <v>1394.3</v>
      </c>
      <c r="H50" s="336">
        <v>1380</v>
      </c>
    </row>
    <row r="51" spans="1:8" ht="12.75">
      <c r="A51" s="12">
        <v>45</v>
      </c>
      <c r="B51" s="13" t="s">
        <v>157</v>
      </c>
      <c r="C51" s="395">
        <v>1946</v>
      </c>
      <c r="D51" s="395">
        <v>0</v>
      </c>
      <c r="E51" s="399">
        <f t="shared" si="0"/>
        <v>1946</v>
      </c>
      <c r="F51" s="392">
        <f>'- 7 -'!G51</f>
        <v>1834.9</v>
      </c>
      <c r="G51" s="339">
        <v>1816.8</v>
      </c>
      <c r="H51" s="335">
        <v>1830.4</v>
      </c>
    </row>
    <row r="52" spans="1:8" ht="12.75">
      <c r="A52" s="14">
        <v>46</v>
      </c>
      <c r="B52" s="15" t="s">
        <v>158</v>
      </c>
      <c r="C52" s="396">
        <v>1557</v>
      </c>
      <c r="D52" s="396">
        <v>0</v>
      </c>
      <c r="E52" s="400">
        <f t="shared" si="0"/>
        <v>1557</v>
      </c>
      <c r="F52" s="393">
        <f>'- 7 -'!G52</f>
        <v>1489.7</v>
      </c>
      <c r="G52" s="340">
        <v>1333.7</v>
      </c>
      <c r="H52" s="336">
        <v>1405</v>
      </c>
    </row>
    <row r="53" spans="1:8" ht="12.75">
      <c r="A53" s="12">
        <v>47</v>
      </c>
      <c r="B53" s="13" t="s">
        <v>159</v>
      </c>
      <c r="C53" s="395">
        <v>1662</v>
      </c>
      <c r="D53" s="395">
        <v>0</v>
      </c>
      <c r="E53" s="399">
        <f t="shared" si="0"/>
        <v>1662</v>
      </c>
      <c r="F53" s="392">
        <f>'- 7 -'!G53</f>
        <v>1517</v>
      </c>
      <c r="G53" s="339">
        <v>1515.2</v>
      </c>
      <c r="H53" s="335">
        <v>1470.2</v>
      </c>
    </row>
    <row r="54" spans="1:8" ht="12.75">
      <c r="A54" s="14">
        <v>48</v>
      </c>
      <c r="B54" s="15" t="s">
        <v>160</v>
      </c>
      <c r="C54" s="396">
        <v>5778</v>
      </c>
      <c r="D54" s="396">
        <v>394</v>
      </c>
      <c r="E54" s="400">
        <f t="shared" si="0"/>
        <v>5384</v>
      </c>
      <c r="F54" s="393">
        <f>'- 7 -'!G54</f>
        <v>5145.7</v>
      </c>
      <c r="G54" s="340">
        <v>2459.7</v>
      </c>
      <c r="H54" s="336">
        <v>2591.4</v>
      </c>
    </row>
    <row r="55" spans="1:8" ht="12.75">
      <c r="A55" s="12">
        <v>49</v>
      </c>
      <c r="B55" s="13" t="s">
        <v>161</v>
      </c>
      <c r="C55" s="395">
        <v>4477</v>
      </c>
      <c r="D55" s="395">
        <v>0</v>
      </c>
      <c r="E55" s="399">
        <f t="shared" si="0"/>
        <v>4477</v>
      </c>
      <c r="F55" s="392">
        <f>'- 7 -'!G55</f>
        <v>4299.2</v>
      </c>
      <c r="G55" s="339">
        <v>4289.8</v>
      </c>
      <c r="H55" s="335">
        <v>4343</v>
      </c>
    </row>
    <row r="56" spans="1:8" ht="12.75">
      <c r="A56" s="14">
        <v>50</v>
      </c>
      <c r="B56" s="15" t="s">
        <v>358</v>
      </c>
      <c r="C56" s="396">
        <v>1966</v>
      </c>
      <c r="D56" s="396">
        <v>0</v>
      </c>
      <c r="E56" s="400">
        <f t="shared" si="0"/>
        <v>1966</v>
      </c>
      <c r="F56" s="393">
        <f>'- 7 -'!G56</f>
        <v>1847.7</v>
      </c>
      <c r="G56" s="340">
        <v>1833.2</v>
      </c>
      <c r="H56" s="336">
        <v>1881.6</v>
      </c>
    </row>
    <row r="57" spans="1:8" ht="12.75">
      <c r="A57" s="12">
        <v>2264</v>
      </c>
      <c r="B57" s="13" t="s">
        <v>162</v>
      </c>
      <c r="C57" s="395">
        <v>202</v>
      </c>
      <c r="D57" s="395">
        <v>0</v>
      </c>
      <c r="E57" s="399">
        <f t="shared" si="0"/>
        <v>202</v>
      </c>
      <c r="F57" s="392">
        <f>'- 7 -'!G57</f>
        <v>191.5</v>
      </c>
      <c r="G57" s="339">
        <v>191.5</v>
      </c>
      <c r="H57" s="335">
        <v>202.5</v>
      </c>
    </row>
    <row r="58" spans="1:8" ht="12.75">
      <c r="A58" s="14">
        <v>2309</v>
      </c>
      <c r="B58" s="15" t="s">
        <v>163</v>
      </c>
      <c r="C58" s="396">
        <v>261</v>
      </c>
      <c r="D58" s="396">
        <v>0</v>
      </c>
      <c r="E58" s="400">
        <f t="shared" si="0"/>
        <v>261</v>
      </c>
      <c r="F58" s="393">
        <f>'- 7 -'!G58</f>
        <v>252</v>
      </c>
      <c r="G58" s="340">
        <v>252</v>
      </c>
      <c r="H58" s="336">
        <v>262</v>
      </c>
    </row>
    <row r="59" spans="1:8" ht="12.75">
      <c r="A59" s="12">
        <v>2312</v>
      </c>
      <c r="B59" s="13" t="s">
        <v>164</v>
      </c>
      <c r="C59" s="395">
        <v>197</v>
      </c>
      <c r="D59" s="395">
        <v>0</v>
      </c>
      <c r="E59" s="399">
        <f t="shared" si="0"/>
        <v>197</v>
      </c>
      <c r="F59" s="392">
        <f>'- 7 -'!G59</f>
        <v>184.5</v>
      </c>
      <c r="G59" s="339">
        <v>184.5</v>
      </c>
      <c r="H59" s="335">
        <v>220.5</v>
      </c>
    </row>
    <row r="60" spans="1:8" ht="12.75">
      <c r="A60" s="14">
        <v>2355</v>
      </c>
      <c r="B60" s="15" t="s">
        <v>165</v>
      </c>
      <c r="C60" s="396">
        <v>3642</v>
      </c>
      <c r="D60" s="396">
        <v>0</v>
      </c>
      <c r="E60" s="400">
        <f t="shared" si="0"/>
        <v>3642</v>
      </c>
      <c r="F60" s="393">
        <f>'- 7 -'!G60</f>
        <v>3525.5</v>
      </c>
      <c r="G60" s="340">
        <v>3409.1</v>
      </c>
      <c r="H60" s="336">
        <v>3315.4</v>
      </c>
    </row>
    <row r="61" spans="1:8" ht="12.75">
      <c r="A61" s="12">
        <v>2439</v>
      </c>
      <c r="B61" s="13" t="s">
        <v>166</v>
      </c>
      <c r="C61" s="395">
        <v>157</v>
      </c>
      <c r="D61" s="395">
        <v>0</v>
      </c>
      <c r="E61" s="399">
        <f t="shared" si="0"/>
        <v>157</v>
      </c>
      <c r="F61" s="392">
        <f>'- 7 -'!G61</f>
        <v>153</v>
      </c>
      <c r="G61" s="339">
        <v>142.5</v>
      </c>
      <c r="H61" s="335">
        <v>137</v>
      </c>
    </row>
    <row r="62" spans="1:8" ht="12.75">
      <c r="A62" s="14">
        <v>2460</v>
      </c>
      <c r="B62" s="15" t="s">
        <v>167</v>
      </c>
      <c r="C62" s="396">
        <v>321</v>
      </c>
      <c r="D62" s="396">
        <v>0</v>
      </c>
      <c r="E62" s="400">
        <f t="shared" si="0"/>
        <v>321</v>
      </c>
      <c r="F62" s="393">
        <f>'- 7 -'!G62</f>
        <v>309.8</v>
      </c>
      <c r="G62" s="340">
        <v>309.8</v>
      </c>
      <c r="H62" s="336">
        <v>310</v>
      </c>
    </row>
    <row r="63" spans="1:8" ht="12.75">
      <c r="A63" s="12">
        <v>3000</v>
      </c>
      <c r="B63" s="13" t="s">
        <v>400</v>
      </c>
      <c r="C63" s="395">
        <v>0</v>
      </c>
      <c r="D63" s="395">
        <v>0</v>
      </c>
      <c r="E63" s="399">
        <f t="shared" si="0"/>
        <v>0</v>
      </c>
      <c r="F63" s="392">
        <f>'- 7 -'!G63</f>
        <v>668.5999999999999</v>
      </c>
      <c r="G63" s="339">
        <v>0</v>
      </c>
      <c r="H63" s="335">
        <v>0</v>
      </c>
    </row>
    <row r="64" spans="1:8" ht="4.5" customHeight="1">
      <c r="A64" s="16"/>
      <c r="B64" s="16"/>
      <c r="C64" s="397"/>
      <c r="D64" s="397"/>
      <c r="E64" s="401"/>
      <c r="F64"/>
      <c r="G64"/>
      <c r="H64" s="337"/>
    </row>
    <row r="65" spans="1:8" ht="12.75">
      <c r="A65" s="18"/>
      <c r="B65" s="19" t="s">
        <v>168</v>
      </c>
      <c r="C65" s="398">
        <f aca="true" t="shared" si="1" ref="C65:H65">SUM(C11:C63)</f>
        <v>201722</v>
      </c>
      <c r="D65" s="398">
        <f t="shared" si="1"/>
        <v>2387</v>
      </c>
      <c r="E65" s="402">
        <f t="shared" si="1"/>
        <v>199335</v>
      </c>
      <c r="F65" s="394">
        <f t="shared" si="1"/>
        <v>187943.76000000007</v>
      </c>
      <c r="G65" s="343">
        <f t="shared" si="1"/>
        <v>183105.80000000002</v>
      </c>
      <c r="H65" s="338">
        <f t="shared" si="1"/>
        <v>182301.6</v>
      </c>
    </row>
    <row r="66" spans="1:8" ht="4.5" customHeight="1">
      <c r="A66" s="16"/>
      <c r="B66" s="16"/>
      <c r="C66" s="397"/>
      <c r="D66" s="397"/>
      <c r="E66" s="401"/>
      <c r="F66"/>
      <c r="G66"/>
      <c r="H66" s="337"/>
    </row>
    <row r="67" spans="1:8" ht="12.75">
      <c r="A67" s="14">
        <v>2155</v>
      </c>
      <c r="B67" s="15" t="s">
        <v>169</v>
      </c>
      <c r="C67" s="396">
        <v>151</v>
      </c>
      <c r="D67" s="396">
        <v>0</v>
      </c>
      <c r="E67" s="400">
        <f>C67-D67</f>
        <v>151</v>
      </c>
      <c r="F67" s="393">
        <f>'- 7 -'!G67</f>
        <v>146</v>
      </c>
      <c r="G67" s="340">
        <v>79.5</v>
      </c>
      <c r="H67" s="336">
        <v>103.5</v>
      </c>
    </row>
    <row r="68" spans="1:8" ht="12.75">
      <c r="A68" s="12">
        <v>2408</v>
      </c>
      <c r="B68" s="13" t="s">
        <v>171</v>
      </c>
      <c r="C68" s="395">
        <v>287</v>
      </c>
      <c r="D68" s="395">
        <v>0</v>
      </c>
      <c r="E68" s="399">
        <f>C68-D68</f>
        <v>287</v>
      </c>
      <c r="F68" s="392">
        <f>'- 7 -'!G68</f>
        <v>278.5</v>
      </c>
      <c r="G68" s="339">
        <v>258.5</v>
      </c>
      <c r="H68" s="335">
        <v>256.5</v>
      </c>
    </row>
    <row r="69" ht="6.75" customHeight="1">
      <c r="G69" s="294"/>
    </row>
    <row r="70" spans="1:7" ht="12" customHeight="1">
      <c r="A70" s="380" t="s">
        <v>372</v>
      </c>
      <c r="B70" s="346" t="s">
        <v>494</v>
      </c>
      <c r="D70" s="127"/>
      <c r="E70" s="127"/>
      <c r="F70" s="127"/>
      <c r="G70" s="127"/>
    </row>
    <row r="71" spans="1:7" ht="12" customHeight="1">
      <c r="A71" s="380" t="s">
        <v>373</v>
      </c>
      <c r="B71" s="266" t="s">
        <v>327</v>
      </c>
      <c r="D71" s="127"/>
      <c r="E71" s="127"/>
      <c r="F71" s="127"/>
      <c r="G71" s="127"/>
    </row>
    <row r="72" spans="1:7" ht="12" customHeight="1">
      <c r="A72" s="53"/>
      <c r="B72" s="346" t="s">
        <v>366</v>
      </c>
      <c r="D72" s="127"/>
      <c r="E72" s="127"/>
      <c r="F72" s="127"/>
      <c r="G72" s="127"/>
    </row>
    <row r="73" spans="2:7" ht="12" customHeight="1">
      <c r="B73" s="346" t="s">
        <v>433</v>
      </c>
      <c r="D73" s="127"/>
      <c r="E73" s="127"/>
      <c r="F73" s="127"/>
      <c r="G73" s="295"/>
    </row>
    <row r="74" spans="1:7" ht="12" customHeight="1">
      <c r="A74" s="380" t="s">
        <v>374</v>
      </c>
      <c r="B74" s="346" t="s">
        <v>495</v>
      </c>
      <c r="C74" s="127"/>
      <c r="D74" s="127"/>
      <c r="E74" s="127"/>
      <c r="F74" s="127"/>
      <c r="G74" s="127"/>
    </row>
    <row r="75" ht="12" customHeight="1"/>
  </sheetData>
  <printOptions horizontalCentered="1"/>
  <pageMargins left="0.4724409448818898" right="0.4724409448818898" top="0.5905511811023623" bottom="0" header="0.31496062992125984" footer="0"/>
  <pageSetup fitToHeight="1" fitToWidth="1" horizontalDpi="300" verticalDpi="300" orientation="portrait" scale="83" r:id="rId1"/>
  <headerFooter alignWithMargins="0">
    <oddHeader>&amp;C&amp;"Times New Roman,Bold"&amp;12&amp;A</oddHead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E76"/>
  <sheetViews>
    <sheetView showGridLines="0" showZeros="0" workbookViewId="0" topLeftCell="A1">
      <selection activeCell="A1" sqref="A1"/>
    </sheetView>
  </sheetViews>
  <sheetFormatPr defaultColWidth="9.33203125" defaultRowHeight="12"/>
  <cols>
    <col min="1" max="1" width="6.83203125" style="80" customWidth="1"/>
    <col min="2" max="2" width="35.83203125" style="80" customWidth="1"/>
    <col min="3" max="4" width="31.83203125" style="80" customWidth="1"/>
    <col min="5" max="5" width="34.83203125" style="80" customWidth="1"/>
    <col min="6" max="16384" width="9.33203125" style="80" customWidth="1"/>
  </cols>
  <sheetData>
    <row r="1" spans="2:5" ht="6.75" customHeight="1">
      <c r="B1" s="78"/>
      <c r="C1" s="140"/>
      <c r="D1" s="140"/>
      <c r="E1" s="140"/>
    </row>
    <row r="2" spans="1:5" ht="12.75">
      <c r="A2" s="7"/>
      <c r="B2" s="81"/>
      <c r="C2" s="195" t="s">
        <v>317</v>
      </c>
      <c r="D2" s="195"/>
      <c r="E2" s="289"/>
    </row>
    <row r="3" spans="1:5" ht="12.75">
      <c r="A3" s="8"/>
      <c r="B3" s="84"/>
      <c r="C3" s="198" t="str">
        <f>STATDATE</f>
        <v>ACTUAL SEPTEMBER 30, 2000</v>
      </c>
      <c r="D3" s="198"/>
      <c r="E3" s="216"/>
    </row>
    <row r="4" spans="1:5" ht="3.75" customHeight="1">
      <c r="A4" s="9"/>
      <c r="C4" s="140"/>
      <c r="D4" s="140"/>
      <c r="E4" s="140"/>
    </row>
    <row r="5" spans="1:5" ht="3.75" customHeight="1">
      <c r="A5" s="9"/>
      <c r="C5" s="140"/>
      <c r="D5" s="140"/>
      <c r="E5" s="140"/>
    </row>
    <row r="6" spans="1:5" ht="3.75" customHeight="1">
      <c r="A6" s="9"/>
      <c r="C6" s="140"/>
      <c r="D6" s="140"/>
      <c r="E6" s="140"/>
    </row>
    <row r="7" spans="3:5" ht="12.75">
      <c r="C7" s="186" t="s">
        <v>316</v>
      </c>
      <c r="D7" s="261"/>
      <c r="E7" s="140"/>
    </row>
    <row r="8" spans="1:5" ht="12.75">
      <c r="A8" s="92"/>
      <c r="B8" s="44"/>
      <c r="C8" s="290" t="s">
        <v>92</v>
      </c>
      <c r="D8" s="224"/>
      <c r="E8" s="179"/>
    </row>
    <row r="9" spans="1:4" ht="16.5">
      <c r="A9" s="50" t="s">
        <v>101</v>
      </c>
      <c r="B9" s="51" t="s">
        <v>102</v>
      </c>
      <c r="C9" s="50" t="s">
        <v>434</v>
      </c>
      <c r="D9" s="264" t="s">
        <v>435</v>
      </c>
    </row>
    <row r="10" spans="1:2" ht="4.5" customHeight="1">
      <c r="A10" s="75"/>
      <c r="B10" s="75"/>
    </row>
    <row r="11" spans="1:4" ht="12.75">
      <c r="A11" s="12">
        <v>1</v>
      </c>
      <c r="B11" s="13" t="s">
        <v>117</v>
      </c>
      <c r="C11" s="335">
        <v>19.36299213111762</v>
      </c>
      <c r="D11" s="335">
        <v>14.688013884161226</v>
      </c>
    </row>
    <row r="12" spans="1:4" ht="12.75">
      <c r="A12" s="14">
        <v>2</v>
      </c>
      <c r="B12" s="15" t="s">
        <v>118</v>
      </c>
      <c r="C12" s="336">
        <v>18.642184366707852</v>
      </c>
      <c r="D12" s="336">
        <v>15.2204589004078</v>
      </c>
    </row>
    <row r="13" spans="1:4" ht="12.75">
      <c r="A13" s="12">
        <v>3</v>
      </c>
      <c r="B13" s="13" t="s">
        <v>119</v>
      </c>
      <c r="C13" s="335">
        <v>19.01297098561493</v>
      </c>
      <c r="D13" s="335">
        <v>14.905292437000197</v>
      </c>
    </row>
    <row r="14" spans="1:4" ht="12.75">
      <c r="A14" s="14">
        <v>4</v>
      </c>
      <c r="B14" s="15" t="s">
        <v>120</v>
      </c>
      <c r="C14" s="336">
        <v>19.51493041480881</v>
      </c>
      <c r="D14" s="336">
        <v>15.084168182633425</v>
      </c>
    </row>
    <row r="15" spans="1:4" ht="12.75">
      <c r="A15" s="12">
        <v>5</v>
      </c>
      <c r="B15" s="13" t="s">
        <v>121</v>
      </c>
      <c r="C15" s="335">
        <v>18.760482880188025</v>
      </c>
      <c r="D15" s="335">
        <v>14.908620036215101</v>
      </c>
    </row>
    <row r="16" spans="1:4" ht="12.75">
      <c r="A16" s="14">
        <v>6</v>
      </c>
      <c r="B16" s="15" t="s">
        <v>122</v>
      </c>
      <c r="C16" s="336">
        <v>19.11381312301457</v>
      </c>
      <c r="D16" s="336">
        <v>15.348150993469986</v>
      </c>
    </row>
    <row r="17" spans="1:4" ht="12.75">
      <c r="A17" s="12">
        <v>9</v>
      </c>
      <c r="B17" s="13" t="s">
        <v>123</v>
      </c>
      <c r="C17" s="335">
        <v>19.335810852144125</v>
      </c>
      <c r="D17" s="335">
        <v>15.65317848410758</v>
      </c>
    </row>
    <row r="18" spans="1:4" ht="12.75">
      <c r="A18" s="14">
        <v>10</v>
      </c>
      <c r="B18" s="15" t="s">
        <v>124</v>
      </c>
      <c r="C18" s="336">
        <v>18.625180264825413</v>
      </c>
      <c r="D18" s="336">
        <v>15.461423180398317</v>
      </c>
    </row>
    <row r="19" spans="1:4" ht="12.75">
      <c r="A19" s="12">
        <v>11</v>
      </c>
      <c r="B19" s="13" t="s">
        <v>125</v>
      </c>
      <c r="C19" s="335">
        <v>18.325409197194077</v>
      </c>
      <c r="D19" s="335">
        <v>15.344513187886681</v>
      </c>
    </row>
    <row r="20" spans="1:4" ht="12.75">
      <c r="A20" s="14">
        <v>12</v>
      </c>
      <c r="B20" s="15" t="s">
        <v>126</v>
      </c>
      <c r="C20" s="336">
        <v>19.98157645770054</v>
      </c>
      <c r="D20" s="336">
        <v>15.89282190915907</v>
      </c>
    </row>
    <row r="21" spans="1:4" ht="12.75">
      <c r="A21" s="12">
        <v>13</v>
      </c>
      <c r="B21" s="13" t="s">
        <v>127</v>
      </c>
      <c r="C21" s="335">
        <v>20.161973127185714</v>
      </c>
      <c r="D21" s="335">
        <v>16.40949260252209</v>
      </c>
    </row>
    <row r="22" spans="1:4" ht="12.75">
      <c r="A22" s="14">
        <v>14</v>
      </c>
      <c r="B22" s="15" t="s">
        <v>128</v>
      </c>
      <c r="C22" s="336">
        <v>19.847133034039892</v>
      </c>
      <c r="D22" s="336">
        <v>16.79328749338847</v>
      </c>
    </row>
    <row r="23" spans="1:4" ht="12.75">
      <c r="A23" s="12">
        <v>15</v>
      </c>
      <c r="B23" s="13" t="s">
        <v>129</v>
      </c>
      <c r="C23" s="335">
        <v>20.598745752023262</v>
      </c>
      <c r="D23" s="335">
        <v>17.882856882461947</v>
      </c>
    </row>
    <row r="24" spans="1:4" ht="12.75">
      <c r="A24" s="14">
        <v>16</v>
      </c>
      <c r="B24" s="15" t="s">
        <v>130</v>
      </c>
      <c r="C24" s="336">
        <v>16.43906476308711</v>
      </c>
      <c r="D24" s="336">
        <v>14.718414227491664</v>
      </c>
    </row>
    <row r="25" spans="1:4" ht="12.75">
      <c r="A25" s="12">
        <v>17</v>
      </c>
      <c r="B25" s="13" t="s">
        <v>131</v>
      </c>
      <c r="C25" s="335">
        <v>17.447575360419396</v>
      </c>
      <c r="D25" s="335">
        <v>14.111635220125784</v>
      </c>
    </row>
    <row r="26" spans="1:4" ht="12.75">
      <c r="A26" s="14">
        <v>18</v>
      </c>
      <c r="B26" s="15" t="s">
        <v>132</v>
      </c>
      <c r="C26" s="336">
        <v>18.810404182073185</v>
      </c>
      <c r="D26" s="336">
        <v>15.676336202316438</v>
      </c>
    </row>
    <row r="27" spans="1:4" ht="12.75">
      <c r="A27" s="12">
        <v>19</v>
      </c>
      <c r="B27" s="13" t="s">
        <v>133</v>
      </c>
      <c r="C27" s="335">
        <v>32.05497240558381</v>
      </c>
      <c r="D27" s="335">
        <v>28.84042449615422</v>
      </c>
    </row>
    <row r="28" spans="1:4" ht="12.75">
      <c r="A28" s="14">
        <v>20</v>
      </c>
      <c r="B28" s="15" t="s">
        <v>134</v>
      </c>
      <c r="C28" s="336">
        <v>16.376764030193634</v>
      </c>
      <c r="D28" s="336">
        <v>13.596966413867824</v>
      </c>
    </row>
    <row r="29" spans="1:4" ht="12.75">
      <c r="A29" s="12">
        <v>21</v>
      </c>
      <c r="B29" s="13" t="s">
        <v>135</v>
      </c>
      <c r="C29" s="335">
        <v>19.784144205232526</v>
      </c>
      <c r="D29" s="335">
        <v>15.962699096973271</v>
      </c>
    </row>
    <row r="30" spans="1:4" ht="12.75">
      <c r="A30" s="14">
        <v>22</v>
      </c>
      <c r="B30" s="15" t="s">
        <v>136</v>
      </c>
      <c r="C30" s="336">
        <v>20.03102378490176</v>
      </c>
      <c r="D30" s="336">
        <v>16.81585801099643</v>
      </c>
    </row>
    <row r="31" spans="1:4" ht="12.75">
      <c r="A31" s="12">
        <v>23</v>
      </c>
      <c r="B31" s="13" t="s">
        <v>137</v>
      </c>
      <c r="C31" s="335">
        <v>18.83736120182887</v>
      </c>
      <c r="D31" s="335">
        <v>15.656894679695984</v>
      </c>
    </row>
    <row r="32" spans="1:4" ht="12.75">
      <c r="A32" s="14">
        <v>24</v>
      </c>
      <c r="B32" s="15" t="s">
        <v>138</v>
      </c>
      <c r="C32" s="336">
        <v>18.77636688005037</v>
      </c>
      <c r="D32" s="336">
        <v>15.47521619911411</v>
      </c>
    </row>
    <row r="33" spans="1:4" ht="12.75">
      <c r="A33" s="12">
        <v>25</v>
      </c>
      <c r="B33" s="13" t="s">
        <v>139</v>
      </c>
      <c r="C33" s="335">
        <v>18.186949650033867</v>
      </c>
      <c r="D33" s="335">
        <v>16.020286396181383</v>
      </c>
    </row>
    <row r="34" spans="1:4" ht="12.75">
      <c r="A34" s="14">
        <v>26</v>
      </c>
      <c r="B34" s="15" t="s">
        <v>140</v>
      </c>
      <c r="C34" s="336">
        <v>18.806177821065816</v>
      </c>
      <c r="D34" s="336">
        <v>16.207383023747944</v>
      </c>
    </row>
    <row r="35" spans="1:4" ht="12.75">
      <c r="A35" s="12">
        <v>28</v>
      </c>
      <c r="B35" s="13" t="s">
        <v>141</v>
      </c>
      <c r="C35" s="335">
        <v>15.732120563581239</v>
      </c>
      <c r="D35" s="335">
        <v>13.802221874511032</v>
      </c>
    </row>
    <row r="36" spans="1:4" ht="12.75">
      <c r="A36" s="14">
        <v>30</v>
      </c>
      <c r="B36" s="15" t="s">
        <v>142</v>
      </c>
      <c r="C36" s="336">
        <v>17.964040190375464</v>
      </c>
      <c r="D36" s="336">
        <v>15.477844857045222</v>
      </c>
    </row>
    <row r="37" spans="1:4" ht="12.75">
      <c r="A37" s="12">
        <v>31</v>
      </c>
      <c r="B37" s="13" t="s">
        <v>143</v>
      </c>
      <c r="C37" s="335">
        <v>18.153846153846153</v>
      </c>
      <c r="D37" s="335">
        <v>15.753297417796768</v>
      </c>
    </row>
    <row r="38" spans="1:4" ht="12.75">
      <c r="A38" s="14">
        <v>32</v>
      </c>
      <c r="B38" s="15" t="s">
        <v>144</v>
      </c>
      <c r="C38" s="336">
        <v>17.146040105327124</v>
      </c>
      <c r="D38" s="336">
        <v>14.438001023366878</v>
      </c>
    </row>
    <row r="39" spans="1:4" ht="12.75">
      <c r="A39" s="12">
        <v>33</v>
      </c>
      <c r="B39" s="13" t="s">
        <v>145</v>
      </c>
      <c r="C39" s="335">
        <v>19.606828763579927</v>
      </c>
      <c r="D39" s="335">
        <v>15.735537190082646</v>
      </c>
    </row>
    <row r="40" spans="1:4" ht="12.75">
      <c r="A40" s="14">
        <v>34</v>
      </c>
      <c r="B40" s="15" t="s">
        <v>146</v>
      </c>
      <c r="C40" s="336">
        <v>15.463157894736842</v>
      </c>
      <c r="D40" s="336">
        <v>12.863397548161121</v>
      </c>
    </row>
    <row r="41" spans="1:4" ht="12.75">
      <c r="A41" s="12">
        <v>35</v>
      </c>
      <c r="B41" s="13" t="s">
        <v>147</v>
      </c>
      <c r="C41" s="335">
        <v>18.099872657813354</v>
      </c>
      <c r="D41" s="335">
        <v>15.483193277310926</v>
      </c>
    </row>
    <row r="42" spans="1:4" ht="12.75">
      <c r="A42" s="14">
        <v>36</v>
      </c>
      <c r="B42" s="15" t="s">
        <v>148</v>
      </c>
      <c r="C42" s="336">
        <v>18.67286559594252</v>
      </c>
      <c r="D42" s="336">
        <v>15.393728222996515</v>
      </c>
    </row>
    <row r="43" spans="1:4" ht="12.75">
      <c r="A43" s="12">
        <v>37</v>
      </c>
      <c r="B43" s="13" t="s">
        <v>149</v>
      </c>
      <c r="C43" s="335">
        <v>18.00718132854578</v>
      </c>
      <c r="D43" s="335">
        <v>15.254752851711027</v>
      </c>
    </row>
    <row r="44" spans="1:4" ht="12.75">
      <c r="A44" s="14">
        <v>38</v>
      </c>
      <c r="B44" s="15" t="s">
        <v>150</v>
      </c>
      <c r="C44" s="336">
        <v>16.931972789115648</v>
      </c>
      <c r="D44" s="336">
        <v>14.271788990825685</v>
      </c>
    </row>
    <row r="45" spans="1:4" ht="12.75">
      <c r="A45" s="12">
        <v>39</v>
      </c>
      <c r="B45" s="13" t="s">
        <v>151</v>
      </c>
      <c r="C45" s="335">
        <v>16.68779948396609</v>
      </c>
      <c r="D45" s="335">
        <v>14.418471337579616</v>
      </c>
    </row>
    <row r="46" spans="1:4" ht="12.75">
      <c r="A46" s="14">
        <v>40</v>
      </c>
      <c r="B46" s="15" t="s">
        <v>152</v>
      </c>
      <c r="C46" s="336">
        <v>19.935437205315047</v>
      </c>
      <c r="D46" s="336">
        <v>16.031712695579124</v>
      </c>
    </row>
    <row r="47" spans="1:4" ht="12.75">
      <c r="A47" s="12">
        <v>41</v>
      </c>
      <c r="B47" s="13" t="s">
        <v>153</v>
      </c>
      <c r="C47" s="335">
        <v>16.51016117729503</v>
      </c>
      <c r="D47" s="335">
        <v>13.87865017251536</v>
      </c>
    </row>
    <row r="48" spans="1:4" ht="12.75">
      <c r="A48" s="14">
        <v>42</v>
      </c>
      <c r="B48" s="15" t="s">
        <v>154</v>
      </c>
      <c r="C48" s="336">
        <v>17.226679251219128</v>
      </c>
      <c r="D48" s="336">
        <v>14.883120413155748</v>
      </c>
    </row>
    <row r="49" spans="1:4" ht="12.75">
      <c r="A49" s="12">
        <v>43</v>
      </c>
      <c r="B49" s="13" t="s">
        <v>155</v>
      </c>
      <c r="C49" s="335">
        <v>15.664136622390892</v>
      </c>
      <c r="D49" s="335">
        <v>13.51063829787234</v>
      </c>
    </row>
    <row r="50" spans="1:4" ht="12.75">
      <c r="A50" s="14">
        <v>44</v>
      </c>
      <c r="B50" s="15" t="s">
        <v>156</v>
      </c>
      <c r="C50" s="336">
        <v>17.555079944605314</v>
      </c>
      <c r="D50" s="336">
        <v>15.242675994752949</v>
      </c>
    </row>
    <row r="51" spans="1:4" ht="12.75">
      <c r="A51" s="12">
        <v>45</v>
      </c>
      <c r="B51" s="13" t="s">
        <v>157</v>
      </c>
      <c r="C51" s="335">
        <v>19.600348469998913</v>
      </c>
      <c r="D51" s="335">
        <v>16.077280294401124</v>
      </c>
    </row>
    <row r="52" spans="1:4" ht="12.75">
      <c r="A52" s="14">
        <v>46</v>
      </c>
      <c r="B52" s="15" t="s">
        <v>158</v>
      </c>
      <c r="C52" s="336">
        <v>17.08564814814815</v>
      </c>
      <c r="D52" s="336">
        <v>14.423896204492642</v>
      </c>
    </row>
    <row r="53" spans="1:4" ht="12.75">
      <c r="A53" s="12">
        <v>47</v>
      </c>
      <c r="B53" s="13" t="s">
        <v>159</v>
      </c>
      <c r="C53" s="335">
        <v>19.99337485093415</v>
      </c>
      <c r="D53" s="335">
        <v>17.01244813278008</v>
      </c>
    </row>
    <row r="54" spans="1:4" ht="12.75">
      <c r="A54" s="14">
        <v>48</v>
      </c>
      <c r="B54" s="15" t="s">
        <v>160</v>
      </c>
      <c r="C54" s="336">
        <v>13.754878374766104</v>
      </c>
      <c r="D54" s="336">
        <v>11.812901744719925</v>
      </c>
    </row>
    <row r="55" spans="1:4" ht="12.75">
      <c r="A55" s="12">
        <v>49</v>
      </c>
      <c r="B55" s="13" t="s">
        <v>161</v>
      </c>
      <c r="C55" s="335">
        <v>16.15551909649357</v>
      </c>
      <c r="D55" s="335">
        <v>13.284716642976331</v>
      </c>
    </row>
    <row r="56" spans="1:4" ht="12.75">
      <c r="A56" s="14">
        <v>50</v>
      </c>
      <c r="B56" s="15" t="s">
        <v>358</v>
      </c>
      <c r="C56" s="336">
        <v>16.914134016843647</v>
      </c>
      <c r="D56" s="336">
        <v>14.313269811759241</v>
      </c>
    </row>
    <row r="57" spans="1:4" ht="12.75">
      <c r="A57" s="12">
        <v>2264</v>
      </c>
      <c r="B57" s="13" t="s">
        <v>162</v>
      </c>
      <c r="C57" s="335">
        <v>15.32</v>
      </c>
      <c r="D57" s="335">
        <v>13.335654596100278</v>
      </c>
    </row>
    <row r="58" spans="1:4" ht="12.75">
      <c r="A58" s="14">
        <v>2309</v>
      </c>
      <c r="B58" s="15" t="s">
        <v>163</v>
      </c>
      <c r="C58" s="336">
        <v>14.608695652173912</v>
      </c>
      <c r="D58" s="336">
        <v>13.090909090909092</v>
      </c>
    </row>
    <row r="59" spans="1:4" ht="12.75">
      <c r="A59" s="12">
        <v>2312</v>
      </c>
      <c r="B59" s="13" t="s">
        <v>164</v>
      </c>
      <c r="C59" s="335">
        <v>11.53125</v>
      </c>
      <c r="D59" s="335">
        <v>10.25</v>
      </c>
    </row>
    <row r="60" spans="1:4" ht="12.75">
      <c r="A60" s="14">
        <v>2355</v>
      </c>
      <c r="B60" s="15" t="s">
        <v>165</v>
      </c>
      <c r="C60" s="336">
        <v>19.340924388602197</v>
      </c>
      <c r="D60" s="336">
        <v>15.169965576592082</v>
      </c>
    </row>
    <row r="61" spans="1:4" ht="12.75">
      <c r="A61" s="12">
        <v>2439</v>
      </c>
      <c r="B61" s="13" t="s">
        <v>166</v>
      </c>
      <c r="C61" s="335">
        <v>18.481012658227847</v>
      </c>
      <c r="D61" s="335">
        <v>15.14851485148515</v>
      </c>
    </row>
    <row r="62" spans="1:4" ht="12.75">
      <c r="A62" s="14">
        <v>2460</v>
      </c>
      <c r="B62" s="15" t="s">
        <v>167</v>
      </c>
      <c r="C62" s="336">
        <v>14.661618551822055</v>
      </c>
      <c r="D62" s="336">
        <v>12.149019607843139</v>
      </c>
    </row>
    <row r="63" spans="1:4" ht="12.75">
      <c r="A63" s="12">
        <v>3000</v>
      </c>
      <c r="B63" s="13" t="s">
        <v>400</v>
      </c>
      <c r="C63" s="335">
        <v>0</v>
      </c>
      <c r="D63" s="335">
        <v>18.03614782843269</v>
      </c>
    </row>
    <row r="64" spans="1:4" ht="4.5" customHeight="1">
      <c r="A64" s="16"/>
      <c r="B64" s="16"/>
      <c r="C64" s="337"/>
      <c r="D64" s="337"/>
    </row>
    <row r="65" spans="1:5" ht="12.75">
      <c r="A65" s="18"/>
      <c r="B65" s="19" t="s">
        <v>168</v>
      </c>
      <c r="C65" s="338">
        <v>18.897146726720887</v>
      </c>
      <c r="D65" s="338">
        <v>15.37497281987591</v>
      </c>
      <c r="E65" s="75"/>
    </row>
    <row r="66" spans="1:4" ht="4.5" customHeight="1">
      <c r="A66" s="16"/>
      <c r="B66" s="16"/>
      <c r="C66" s="337"/>
      <c r="D66" s="337"/>
    </row>
    <row r="67" spans="1:4" ht="12.75">
      <c r="A67" s="14">
        <v>2155</v>
      </c>
      <c r="B67" s="15" t="s">
        <v>169</v>
      </c>
      <c r="C67" s="336">
        <v>13.904761904761905</v>
      </c>
      <c r="D67" s="336">
        <v>12.695652173913043</v>
      </c>
    </row>
    <row r="68" spans="1:4" ht="12.75">
      <c r="A68" s="12">
        <v>2408</v>
      </c>
      <c r="B68" s="13" t="s">
        <v>171</v>
      </c>
      <c r="C68" s="335">
        <v>13.987945755901556</v>
      </c>
      <c r="D68" s="335">
        <v>11.60900375156315</v>
      </c>
    </row>
    <row r="69" ht="6.75" customHeight="1"/>
    <row r="70" spans="1:5" ht="12" customHeight="1">
      <c r="A70" s="380" t="s">
        <v>372</v>
      </c>
      <c r="B70" s="265" t="s">
        <v>328</v>
      </c>
      <c r="C70" s="122"/>
      <c r="D70" s="121"/>
      <c r="E70" s="121"/>
    </row>
    <row r="71" spans="2:5" ht="12" customHeight="1">
      <c r="B71" s="265" t="s">
        <v>485</v>
      </c>
      <c r="C71" s="122"/>
      <c r="D71" s="121"/>
      <c r="E71" s="121"/>
    </row>
    <row r="72" spans="1:5" ht="12" customHeight="1">
      <c r="A72" s="5"/>
      <c r="B72" s="5" t="s">
        <v>329</v>
      </c>
      <c r="D72" s="121"/>
      <c r="E72" s="121"/>
    </row>
    <row r="73" spans="1:5" ht="12" customHeight="1">
      <c r="A73" s="380" t="s">
        <v>373</v>
      </c>
      <c r="B73" s="265" t="s">
        <v>330</v>
      </c>
      <c r="D73" s="121"/>
      <c r="E73" s="121"/>
    </row>
    <row r="74" spans="1:5" ht="12" customHeight="1">
      <c r="A74" s="5"/>
      <c r="B74" s="265" t="s">
        <v>350</v>
      </c>
      <c r="C74" s="122"/>
      <c r="D74" s="121"/>
      <c r="E74" s="121"/>
    </row>
    <row r="75" spans="1:5" ht="12" customHeight="1">
      <c r="A75" s="5"/>
      <c r="B75" s="265" t="s">
        <v>331</v>
      </c>
      <c r="C75" s="122"/>
      <c r="D75" s="121"/>
      <c r="E75" s="121"/>
    </row>
    <row r="76" ht="12.75">
      <c r="B76" s="265" t="s">
        <v>332</v>
      </c>
    </row>
  </sheetData>
  <printOptions horizontalCentered="1"/>
  <pageMargins left="0.4724409448818898" right="0.4724409448818898" top="0.5905511811023623" bottom="0" header="0.31496062992125984" footer="0"/>
  <pageSetup fitToHeight="1" fitToWidth="1" horizontalDpi="300" verticalDpi="300" orientation="portrait" scale="83" r:id="rId1"/>
  <headerFooter alignWithMargins="0">
    <oddHeader>&amp;C&amp;"Times New Roman,Bold"&amp;12&amp;A</oddHeader>
  </headerFooter>
</worksheet>
</file>

<file path=xl/worksheets/sheet8.xml><?xml version="1.0" encoding="utf-8"?>
<worksheet xmlns="http://schemas.openxmlformats.org/spreadsheetml/2006/main" xmlns:r="http://schemas.openxmlformats.org/officeDocument/2006/relationships">
  <sheetPr codeName="Sheet7">
    <pageSetUpPr fitToPage="1"/>
  </sheetPr>
  <dimension ref="A2:K32"/>
  <sheetViews>
    <sheetView showGridLines="0" showZeros="0" workbookViewId="0" topLeftCell="A1">
      <selection activeCell="A1" sqref="A1"/>
    </sheetView>
  </sheetViews>
  <sheetFormatPr defaultColWidth="15.83203125" defaultRowHeight="12"/>
  <cols>
    <col min="1" max="1" width="5.83203125" style="80" customWidth="1"/>
    <col min="2" max="2" width="45.83203125" style="80" customWidth="1"/>
    <col min="3" max="7" width="17.83203125" style="80" customWidth="1"/>
    <col min="8" max="8" width="16.83203125" style="80" customWidth="1"/>
    <col min="9" max="9" width="2.83203125" style="80" customWidth="1"/>
    <col min="10" max="10" width="17.83203125" style="80" customWidth="1"/>
    <col min="11" max="11" width="15.83203125" style="80" customWidth="1"/>
    <col min="12" max="16384" width="15.83203125" style="80" customWidth="1"/>
  </cols>
  <sheetData>
    <row r="2" spans="1:10" ht="12.75">
      <c r="A2" s="172"/>
      <c r="B2" s="172"/>
      <c r="C2" s="172"/>
      <c r="D2" s="172"/>
      <c r="E2" s="172"/>
      <c r="F2" s="172"/>
      <c r="G2" s="172"/>
      <c r="H2" s="172"/>
      <c r="I2" s="172"/>
      <c r="J2" s="172"/>
    </row>
    <row r="5" spans="3:10" ht="12.75">
      <c r="C5" s="140"/>
      <c r="D5" s="140"/>
      <c r="E5" s="140"/>
      <c r="F5" s="140"/>
      <c r="G5" s="140"/>
      <c r="H5" s="140"/>
      <c r="I5" s="140"/>
      <c r="J5" s="140"/>
    </row>
    <row r="6" spans="3:10" ht="12.75">
      <c r="C6" s="140"/>
      <c r="D6" s="140"/>
      <c r="E6" s="140"/>
      <c r="F6" s="140"/>
      <c r="G6" s="140"/>
      <c r="H6" s="140"/>
      <c r="I6" s="140"/>
      <c r="J6" s="140"/>
    </row>
    <row r="7" spans="3:10" ht="15.75">
      <c r="C7" s="304" t="str">
        <f>YEAR</f>
        <v>OPERATING FUND ACTUAL 2000/01</v>
      </c>
      <c r="D7" s="151"/>
      <c r="E7" s="151"/>
      <c r="F7" s="151"/>
      <c r="G7" s="151"/>
      <c r="H7" s="151"/>
      <c r="I7" s="140"/>
      <c r="J7" s="140"/>
    </row>
    <row r="8" spans="3:10" ht="15.75">
      <c r="C8" s="305" t="s">
        <v>254</v>
      </c>
      <c r="D8" s="151"/>
      <c r="E8" s="151"/>
      <c r="F8" s="151"/>
      <c r="G8" s="151"/>
      <c r="H8" s="151"/>
      <c r="I8" s="140"/>
      <c r="J8" s="140"/>
    </row>
    <row r="9" spans="3:10" ht="12.75">
      <c r="C9" s="140"/>
      <c r="D9" s="140"/>
      <c r="E9" s="140"/>
      <c r="F9" s="140"/>
      <c r="G9" s="140"/>
      <c r="H9" s="140"/>
      <c r="I9" s="140"/>
      <c r="J9" s="140"/>
    </row>
    <row r="10" spans="3:10" ht="12.75">
      <c r="C10" s="140"/>
      <c r="D10" s="140"/>
      <c r="E10" s="140"/>
      <c r="F10" s="140"/>
      <c r="G10" s="140"/>
      <c r="H10" s="140"/>
      <c r="I10" s="140"/>
      <c r="J10" s="140"/>
    </row>
    <row r="11" spans="3:10" ht="12.75">
      <c r="C11" s="186" t="s">
        <v>255</v>
      </c>
      <c r="D11" s="187"/>
      <c r="E11" s="187"/>
      <c r="F11" s="187"/>
      <c r="G11" s="187"/>
      <c r="H11" s="190"/>
      <c r="I11" s="140"/>
      <c r="J11" s="140"/>
    </row>
    <row r="12" spans="3:10" ht="12.75">
      <c r="C12" s="140"/>
      <c r="D12" s="140"/>
      <c r="E12" s="140"/>
      <c r="F12" s="140"/>
      <c r="G12" s="140"/>
      <c r="H12" s="140"/>
      <c r="I12" s="140"/>
      <c r="J12" s="140"/>
    </row>
    <row r="13" spans="3:10" ht="12.75">
      <c r="C13" s="141"/>
      <c r="D13" s="141" t="s">
        <v>256</v>
      </c>
      <c r="E13" s="285"/>
      <c r="F13" s="141" t="s">
        <v>257</v>
      </c>
      <c r="G13" s="141" t="s">
        <v>229</v>
      </c>
      <c r="H13" s="286"/>
      <c r="I13" s="201"/>
      <c r="J13" s="201"/>
    </row>
    <row r="14" spans="3:10" ht="12.75">
      <c r="C14" s="145" t="s">
        <v>258</v>
      </c>
      <c r="D14" s="145" t="s">
        <v>259</v>
      </c>
      <c r="E14" s="69" t="s">
        <v>239</v>
      </c>
      <c r="F14" s="145" t="s">
        <v>260</v>
      </c>
      <c r="G14" s="145" t="s">
        <v>239</v>
      </c>
      <c r="H14" s="68" t="s">
        <v>116</v>
      </c>
      <c r="I14" s="212"/>
      <c r="J14" s="145" t="s">
        <v>261</v>
      </c>
    </row>
    <row r="16" spans="1:10" ht="12.75">
      <c r="A16" s="75">
        <v>100</v>
      </c>
      <c r="B16" s="75" t="s">
        <v>62</v>
      </c>
      <c r="C16" s="403">
        <f>'- 12 -'!C13</f>
        <v>627854397.5600001</v>
      </c>
      <c r="D16" s="404">
        <f>'- 12 -'!C23</f>
        <v>40904883.44</v>
      </c>
      <c r="E16" s="404">
        <f>'- 12 -'!C25</f>
        <v>19721826.13</v>
      </c>
      <c r="F16" s="404">
        <f>'- 12 -'!C42</f>
        <v>49919487.489999995</v>
      </c>
      <c r="G16" s="405"/>
      <c r="H16" s="406"/>
      <c r="I16" s="407"/>
      <c r="J16" s="403">
        <f>SUM(C16:F16)</f>
        <v>738400594.62</v>
      </c>
    </row>
    <row r="17" spans="1:10" ht="24" customHeight="1">
      <c r="A17" s="75">
        <v>200</v>
      </c>
      <c r="B17" s="75" t="s">
        <v>63</v>
      </c>
      <c r="C17" s="403">
        <f>'- 12 -'!E13</f>
        <v>147779280.29</v>
      </c>
      <c r="D17" s="404">
        <f>'- 12 -'!E23</f>
        <v>12358441.24</v>
      </c>
      <c r="E17" s="404">
        <f>'- 12 -'!E25</f>
        <v>8061151.77</v>
      </c>
      <c r="F17" s="404">
        <f>'- 12 -'!E42</f>
        <v>2725669.32</v>
      </c>
      <c r="G17" s="405"/>
      <c r="H17" s="406"/>
      <c r="I17" s="407"/>
      <c r="J17" s="403">
        <f>SUM(C17:F17)</f>
        <v>170924542.62</v>
      </c>
    </row>
    <row r="18" spans="1:10" ht="24" customHeight="1">
      <c r="A18" s="75">
        <v>400</v>
      </c>
      <c r="B18" s="75" t="s">
        <v>262</v>
      </c>
      <c r="C18" s="403">
        <f>'- 12 -'!G13</f>
        <v>6400333</v>
      </c>
      <c r="D18" s="404">
        <f>'- 12 -'!G23</f>
        <v>483760</v>
      </c>
      <c r="E18" s="404">
        <f>'- 12 -'!G25</f>
        <v>740962</v>
      </c>
      <c r="F18" s="404">
        <f>'- 12 -'!G42</f>
        <v>429073</v>
      </c>
      <c r="G18" s="405"/>
      <c r="H18" s="406"/>
      <c r="I18" s="407"/>
      <c r="J18" s="403">
        <f>SUM(C18:F18)</f>
        <v>8054128</v>
      </c>
    </row>
    <row r="19" spans="1:10" ht="24" customHeight="1">
      <c r="A19" s="75">
        <v>500</v>
      </c>
      <c r="B19" s="75" t="s">
        <v>354</v>
      </c>
      <c r="C19" s="403">
        <f>'- 12 -'!I13</f>
        <v>28075963.92</v>
      </c>
      <c r="D19" s="404">
        <f>'- 12 -'!I23</f>
        <v>3051667.84</v>
      </c>
      <c r="E19" s="404">
        <f>'- 12 -'!I25</f>
        <v>11184888.28</v>
      </c>
      <c r="F19" s="404">
        <f>'- 12 -'!I42</f>
        <v>2790407.77</v>
      </c>
      <c r="G19" s="405"/>
      <c r="H19" s="406"/>
      <c r="I19" s="407"/>
      <c r="J19" s="403">
        <f>SUM(C19:F19)</f>
        <v>45102927.81</v>
      </c>
    </row>
    <row r="20" spans="1:11" ht="12" customHeight="1">
      <c r="A20" s="75"/>
      <c r="B20" s="75"/>
      <c r="C20" s="403"/>
      <c r="D20" s="404"/>
      <c r="E20" s="404"/>
      <c r="F20" s="404"/>
      <c r="G20" s="405"/>
      <c r="H20" s="406"/>
      <c r="I20" s="407"/>
      <c r="J20" s="403"/>
      <c r="K20" s="307"/>
    </row>
    <row r="21" spans="1:11" ht="24" customHeight="1">
      <c r="A21" s="287">
        <v>600</v>
      </c>
      <c r="B21" s="288" t="s">
        <v>318</v>
      </c>
      <c r="C21" s="403">
        <f>'- 13 -'!C13</f>
        <v>47193093.99</v>
      </c>
      <c r="D21" s="404">
        <f>'- 13 -'!C23</f>
        <v>3535990.59</v>
      </c>
      <c r="E21" s="404">
        <f>'- 13 -'!C25</f>
        <v>6721163.22</v>
      </c>
      <c r="F21" s="404">
        <f>'- 13 -'!C42</f>
        <v>6750496.13</v>
      </c>
      <c r="G21" s="405"/>
      <c r="H21" s="406"/>
      <c r="I21" s="407"/>
      <c r="J21" s="403">
        <f>SUM(C21:F21)</f>
        <v>64200743.93</v>
      </c>
      <c r="K21" s="447" t="s">
        <v>394</v>
      </c>
    </row>
    <row r="22" spans="1:11" ht="24" customHeight="1">
      <c r="A22" s="75">
        <v>700</v>
      </c>
      <c r="B22" s="75" t="s">
        <v>263</v>
      </c>
      <c r="C22" s="403">
        <f>'- 13 -'!E13</f>
        <v>22997272.325</v>
      </c>
      <c r="D22" s="404">
        <f>'- 13 -'!E23</f>
        <v>2931506.56</v>
      </c>
      <c r="E22" s="404">
        <f>'- 13 -'!E25</f>
        <v>13156134.37</v>
      </c>
      <c r="F22" s="404">
        <f>'- 13 -'!E42</f>
        <v>10761199.05</v>
      </c>
      <c r="G22" s="405"/>
      <c r="H22" s="406"/>
      <c r="I22" s="407"/>
      <c r="J22" s="403">
        <f>SUM(C22:F22)</f>
        <v>49846112.30499999</v>
      </c>
      <c r="K22" s="448"/>
    </row>
    <row r="23" spans="1:10" ht="24" customHeight="1">
      <c r="A23" s="75">
        <v>800</v>
      </c>
      <c r="B23" s="75" t="s">
        <v>264</v>
      </c>
      <c r="C23" s="403">
        <f>'- 13 -'!G13</f>
        <v>63530365.129999995</v>
      </c>
      <c r="D23" s="404">
        <f>'- 13 -'!G23</f>
        <v>9083006.83</v>
      </c>
      <c r="E23" s="404">
        <f>'- 13 -'!G25</f>
        <v>64090796.22</v>
      </c>
      <c r="F23" s="404">
        <f>'- 13 -'!G42</f>
        <v>14747731.82</v>
      </c>
      <c r="G23" s="405"/>
      <c r="H23" s="408"/>
      <c r="I23" s="407"/>
      <c r="J23" s="403">
        <f>SUM(C23:F23)</f>
        <v>151451900</v>
      </c>
    </row>
    <row r="24" spans="1:10" ht="24" customHeight="1">
      <c r="A24" s="75">
        <v>900</v>
      </c>
      <c r="B24" s="75" t="s">
        <v>68</v>
      </c>
      <c r="C24" s="403"/>
      <c r="D24" s="404"/>
      <c r="E24" s="404"/>
      <c r="F24" s="404"/>
      <c r="G24" s="404">
        <v>2781548.93</v>
      </c>
      <c r="H24" s="409">
        <v>19997631.94</v>
      </c>
      <c r="I24" s="410" t="s">
        <v>372</v>
      </c>
      <c r="J24" s="403">
        <f>SUM(G24:H24)</f>
        <v>22779180.87</v>
      </c>
    </row>
    <row r="25" spans="1:10" ht="12.75">
      <c r="A25" s="75"/>
      <c r="B25" s="75"/>
      <c r="C25" s="403"/>
      <c r="D25" s="404"/>
      <c r="E25" s="404"/>
      <c r="F25" s="404"/>
      <c r="G25" s="404"/>
      <c r="H25" s="406"/>
      <c r="I25" s="407"/>
      <c r="J25" s="403"/>
    </row>
    <row r="26" spans="2:10" ht="12.75">
      <c r="B26" s="75"/>
      <c r="C26" s="409"/>
      <c r="D26" s="409"/>
      <c r="E26" s="409"/>
      <c r="F26" s="409"/>
      <c r="G26" s="409"/>
      <c r="H26" s="409"/>
      <c r="I26" s="407"/>
      <c r="J26" s="409"/>
    </row>
    <row r="27" spans="2:10" ht="12.75">
      <c r="B27" s="75" t="s">
        <v>261</v>
      </c>
      <c r="C27" s="411">
        <f>SUM(C16:C24)</f>
        <v>943830706.215</v>
      </c>
      <c r="D27" s="412">
        <f>SUM(D16:D24)</f>
        <v>72349256.5</v>
      </c>
      <c r="E27" s="412">
        <f>SUM(E16:E24)</f>
        <v>123676921.99</v>
      </c>
      <c r="F27" s="412">
        <f>SUM(F16:F24)</f>
        <v>88124064.58000001</v>
      </c>
      <c r="G27" s="412">
        <f>G24</f>
        <v>2781548.93</v>
      </c>
      <c r="H27" s="413">
        <f>H24</f>
        <v>19997631.94</v>
      </c>
      <c r="I27" s="414"/>
      <c r="J27" s="411">
        <f>SUM(J16:J24)</f>
        <v>1250760130.1549997</v>
      </c>
    </row>
    <row r="28" spans="3:8" ht="12.75">
      <c r="C28" s="149"/>
      <c r="D28" s="149"/>
      <c r="E28" s="149"/>
      <c r="F28" s="149"/>
      <c r="G28" s="149"/>
      <c r="H28" s="149"/>
    </row>
    <row r="29" ht="60" customHeight="1"/>
    <row r="30" spans="1:3" ht="12.75">
      <c r="A30" s="380"/>
      <c r="B30" s="381" t="s">
        <v>436</v>
      </c>
      <c r="C30" s="75"/>
    </row>
    <row r="31" spans="2:10" ht="12.75">
      <c r="B31" s="16"/>
      <c r="C31" s="149"/>
      <c r="J31" s="149"/>
    </row>
    <row r="32" spans="2:3" ht="12.75">
      <c r="B32" s="16"/>
      <c r="C32" s="149"/>
    </row>
    <row r="33" ht="49.5" customHeight="1"/>
  </sheetData>
  <mergeCells count="1">
    <mergeCell ref="K21:K22"/>
  </mergeCells>
  <printOptions/>
  <pageMargins left="0.4724409448818898" right="0" top="0.5905511811023623" bottom="0.5905511811023623" header="0" footer="0"/>
  <pageSetup fitToHeight="1" fitToWidth="1" horizontalDpi="300" verticalDpi="300" orientation="landscape" scale="84" r:id="rId1"/>
</worksheet>
</file>

<file path=xl/worksheets/sheet9.xml><?xml version="1.0" encoding="utf-8"?>
<worksheet xmlns="http://schemas.openxmlformats.org/spreadsheetml/2006/main" xmlns:r="http://schemas.openxmlformats.org/officeDocument/2006/relationships">
  <sheetPr codeName="Sheet8">
    <pageSetUpPr fitToPage="1"/>
  </sheetPr>
  <dimension ref="A2:K54"/>
  <sheetViews>
    <sheetView showGridLines="0" showZeros="0" workbookViewId="0" topLeftCell="A1">
      <selection activeCell="A1" sqref="A1"/>
    </sheetView>
  </sheetViews>
  <sheetFormatPr defaultColWidth="15.83203125" defaultRowHeight="12"/>
  <cols>
    <col min="1" max="1" width="6.83203125" style="80" customWidth="1"/>
    <col min="2" max="2" width="52.83203125" style="80" customWidth="1"/>
    <col min="3" max="3" width="20.83203125" style="80" customWidth="1"/>
    <col min="4" max="4" width="8.83203125" style="80" customWidth="1"/>
    <col min="5" max="5" width="20.83203125" style="80" customWidth="1"/>
    <col min="6" max="6" width="8.83203125" style="80" customWidth="1"/>
    <col min="7" max="7" width="20.83203125" style="80" customWidth="1"/>
    <col min="8" max="8" width="8.83203125" style="80" customWidth="1"/>
    <col min="9" max="9" width="20.83203125" style="80" customWidth="1"/>
    <col min="10" max="10" width="8.83203125" style="80" customWidth="1"/>
    <col min="11" max="11" width="14.83203125" style="80" customWidth="1"/>
    <col min="12" max="16384" width="15.83203125" style="80" customWidth="1"/>
  </cols>
  <sheetData>
    <row r="2" spans="1:10" ht="12.75">
      <c r="A2" s="172"/>
      <c r="B2" s="172"/>
      <c r="C2" s="172"/>
      <c r="D2" s="172"/>
      <c r="E2" s="124" t="str">
        <f>YEAR</f>
        <v>OPERATING FUND ACTUAL 2000/01</v>
      </c>
      <c r="F2" s="124"/>
      <c r="G2" s="105"/>
      <c r="H2" s="105"/>
      <c r="I2" s="280"/>
      <c r="J2" s="106" t="s">
        <v>7</v>
      </c>
    </row>
    <row r="3" spans="9:10" ht="12.75">
      <c r="I3" s="171"/>
      <c r="J3" s="171"/>
    </row>
    <row r="4" spans="3:10" ht="15.75">
      <c r="C4" s="306" t="s">
        <v>266</v>
      </c>
      <c r="D4" s="171"/>
      <c r="E4" s="171"/>
      <c r="F4" s="171"/>
      <c r="G4" s="171"/>
      <c r="H4" s="171"/>
      <c r="I4" s="171"/>
      <c r="J4" s="171"/>
    </row>
    <row r="5" spans="3:10" ht="15.75">
      <c r="C5" s="306" t="s">
        <v>267</v>
      </c>
      <c r="D5" s="171"/>
      <c r="E5" s="171"/>
      <c r="F5" s="171"/>
      <c r="G5" s="171"/>
      <c r="H5" s="171"/>
      <c r="I5" s="171"/>
      <c r="J5" s="171"/>
    </row>
    <row r="7" spans="3:10" ht="12.75">
      <c r="C7" s="123" t="s">
        <v>268</v>
      </c>
      <c r="D7" s="105"/>
      <c r="E7" s="105"/>
      <c r="F7" s="105"/>
      <c r="G7" s="105"/>
      <c r="H7" s="105"/>
      <c r="I7" s="105"/>
      <c r="J7" s="130"/>
    </row>
    <row r="9" spans="1:10" ht="12.75">
      <c r="A9" s="140"/>
      <c r="B9" s="140"/>
      <c r="C9" s="66" t="s">
        <v>79</v>
      </c>
      <c r="D9" s="65"/>
      <c r="E9" s="181"/>
      <c r="F9" s="65"/>
      <c r="G9" s="64" t="s">
        <v>73</v>
      </c>
      <c r="H9" s="65"/>
      <c r="I9" s="64" t="s">
        <v>351</v>
      </c>
      <c r="J9" s="65"/>
    </row>
    <row r="10" spans="1:10" ht="12.75">
      <c r="A10" s="140"/>
      <c r="B10" s="140"/>
      <c r="C10" s="67" t="s">
        <v>269</v>
      </c>
      <c r="D10" s="69"/>
      <c r="E10" s="68" t="s">
        <v>63</v>
      </c>
      <c r="F10" s="69"/>
      <c r="G10" s="68" t="s">
        <v>98</v>
      </c>
      <c r="H10" s="69"/>
      <c r="I10" s="68" t="s">
        <v>36</v>
      </c>
      <c r="J10" s="69"/>
    </row>
    <row r="11" spans="1:10" ht="12.75">
      <c r="A11" s="140"/>
      <c r="B11" s="140"/>
      <c r="C11" s="282" t="s">
        <v>103</v>
      </c>
      <c r="D11" s="282" t="s">
        <v>104</v>
      </c>
      <c r="E11" s="282" t="s">
        <v>103</v>
      </c>
      <c r="F11" s="282" t="s">
        <v>104</v>
      </c>
      <c r="G11" s="282" t="s">
        <v>103</v>
      </c>
      <c r="H11" s="282" t="s">
        <v>104</v>
      </c>
      <c r="I11" s="282" t="s">
        <v>103</v>
      </c>
      <c r="J11" s="253" t="s">
        <v>104</v>
      </c>
    </row>
    <row r="12" spans="1:10" ht="4.5" customHeight="1">
      <c r="A12" s="140"/>
      <c r="B12" s="140"/>
      <c r="C12" s="140"/>
      <c r="D12" s="140"/>
      <c r="E12" s="140"/>
      <c r="F12" s="140"/>
      <c r="G12" s="140"/>
      <c r="H12" s="140"/>
      <c r="I12" s="140"/>
      <c r="J12" s="140"/>
    </row>
    <row r="13" spans="1:10" ht="12.75">
      <c r="A13" s="179">
        <v>300</v>
      </c>
      <c r="B13" s="316" t="s">
        <v>258</v>
      </c>
      <c r="C13" s="415">
        <f>SUM(C14:C21)</f>
        <v>627854397.5600001</v>
      </c>
      <c r="D13" s="313">
        <f>C13/'- 13 -'!$K$54</f>
        <v>0.5019782629961138</v>
      </c>
      <c r="E13" s="415">
        <f>SUM(E14:E21)</f>
        <v>147779280.29</v>
      </c>
      <c r="F13" s="313">
        <f>E13/'- 13 -'!$K$54</f>
        <v>0.11815157577151623</v>
      </c>
      <c r="G13" s="415">
        <f>SUM(G14:G21)</f>
        <v>6400333</v>
      </c>
      <c r="H13" s="313">
        <f>G13/'- 13 -'!$K$54</f>
        <v>0.005117154637161996</v>
      </c>
      <c r="I13" s="415">
        <f>SUM(I14:I21)</f>
        <v>28075963.92</v>
      </c>
      <c r="J13" s="313">
        <f>I13/'- 13 -'!$K$54</f>
        <v>0.02244712094917888</v>
      </c>
    </row>
    <row r="14" spans="1:10" ht="12.75">
      <c r="A14" s="140"/>
      <c r="B14" s="296" t="s">
        <v>270</v>
      </c>
      <c r="C14" s="415"/>
      <c r="D14" s="313"/>
      <c r="E14" s="415"/>
      <c r="F14" s="313"/>
      <c r="G14" s="415"/>
      <c r="H14" s="313"/>
      <c r="I14" s="415">
        <v>3130834.26</v>
      </c>
      <c r="J14" s="313"/>
    </row>
    <row r="15" spans="1:10" ht="12.75">
      <c r="A15" s="140"/>
      <c r="B15" s="296" t="s">
        <v>271</v>
      </c>
      <c r="C15" s="415">
        <v>49088641.63</v>
      </c>
      <c r="D15" s="313">
        <f>C15/'- 13 -'!$K$54</f>
        <v>0.03924704701285666</v>
      </c>
      <c r="E15" s="415">
        <v>5139344.95</v>
      </c>
      <c r="F15" s="313">
        <f>E15/'- 13 -'!$K$54</f>
        <v>0.0041089772739742745</v>
      </c>
      <c r="G15" s="415">
        <v>426839</v>
      </c>
      <c r="H15" s="313">
        <f>G15/'- 13 -'!$K$54</f>
        <v>0.00034126367615116106</v>
      </c>
      <c r="I15" s="415">
        <v>13129088.83</v>
      </c>
      <c r="J15" s="313">
        <f>I15/'- 13 -'!$K$54</f>
        <v>0.010496887863201222</v>
      </c>
    </row>
    <row r="16" spans="1:10" ht="12.75">
      <c r="A16" s="140"/>
      <c r="B16" s="296" t="s">
        <v>272</v>
      </c>
      <c r="C16" s="415">
        <v>533794164.88</v>
      </c>
      <c r="D16" s="313">
        <f>C16/'- 13 -'!$K$54</f>
        <v>0.4267758077752684</v>
      </c>
      <c r="E16" s="415">
        <v>63234367.42</v>
      </c>
      <c r="F16" s="313">
        <f>E16/'- 13 -'!$K$54</f>
        <v>0.05055675016772697</v>
      </c>
      <c r="G16" s="415">
        <v>4388835</v>
      </c>
      <c r="H16" s="313">
        <f>G16/'- 13 -'!$K$54</f>
        <v>0.00350893420264053</v>
      </c>
      <c r="I16" s="415"/>
      <c r="J16" s="313">
        <f>I16/'- 13 -'!$K$54</f>
        <v>0</v>
      </c>
    </row>
    <row r="17" spans="1:10" ht="12.75">
      <c r="A17" s="140"/>
      <c r="B17" s="296" t="s">
        <v>273</v>
      </c>
      <c r="C17" s="415">
        <v>15859430.11</v>
      </c>
      <c r="D17" s="313">
        <f>C17/'- 13 -'!$K$54</f>
        <v>0.012679833429000191</v>
      </c>
      <c r="E17" s="415">
        <v>62281528.660000004</v>
      </c>
      <c r="F17" s="313">
        <f>E17/'- 13 -'!$K$54</f>
        <v>0.04979494241816118</v>
      </c>
      <c r="G17" s="415">
        <v>623779</v>
      </c>
      <c r="H17" s="313">
        <f>G17/'- 13 -'!$K$54</f>
        <v>0.000498719926356062</v>
      </c>
      <c r="I17" s="415"/>
      <c r="J17" s="313">
        <f>I17/'- 13 -'!$K$54</f>
        <v>0</v>
      </c>
    </row>
    <row r="18" spans="1:10" ht="12.75">
      <c r="A18" s="140"/>
      <c r="B18" s="296" t="s">
        <v>274</v>
      </c>
      <c r="C18" s="415">
        <v>2138892</v>
      </c>
      <c r="D18" s="313">
        <f>C18/'- 13 -'!$K$54</f>
        <v>0.0017100736971324298</v>
      </c>
      <c r="E18" s="415">
        <v>1679160.27</v>
      </c>
      <c r="F18" s="313">
        <f>E18/'- 13 -'!$K$54</f>
        <v>0.0013425118290202541</v>
      </c>
      <c r="G18" s="415">
        <v>495437</v>
      </c>
      <c r="H18" s="313">
        <f>G18/'- 13 -'!$K$54</f>
        <v>0.0003961087246509874</v>
      </c>
      <c r="I18" s="415">
        <v>1771883</v>
      </c>
      <c r="J18" s="313">
        <f>I18/'- 13 -'!$K$54</f>
        <v>0.0014166449323743794</v>
      </c>
    </row>
    <row r="19" spans="2:10" ht="12.75">
      <c r="B19" s="297" t="s">
        <v>275</v>
      </c>
      <c r="C19" s="416">
        <v>22781211.62</v>
      </c>
      <c r="D19" s="314">
        <f>C19/'- 13 -'!$K$54</f>
        <v>0.018213893352338348</v>
      </c>
      <c r="E19" s="416">
        <v>1649872.97</v>
      </c>
      <c r="F19" s="314">
        <f>E19/'- 13 -'!$K$54</f>
        <v>0.001319096228143713</v>
      </c>
      <c r="G19" s="416">
        <v>324545</v>
      </c>
      <c r="H19" s="314">
        <f>G19/'- 13 -'!$K$54</f>
        <v>0.00025947821023027085</v>
      </c>
      <c r="I19" s="416">
        <v>9268213.83</v>
      </c>
      <c r="J19" s="314">
        <f>I19/'- 13 -'!$K$54</f>
        <v>0.007410064972930853</v>
      </c>
    </row>
    <row r="20" spans="2:10" ht="12.75">
      <c r="B20" s="297" t="s">
        <v>319</v>
      </c>
      <c r="C20" s="417"/>
      <c r="D20" s="314"/>
      <c r="E20" s="417">
        <v>13778527.02</v>
      </c>
      <c r="F20" s="314">
        <f>E20/'- 13 -'!$K$54</f>
        <v>0.011016122666376086</v>
      </c>
      <c r="G20" s="417">
        <v>109508</v>
      </c>
      <c r="H20" s="314"/>
      <c r="I20" s="417"/>
      <c r="J20" s="314"/>
    </row>
    <row r="21" spans="2:10" ht="12.75">
      <c r="B21" s="345" t="s">
        <v>359</v>
      </c>
      <c r="C21" s="416">
        <v>4192057.32</v>
      </c>
      <c r="D21" s="314">
        <f>C21/'- 13 -'!$K$54</f>
        <v>0.00335160772951765</v>
      </c>
      <c r="E21" s="416">
        <v>16479</v>
      </c>
      <c r="F21" s="314">
        <f>E21/'- 13 -'!$K$54</f>
        <v>1.317518811377354E-05</v>
      </c>
      <c r="G21" s="416">
        <v>31390</v>
      </c>
      <c r="H21" s="314">
        <f>G21/'- 13 -'!$K$54</f>
        <v>2.509673856977677E-05</v>
      </c>
      <c r="I21" s="416">
        <v>775944</v>
      </c>
      <c r="J21" s="314">
        <f>I21/'- 13 -'!$K$54</f>
        <v>0.0006203779456128342</v>
      </c>
    </row>
    <row r="22" spans="3:10" ht="4.5" customHeight="1">
      <c r="C22" s="416"/>
      <c r="D22" s="314"/>
      <c r="E22" s="416"/>
      <c r="F22" s="314"/>
      <c r="G22" s="416"/>
      <c r="H22" s="314"/>
      <c r="I22" s="416"/>
      <c r="J22" s="314"/>
    </row>
    <row r="23" spans="1:10" ht="12.75">
      <c r="A23" s="75">
        <v>400</v>
      </c>
      <c r="B23" s="317" t="s">
        <v>276</v>
      </c>
      <c r="C23" s="416">
        <v>40904883.44</v>
      </c>
      <c r="D23" s="314">
        <f>C23/'- 13 -'!$K$54</f>
        <v>0.032704019302990474</v>
      </c>
      <c r="E23" s="416">
        <v>12358441.24</v>
      </c>
      <c r="F23" s="314">
        <f>E23/'- 13 -'!$K$54</f>
        <v>0.009880744470539275</v>
      </c>
      <c r="G23" s="416">
        <v>483760</v>
      </c>
      <c r="H23" s="314">
        <f>G23/'- 13 -'!$K$54</f>
        <v>0.0003867728018641354</v>
      </c>
      <c r="I23" s="416">
        <v>3051667.84</v>
      </c>
      <c r="J23" s="314">
        <f>I23/'- 13 -'!$K$54</f>
        <v>0.00243985058879501</v>
      </c>
    </row>
    <row r="24" spans="3:10" ht="4.5" customHeight="1">
      <c r="C24" s="416"/>
      <c r="D24" s="314"/>
      <c r="E24" s="416"/>
      <c r="F24" s="314"/>
      <c r="G24" s="416"/>
      <c r="H24" s="314"/>
      <c r="I24" s="416"/>
      <c r="J24" s="314"/>
    </row>
    <row r="25" spans="1:10" ht="12.75">
      <c r="A25" s="318" t="s">
        <v>277</v>
      </c>
      <c r="B25" s="317" t="s">
        <v>239</v>
      </c>
      <c r="C25" s="416">
        <f>SUM(C26:C40)</f>
        <v>19721826.13</v>
      </c>
      <c r="D25" s="314">
        <f>C25/'- 13 -'!$K$54</f>
        <v>0.015767872395769426</v>
      </c>
      <c r="E25" s="416">
        <f>SUM(E26:E40)</f>
        <v>8061151.77</v>
      </c>
      <c r="F25" s="314">
        <f>E25/'- 13 -'!$K$54</f>
        <v>0.006445002183592968</v>
      </c>
      <c r="G25" s="416">
        <f>SUM(G26:G40)</f>
        <v>740962</v>
      </c>
      <c r="H25" s="314">
        <f>G25/'- 13 -'!$K$54</f>
        <v>0.0005924093534290836</v>
      </c>
      <c r="I25" s="416">
        <f>SUM(I26:I40)</f>
        <v>11184888.28</v>
      </c>
      <c r="J25" s="314">
        <f>I25/'- 13 -'!$K$54</f>
        <v>0.008942472669490924</v>
      </c>
    </row>
    <row r="26" spans="2:10" ht="12.75">
      <c r="B26" s="297" t="s">
        <v>278</v>
      </c>
      <c r="C26" s="416">
        <v>3527348.98</v>
      </c>
      <c r="D26" s="314">
        <f>C26/'- 13 -'!$K$54</f>
        <v>0.0028201642305010753</v>
      </c>
      <c r="E26" s="416">
        <v>6316915</v>
      </c>
      <c r="F26" s="314">
        <f>E26/'- 13 -'!$K$54</f>
        <v>0.005050460793963091</v>
      </c>
      <c r="G26" s="416">
        <v>468477</v>
      </c>
      <c r="H26" s="314">
        <f>G26/'- 13 -'!$K$54</f>
        <v>0.00037455383226993663</v>
      </c>
      <c r="I26" s="416">
        <v>2521911.4</v>
      </c>
      <c r="J26" s="314">
        <f>I26/'- 13 -'!$K$54</f>
        <v>0.002016302997831785</v>
      </c>
    </row>
    <row r="27" spans="2:10" ht="12.75">
      <c r="B27" s="297" t="s">
        <v>279</v>
      </c>
      <c r="C27" s="416">
        <v>3320530.48</v>
      </c>
      <c r="D27" s="314">
        <f>C27/'- 13 -'!$K$54</f>
        <v>0.00265480998310084</v>
      </c>
      <c r="E27" s="416">
        <v>147210</v>
      </c>
      <c r="F27" s="314">
        <f>E27/'- 13 -'!$K$54</f>
        <v>0.00011769642831656064</v>
      </c>
      <c r="G27" s="416">
        <v>38723</v>
      </c>
      <c r="H27" s="314">
        <f>G27/'- 13 -'!$K$54</f>
        <v>3.095957335576508E-05</v>
      </c>
      <c r="I27" s="416">
        <v>1175785.52</v>
      </c>
      <c r="J27" s="314">
        <f>I27/'- 13 -'!$K$54</f>
        <v>0.0009400567636052576</v>
      </c>
    </row>
    <row r="28" spans="2:10" ht="12.75" customHeight="1">
      <c r="B28" s="297" t="s">
        <v>280</v>
      </c>
      <c r="C28" s="416"/>
      <c r="D28" s="314">
        <f>C28/'- 13 -'!$K$54</f>
        <v>0</v>
      </c>
      <c r="E28" s="416"/>
      <c r="F28" s="314">
        <f>E28/'- 13 -'!$K$54</f>
        <v>0</v>
      </c>
      <c r="G28" s="416"/>
      <c r="H28" s="314">
        <f>G28/'- 13 -'!$K$54</f>
        <v>0</v>
      </c>
      <c r="I28" s="416"/>
      <c r="J28" s="314">
        <f>I28/'- 13 -'!$K$54</f>
        <v>0</v>
      </c>
    </row>
    <row r="29" spans="2:10" ht="12.75" customHeight="1">
      <c r="B29" s="297" t="s">
        <v>281</v>
      </c>
      <c r="C29" s="416">
        <v>1671707.13</v>
      </c>
      <c r="D29" s="314">
        <f>C29/'- 13 -'!$K$54</f>
        <v>0.0013365529406448495</v>
      </c>
      <c r="E29" s="416">
        <v>1189724.52</v>
      </c>
      <c r="F29" s="314">
        <f>E29/'- 13 -'!$K$54</f>
        <v>0.0009512011866356532</v>
      </c>
      <c r="G29" s="416">
        <v>31962</v>
      </c>
      <c r="H29" s="314">
        <f>G29/'- 13 -'!$K$54</f>
        <v>2.555406047044298E-05</v>
      </c>
      <c r="I29" s="416">
        <v>2090515.57</v>
      </c>
      <c r="J29" s="314">
        <f>I29/'- 13 -'!$K$54</f>
        <v>0.0016713960731550772</v>
      </c>
    </row>
    <row r="30" spans="2:11" ht="12.75" customHeight="1">
      <c r="B30" s="297" t="s">
        <v>282</v>
      </c>
      <c r="C30" s="416"/>
      <c r="D30" s="314">
        <f>C30/'- 13 -'!$K$54</f>
        <v>0</v>
      </c>
      <c r="E30" s="416"/>
      <c r="F30" s="314">
        <f>E30/'- 13 -'!$K$54</f>
        <v>0</v>
      </c>
      <c r="G30" s="416"/>
      <c r="H30" s="314">
        <f>G30/'- 13 -'!$K$54</f>
        <v>0</v>
      </c>
      <c r="I30" s="416"/>
      <c r="J30" s="314">
        <f>I30/'- 13 -'!$K$54</f>
        <v>0</v>
      </c>
      <c r="K30" s="328" t="s">
        <v>320</v>
      </c>
    </row>
    <row r="31" spans="2:11" ht="12.75" customHeight="1">
      <c r="B31" s="297" t="s">
        <v>283</v>
      </c>
      <c r="C31" s="416">
        <v>713198</v>
      </c>
      <c r="D31" s="314">
        <f>C31/'- 13 -'!$K$54</f>
        <v>0.0005702116519429006</v>
      </c>
      <c r="E31" s="416">
        <v>66147</v>
      </c>
      <c r="F31" s="314">
        <f>E31/'- 13 -'!$K$54</f>
        <v>5.288544014574782E-05</v>
      </c>
      <c r="G31" s="416">
        <v>0</v>
      </c>
      <c r="H31" s="314">
        <f>G31/'- 13 -'!$K$54</f>
        <v>0</v>
      </c>
      <c r="I31" s="416"/>
      <c r="J31" s="314">
        <f>I31/'- 13 -'!$K$54</f>
        <v>0</v>
      </c>
      <c r="K31" s="327" t="s">
        <v>321</v>
      </c>
    </row>
    <row r="32" spans="2:11" ht="12.75" customHeight="1">
      <c r="B32" s="297" t="s">
        <v>284</v>
      </c>
      <c r="C32" s="416">
        <v>485272</v>
      </c>
      <c r="D32" s="314">
        <f>C32/'- 13 -'!$K$54</f>
        <v>0.0003879816667484139</v>
      </c>
      <c r="E32" s="416">
        <v>16655</v>
      </c>
      <c r="F32" s="314">
        <f>E32/'- 13 -'!$K$54</f>
        <v>1.3315902544747757E-05</v>
      </c>
      <c r="G32" s="416">
        <v>81301</v>
      </c>
      <c r="H32" s="314">
        <f>G32/'- 13 -'!$K$54</f>
        <v>6.500127245815295E-05</v>
      </c>
      <c r="I32" s="416">
        <v>305499</v>
      </c>
      <c r="J32" s="314">
        <f>I32/'- 13 -'!$K$54</f>
        <v>0.0002442506701601858</v>
      </c>
      <c r="K32" s="326" t="s">
        <v>320</v>
      </c>
    </row>
    <row r="33" spans="2:10" ht="12.75">
      <c r="B33" s="297" t="s">
        <v>285</v>
      </c>
      <c r="C33" s="416"/>
      <c r="D33" s="314">
        <f>C33/'- 13 -'!$K$54</f>
        <v>0</v>
      </c>
      <c r="E33" s="416"/>
      <c r="F33" s="314">
        <f>E33/'- 13 -'!$K$54</f>
        <v>0</v>
      </c>
      <c r="G33" s="416"/>
      <c r="H33" s="314">
        <f>G33/'- 13 -'!$K$54</f>
        <v>0</v>
      </c>
      <c r="I33" s="416">
        <v>565900.82</v>
      </c>
      <c r="J33" s="314">
        <f>I33/'- 13 -'!$K$54</f>
        <v>0.00045244552201217903</v>
      </c>
    </row>
    <row r="34" spans="2:10" ht="12.75">
      <c r="B34" s="297" t="s">
        <v>286</v>
      </c>
      <c r="C34" s="416">
        <v>2896627</v>
      </c>
      <c r="D34" s="314">
        <f>C34/'- 13 -'!$K$54</f>
        <v>0.002315893295736119</v>
      </c>
      <c r="E34" s="416">
        <v>24237</v>
      </c>
      <c r="F34" s="314">
        <f>E34/'- 13 -'!$K$54</f>
        <v>1.937781627001209E-05</v>
      </c>
      <c r="G34" s="416">
        <v>19762</v>
      </c>
      <c r="H34" s="314">
        <f>G34/'- 13 -'!$K$54</f>
        <v>1.5799991959730122E-05</v>
      </c>
      <c r="I34" s="416">
        <v>236855.24</v>
      </c>
      <c r="J34" s="314">
        <f>I34/'- 13 -'!$K$54</f>
        <v>0.00018936903590830624</v>
      </c>
    </row>
    <row r="35" spans="2:10" ht="12.75">
      <c r="B35" s="297" t="s">
        <v>287</v>
      </c>
      <c r="C35" s="416">
        <v>2319454</v>
      </c>
      <c r="D35" s="314">
        <f>C35/'- 13 -'!$K$54</f>
        <v>0.0018544355101186049</v>
      </c>
      <c r="E35" s="416">
        <v>46104</v>
      </c>
      <c r="F35" s="314">
        <f>E35/'- 13 -'!$K$54</f>
        <v>3.686078480474636E-05</v>
      </c>
      <c r="G35" s="416">
        <v>24030</v>
      </c>
      <c r="H35" s="314">
        <f>G35/'- 13 -'!$K$54</f>
        <v>1.9212316910854914E-05</v>
      </c>
      <c r="I35" s="416">
        <v>505602.1</v>
      </c>
      <c r="J35" s="314">
        <f>I35/'- 13 -'!$K$54</f>
        <v>0.00040423586250494206</v>
      </c>
    </row>
    <row r="36" spans="1:10" ht="12.75">
      <c r="A36" s="149"/>
      <c r="B36" s="312" t="s">
        <v>288</v>
      </c>
      <c r="C36" s="416"/>
      <c r="D36" s="314">
        <f>C36/'- 13 -'!$K$54</f>
        <v>0</v>
      </c>
      <c r="E36" s="416"/>
      <c r="F36" s="314">
        <f>E36/'- 13 -'!$K$54</f>
        <v>0</v>
      </c>
      <c r="G36" s="416"/>
      <c r="H36" s="314">
        <f>G36/'- 13 -'!$K$54</f>
        <v>0</v>
      </c>
      <c r="I36" s="416"/>
      <c r="J36" s="314">
        <f>I36/'- 13 -'!$K$54</f>
        <v>0</v>
      </c>
    </row>
    <row r="37" spans="2:10" ht="12.75">
      <c r="B37" s="297" t="s">
        <v>289</v>
      </c>
      <c r="C37" s="416">
        <v>277126</v>
      </c>
      <c r="D37" s="314">
        <f>C37/'- 13 -'!$K$54</f>
        <v>0.0002215660647622796</v>
      </c>
      <c r="E37" s="416">
        <v>27215</v>
      </c>
      <c r="F37" s="314">
        <f>E37/'- 13 -'!$K$54</f>
        <v>2.1758768403200854E-05</v>
      </c>
      <c r="G37" s="416">
        <v>60798</v>
      </c>
      <c r="H37" s="314">
        <f>G37/'- 13 -'!$K$54</f>
        <v>4.8608840763468875E-05</v>
      </c>
      <c r="I37" s="416">
        <v>717474.72</v>
      </c>
      <c r="J37" s="314">
        <f>I37/'- 13 -'!$K$54</f>
        <v>0.0005736309486544692</v>
      </c>
    </row>
    <row r="38" spans="2:10" ht="12.75">
      <c r="B38" s="297" t="s">
        <v>290</v>
      </c>
      <c r="C38" s="416">
        <v>418151.5</v>
      </c>
      <c r="D38" s="314">
        <f>C38/'- 13 -'!$K$54</f>
        <v>0.0003343178999063399</v>
      </c>
      <c r="E38" s="416">
        <v>38931.25</v>
      </c>
      <c r="F38" s="314">
        <f>E38/'- 13 -'!$K$54</f>
        <v>3.11260721071877E-05</v>
      </c>
      <c r="G38" s="416">
        <v>1339</v>
      </c>
      <c r="H38" s="314">
        <f>G38/'- 13 -'!$K$54</f>
        <v>1.0705489947413537E-06</v>
      </c>
      <c r="I38" s="416">
        <v>1554048.91</v>
      </c>
      <c r="J38" s="314">
        <f>I38/'- 13 -'!$K$54</f>
        <v>0.0012424835686179212</v>
      </c>
    </row>
    <row r="39" spans="2:10" ht="12.75">
      <c r="B39" s="345" t="s">
        <v>360</v>
      </c>
      <c r="C39" s="416">
        <v>364521</v>
      </c>
      <c r="D39" s="314">
        <f>C39/'- 13 -'!$K$54</f>
        <v>0.00029143957439291485</v>
      </c>
      <c r="E39" s="416">
        <v>164511</v>
      </c>
      <c r="F39" s="314">
        <f>E39/'- 13 -'!$K$54</f>
        <v>0.00013152881678408875</v>
      </c>
      <c r="G39" s="416">
        <v>12842</v>
      </c>
      <c r="H39" s="314">
        <f>G39/'- 13 -'!$K$54</f>
        <v>1.0267356378243812E-05</v>
      </c>
      <c r="I39" s="416">
        <v>553725</v>
      </c>
      <c r="J39" s="314">
        <f>I39/'- 13 -'!$K$54</f>
        <v>0.0004427107857454489</v>
      </c>
    </row>
    <row r="40" spans="2:10" ht="12.75">
      <c r="B40" s="297" t="s">
        <v>291</v>
      </c>
      <c r="C40" s="416">
        <v>3727890.04</v>
      </c>
      <c r="D40" s="314">
        <f>C40/'- 13 -'!$K$54</f>
        <v>0.0029804995779150897</v>
      </c>
      <c r="E40" s="416">
        <v>23502</v>
      </c>
      <c r="F40" s="314">
        <f>E40/'- 13 -'!$K$54</f>
        <v>1.879017361793226E-05</v>
      </c>
      <c r="G40" s="416">
        <v>1728</v>
      </c>
      <c r="H40" s="314">
        <f>G40/'- 13 -'!$K$54</f>
        <v>1.3815598677468703E-06</v>
      </c>
      <c r="I40" s="416">
        <v>957570</v>
      </c>
      <c r="J40" s="314">
        <f>I40/'- 13 -'!$K$54</f>
        <v>0.0007655904412953534</v>
      </c>
    </row>
    <row r="41" spans="3:10" ht="4.5" customHeight="1">
      <c r="C41" s="417"/>
      <c r="D41" s="315"/>
      <c r="E41" s="417"/>
      <c r="F41" s="315"/>
      <c r="G41" s="417"/>
      <c r="H41" s="315"/>
      <c r="I41" s="417"/>
      <c r="J41" s="315"/>
    </row>
    <row r="42" spans="1:10" ht="12.75">
      <c r="A42" s="75">
        <v>700</v>
      </c>
      <c r="B42" s="317" t="s">
        <v>292</v>
      </c>
      <c r="C42" s="416">
        <f>SUM(C43:C47)</f>
        <v>49919487.489999995</v>
      </c>
      <c r="D42" s="314">
        <f>C42/'- 13 -'!$K$54</f>
        <v>0.03991131975386339</v>
      </c>
      <c r="E42" s="416">
        <f>SUM(E43:E47)</f>
        <v>2725669.32</v>
      </c>
      <c r="F42" s="314">
        <f>E42/'- 13 -'!$K$54</f>
        <v>0.002179210269248207</v>
      </c>
      <c r="G42" s="416">
        <f>SUM(G43:G47)</f>
        <v>429073</v>
      </c>
      <c r="H42" s="314">
        <f>G42/'- 13 -'!$K$54</f>
        <v>0.00034304979000795885</v>
      </c>
      <c r="I42" s="416">
        <f>SUM(I43:I47)</f>
        <v>2790407.77</v>
      </c>
      <c r="J42" s="314">
        <f>I42/'- 13 -'!$K$54</f>
        <v>0.0022309695542135645</v>
      </c>
    </row>
    <row r="43" spans="2:10" ht="12.75">
      <c r="B43" s="297" t="s">
        <v>293</v>
      </c>
      <c r="C43" s="416">
        <v>19047814.130000003</v>
      </c>
      <c r="D43" s="314">
        <f>C43/'- 13 -'!$K$54</f>
        <v>0.015228990492077413</v>
      </c>
      <c r="E43" s="416">
        <v>1525458.73</v>
      </c>
      <c r="F43" s="314">
        <f>E43/'- 13 -'!$K$54</f>
        <v>0.0012196253248102481</v>
      </c>
      <c r="G43" s="416">
        <v>186526</v>
      </c>
      <c r="H43" s="314">
        <f>G43/'- 13 -'!$K$54</f>
        <v>0.00014913011336305134</v>
      </c>
      <c r="I43" s="416">
        <v>1451793.15</v>
      </c>
      <c r="J43" s="314">
        <f>I43/'- 13 -'!$K$54</f>
        <v>0.0011607286761052154</v>
      </c>
    </row>
    <row r="44" spans="2:10" ht="12.75">
      <c r="B44" s="297" t="s">
        <v>369</v>
      </c>
      <c r="C44" s="416">
        <v>10510688.129999999</v>
      </c>
      <c r="D44" s="314">
        <f>C44/'- 13 -'!$K$54</f>
        <v>0.008403440337275114</v>
      </c>
      <c r="E44" s="416">
        <v>587983.59</v>
      </c>
      <c r="F44" s="314">
        <f>E44/'- 13 -'!$K$54</f>
        <v>0.0004701010016422048</v>
      </c>
      <c r="G44" s="416">
        <v>98900</v>
      </c>
      <c r="H44" s="314">
        <f>G44/'- 13 -'!$K$54</f>
        <v>7.907191604176243E-05</v>
      </c>
      <c r="I44" s="416">
        <v>121467.8</v>
      </c>
      <c r="J44" s="314">
        <f>I44/'- 13 -'!$K$54</f>
        <v>9.711518385619403E-05</v>
      </c>
    </row>
    <row r="45" spans="2:10" ht="12.75">
      <c r="B45" s="297" t="s">
        <v>294</v>
      </c>
      <c r="C45" s="416">
        <v>7769360.03</v>
      </c>
      <c r="D45" s="314">
        <f>C45/'- 13 -'!$K$54</f>
        <v>0.006211710657132303</v>
      </c>
      <c r="E45" s="416">
        <v>188436</v>
      </c>
      <c r="F45" s="314">
        <f>E45/'- 13 -'!$K$54</f>
        <v>0.00015065718474464656</v>
      </c>
      <c r="G45" s="416">
        <v>35025</v>
      </c>
      <c r="H45" s="314">
        <f>G45/'- 13 -'!$K$54</f>
        <v>2.8002971277681788E-05</v>
      </c>
      <c r="I45" s="416">
        <v>292718.82</v>
      </c>
      <c r="J45" s="314">
        <f>I45/'- 13 -'!$K$54</f>
        <v>0.00023403273972582173</v>
      </c>
    </row>
    <row r="46" spans="2:10" ht="12.75">
      <c r="B46" s="297" t="s">
        <v>295</v>
      </c>
      <c r="C46" s="416">
        <v>31399</v>
      </c>
      <c r="D46" s="314">
        <f>C46/'- 13 -'!$K$54</f>
        <v>2.5103934194087952E-05</v>
      </c>
      <c r="E46" s="416">
        <v>305</v>
      </c>
      <c r="F46" s="314">
        <f>E46/'- 13 -'!$K$54</f>
        <v>2.438517127678214E-07</v>
      </c>
      <c r="G46" s="416">
        <v>0</v>
      </c>
      <c r="H46" s="314">
        <f>G46/'- 13 -'!$K$54</f>
        <v>0</v>
      </c>
      <c r="I46" s="416">
        <v>9497</v>
      </c>
      <c r="J46" s="314">
        <f>I46/'- 13 -'!$K$54</f>
        <v>7.592982675921312E-06</v>
      </c>
    </row>
    <row r="47" spans="2:10" ht="12.75">
      <c r="B47" s="297" t="s">
        <v>296</v>
      </c>
      <c r="C47" s="416">
        <v>12560226.2</v>
      </c>
      <c r="D47" s="314">
        <f>C47/'- 13 -'!$K$54</f>
        <v>0.010042074333184476</v>
      </c>
      <c r="E47" s="416">
        <v>423486</v>
      </c>
      <c r="F47" s="314">
        <f>E47/'- 13 -'!$K$54</f>
        <v>0.00033858290633833975</v>
      </c>
      <c r="G47" s="416">
        <v>108622</v>
      </c>
      <c r="H47" s="314">
        <f>G47/'- 13 -'!$K$54</f>
        <v>8.684478932546328E-05</v>
      </c>
      <c r="I47" s="416">
        <v>914931</v>
      </c>
      <c r="J47" s="314">
        <f>I47/'- 13 -'!$K$54</f>
        <v>0.0007314999718504119</v>
      </c>
    </row>
    <row r="48" spans="3:10" ht="4.5" customHeight="1">
      <c r="C48" s="417"/>
      <c r="D48" s="315"/>
      <c r="E48" s="417"/>
      <c r="F48" s="315"/>
      <c r="G48" s="417"/>
      <c r="H48" s="315"/>
      <c r="I48" s="417"/>
      <c r="J48" s="315"/>
    </row>
    <row r="49" spans="1:10" ht="12.75">
      <c r="A49" s="75">
        <v>900</v>
      </c>
      <c r="B49" s="317" t="s">
        <v>116</v>
      </c>
      <c r="C49" s="416"/>
      <c r="D49" s="314"/>
      <c r="E49" s="416"/>
      <c r="F49" s="314"/>
      <c r="G49" s="416"/>
      <c r="H49" s="314"/>
      <c r="I49" s="416"/>
      <c r="J49" s="314"/>
    </row>
    <row r="50" spans="2:10" ht="12.75">
      <c r="B50" s="297" t="s">
        <v>297</v>
      </c>
      <c r="C50" s="416"/>
      <c r="D50" s="314"/>
      <c r="E50" s="416"/>
      <c r="F50" s="314"/>
      <c r="G50" s="416"/>
      <c r="H50" s="314"/>
      <c r="I50" s="416"/>
      <c r="J50" s="314"/>
    </row>
    <row r="51" spans="2:10" ht="12.75">
      <c r="B51" s="297" t="s">
        <v>298</v>
      </c>
      <c r="C51" s="416"/>
      <c r="D51" s="314"/>
      <c r="E51" s="416"/>
      <c r="F51" s="314"/>
      <c r="G51" s="416"/>
      <c r="H51" s="314"/>
      <c r="I51" s="416"/>
      <c r="J51" s="314"/>
    </row>
    <row r="52" spans="2:10" ht="12.75">
      <c r="B52" s="297" t="s">
        <v>299</v>
      </c>
      <c r="C52" s="416"/>
      <c r="D52" s="314"/>
      <c r="E52" s="416"/>
      <c r="F52" s="314"/>
      <c r="G52" s="416"/>
      <c r="H52" s="314"/>
      <c r="I52" s="416"/>
      <c r="J52" s="314"/>
    </row>
    <row r="53" spans="3:10" ht="4.5" customHeight="1">
      <c r="C53" s="409"/>
      <c r="D53" s="222"/>
      <c r="E53" s="409"/>
      <c r="F53" s="222"/>
      <c r="G53" s="409"/>
      <c r="H53" s="222"/>
      <c r="I53" s="409"/>
      <c r="J53" s="222"/>
    </row>
    <row r="54" spans="2:10" ht="12.75">
      <c r="B54" s="283" t="s">
        <v>300</v>
      </c>
      <c r="C54" s="411">
        <f>SUM(C49,C42,C25,C23,C13)</f>
        <v>738400594.62</v>
      </c>
      <c r="D54" s="284">
        <f>C54/'- 13 -'!$K$54</f>
        <v>0.590361474448737</v>
      </c>
      <c r="E54" s="411">
        <f>SUM(E49,E42,E25,E23,E13)</f>
        <v>170924542.62</v>
      </c>
      <c r="F54" s="284">
        <f>E54/'- 13 -'!$K$54</f>
        <v>0.1366565326948967</v>
      </c>
      <c r="G54" s="411">
        <f>SUM(G49,G42,G25,G23,G13)</f>
        <v>8054128</v>
      </c>
      <c r="H54" s="284">
        <f>G54/'- 13 -'!$K$54</f>
        <v>0.006439386582463174</v>
      </c>
      <c r="I54" s="411">
        <f>SUM(I49,I42,I25,I23,I13)</f>
        <v>45102927.81</v>
      </c>
      <c r="J54" s="284">
        <f>I54/'- 13 -'!$K$54</f>
        <v>0.03606041376167838</v>
      </c>
    </row>
  </sheetData>
  <printOptions/>
  <pageMargins left="0.4724409448818898" right="0" top="0.3937007874015748" bottom="0.1968503937007874" header="0" footer="0"/>
  <pageSetup fitToHeight="1" fitToWidth="1" horizontalDpi="300" verticalDpi="300" orientation="landscape"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J. Anderson</dc:creator>
  <cp:keywords/>
  <dc:description/>
  <cp:lastModifiedBy>Chris Anderson</cp:lastModifiedBy>
  <cp:lastPrinted>2002-11-05T17:35:32Z</cp:lastPrinted>
  <dcterms:created xsi:type="dcterms:W3CDTF">1999-01-19T20:49:35Z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