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270" tabRatio="914"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5 -" sheetId="46" r:id="rId46"/>
    <sheet name="- 56 -" sheetId="47" r:id="rId47"/>
    <sheet name="- 57 -" sheetId="48" r:id="rId48"/>
    <sheet name="- 58 -" sheetId="49" r:id="rId49"/>
    <sheet name="- 59 -" sheetId="50" r:id="rId50"/>
    <sheet name="- 60 -" sheetId="51" r:id="rId51"/>
    <sheet name="- 61 -" sheetId="52" r:id="rId52"/>
  </sheets>
  <definedNames>
    <definedName name="_Fill" hidden="1">#REF!</definedName>
    <definedName name="capyear">'- 48 -'!$C$3</definedName>
    <definedName name="DATA">#REF!</definedName>
    <definedName name="DATASR">#REF!</definedName>
    <definedName name="HTML_CodePage" hidden="1">1252</definedName>
    <definedName name="HTML_Control" localSheetId="48" hidden="1">{"'- 4 -'!$A$1:$G$76","'-3 -'!$A$1:$G$77"}</definedName>
    <definedName name="HTML_Control" localSheetId="51"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PG10">'- 10 -'!$G$25</definedName>
    <definedName name="PG10_2">'- 10 -'!$C$32:$C$33</definedName>
    <definedName name="PG12_1">'- 12 -'!$C$15:$C$23</definedName>
    <definedName name="PG12_10">'- 12 -'!$I$15:$I$23</definedName>
    <definedName name="PG12_11">'- 12 -'!$I$26:$I$40</definedName>
    <definedName name="PG12_12">'- 12 -'!$I$43:$I$48</definedName>
    <definedName name="PG12_13">'- 12 -'!$K$14:$K$23</definedName>
    <definedName name="PG12_14">'- 12 -'!$K$26:$K$40</definedName>
    <definedName name="PG12_15">'- 12 -'!$K$43:$K$48</definedName>
    <definedName name="PG12_2">'- 12 -'!$C$26:$C$40</definedName>
    <definedName name="PG12_3">'- 12 -'!$C$43:$C$48</definedName>
    <definedName name="PG12_4">'- 12 -'!$E$15:$E$23</definedName>
    <definedName name="PG12_5">'- 12 -'!$E$26:$E$40</definedName>
    <definedName name="PG12_6">'- 12 -'!$E$43:$E$48</definedName>
    <definedName name="PG12_7">'- 12 -'!$G$15:$G$23</definedName>
    <definedName name="PG12_8">'- 12 -'!$G$26:$G$40</definedName>
    <definedName name="PG12_9">'- 12 -'!$G$43:$G$48</definedName>
    <definedName name="PG13_1">'- 13 -'!$C$15:$C$23</definedName>
    <definedName name="PG13_10">'- 13 -'!$I$51:$I$55</definedName>
    <definedName name="PG13_2">'- 13 -'!$C$26:$C$40</definedName>
    <definedName name="PG13_3">'- 13 -'!$C$43:$C$48</definedName>
    <definedName name="PG13_4">'- 13 -'!$E$15:$E$23</definedName>
    <definedName name="PG13_5">'- 13 -'!$E$26:$E$40</definedName>
    <definedName name="PG13_6">'- 13 -'!$E$43:$E$56</definedName>
    <definedName name="PG13_7">'- 13 -'!$G$15:$G$23</definedName>
    <definedName name="PG13_8">'- 13 -'!$G$26:$G$40</definedName>
    <definedName name="PG13_9">'- 13 -'!$G$43:$G$48</definedName>
    <definedName name="PG18_1">'- 18 -'!$C$11:$C$63</definedName>
    <definedName name="PG18_1SR">'- 18 -'!$C$67:$C$68</definedName>
    <definedName name="PG18_2">'- 18 -'!$F$11:$F$63</definedName>
    <definedName name="PG18_2SR">'- 18 -'!$F$67:$F$68</definedName>
    <definedName name="PG18_3">'- 18 -'!$I$11:$I$63</definedName>
    <definedName name="PG18_3SR">'- 18 -'!$I$67:$I$68</definedName>
    <definedName name="PG19">'- 19 -'!$C$11:$C$63</definedName>
    <definedName name="PG19SR">'- 19 -'!$C$67:$C$68</definedName>
    <definedName name="PG20">'- 20 -'!$C$11:$C$63</definedName>
    <definedName name="PG20SR">'- 20 -'!$C$67:$C$68</definedName>
    <definedName name="PG21_1">'- 21 -'!$C$11:$C$63</definedName>
    <definedName name="PG21_1SR">'- 21 -'!$C$67:$C$68</definedName>
    <definedName name="PG21_2">'- 21 -'!$F$11:$F$63</definedName>
    <definedName name="PG21_2SR">'- 21 -'!$F$67:$F$68</definedName>
    <definedName name="PG21_3">'- 21 -'!$I$11:$I$63</definedName>
    <definedName name="PG21_3SR">'- 21 -'!$I$67:$I$68</definedName>
    <definedName name="PG22_1">'- 22 -'!$C$11:$C$63</definedName>
    <definedName name="PG22_1SR">'- 22 -'!$C$67:$C$68</definedName>
    <definedName name="PG22_2">'- 22 -'!$F$11:$F$63</definedName>
    <definedName name="PG22_2SR">'- 22 -'!$F$67:$F$68</definedName>
    <definedName name="PG22_3">'- 22 -'!$I$11:$I$63</definedName>
    <definedName name="PG22_3SR">'- 22 -'!$I$67:$I$68</definedName>
    <definedName name="PG23_1">'- 23 -'!$C$11:$C$63</definedName>
    <definedName name="PG23_1SR">'- 23 -'!$C$67:$C$68</definedName>
    <definedName name="PG23_2">'- 23 -'!$F$11:$F$63</definedName>
    <definedName name="PG23_2SR">'- 23 -'!$F$67:$F$68</definedName>
    <definedName name="PG23_3">'- 23 -'!$I$11:$I$63</definedName>
    <definedName name="PG23_3SR">'- 23 -'!$I$67:$I$68</definedName>
    <definedName name="PG24_1">'- 24 -'!$C$11:$C$63</definedName>
    <definedName name="PG24_1SR">'- 24 -'!$C$67:$C$68</definedName>
    <definedName name="PG24_2">'- 24 -'!$E$11:$E$63</definedName>
    <definedName name="PG24_2SR">'- 24 -'!$E$67:$E$68</definedName>
    <definedName name="PG24_3">'- 24 -'!$G$11:$G$63</definedName>
    <definedName name="PG24_3SR">'- 24 -'!$G$67:$G$68</definedName>
    <definedName name="PG24_4">'- 24 -'!$I$11:$I$63</definedName>
    <definedName name="PG24_4SR">'- 24 -'!$I$67:$I$68</definedName>
    <definedName name="PG25_1">'- 25 -'!$C$11:$C$63</definedName>
    <definedName name="PG25_1SR">'- 25 -'!$C$67:$C$68</definedName>
    <definedName name="PG25_2">'- 25 -'!$F$11:$F$63</definedName>
    <definedName name="PG25_2SR">'- 25 -'!$F$67:$F$68</definedName>
    <definedName name="PG25_3">'- 25 -'!$I$11:$I$63</definedName>
    <definedName name="PG25_3SR">'- 25 -'!$I$67:$I$68</definedName>
    <definedName name="PG26">'- 26 -'!$C$11:$C$63</definedName>
    <definedName name="PG26SR">'- 26 -'!$C$67:$C$68</definedName>
    <definedName name="PG27_1">'- 27 -'!$C$11:$C$63</definedName>
    <definedName name="PG27_1SR">'- 27 -'!$C$67:$C$68</definedName>
    <definedName name="PG27_2">'- 27 -'!$F$11:$F$63</definedName>
    <definedName name="PG27_2SR">'- 27 -'!$F$67:$F$68</definedName>
    <definedName name="PG27_3">'- 27 -'!$I$11:$I$63</definedName>
    <definedName name="PG27_3SR">'- 27 -'!$I$67:$I$68</definedName>
    <definedName name="PG28_1">'- 28 -'!$C$11:$C$63</definedName>
    <definedName name="PG28_1SR">'- 28 -'!$C$67:$C$68</definedName>
    <definedName name="PG28_2">'- 28 -'!$F$11:$F$63</definedName>
    <definedName name="PG28_2SR">'- 28 -'!$F$67:$F$68</definedName>
    <definedName name="PG28_3">'- 28 -'!$I$11:$I$63</definedName>
    <definedName name="PG28_3SR">'- 28 -'!$I$67:$I$68</definedName>
    <definedName name="PG29">'- 29 -'!$C$11:$C$63</definedName>
    <definedName name="PG29SR">'- 29 -'!$C$67:$C$68</definedName>
    <definedName name="PG3">'- 3 -'!$C$11:$D$63</definedName>
    <definedName name="PG30_1">'- 30 -'!$C$11:$C$63</definedName>
    <definedName name="PG30_1SR">'- 30 -'!$C$67:$C$68</definedName>
    <definedName name="PG30_2">'- 30 -'!$E$11:$E$63</definedName>
    <definedName name="PG30_2SR">'- 30 -'!$E$67:$E$68</definedName>
    <definedName name="PG30_3">'- 30 -'!$G$11:$G$63</definedName>
    <definedName name="PG30_3SR">'- 30 -'!$G$67:$G$68</definedName>
    <definedName name="PG31_1">'- 31 -'!$C$11:$C$63</definedName>
    <definedName name="PG31_1SR">'- 31 -'!$C$67:$C$68</definedName>
    <definedName name="PG31_2">'- 31 -'!$E$11:$E$63</definedName>
    <definedName name="PG31_2SR">'- 31 -'!$E$67:$E$68</definedName>
    <definedName name="PG32_1">'- 32 -'!$C$11:$C$63</definedName>
    <definedName name="PG32_1SR">'- 32 -'!$C$67:$C$68</definedName>
    <definedName name="PG32_2">'- 32 -'!$E$11:$E$63</definedName>
    <definedName name="PG32_2SR">'- 32 -'!$E$67:$E$68</definedName>
    <definedName name="PG32_3">'- 32 -'!$G$11:$G$63</definedName>
    <definedName name="PG32_3SR">'- 32 -'!$G$67:$G$68</definedName>
    <definedName name="PG33_1">'- 33 -'!$C$11:$C$63</definedName>
    <definedName name="PG33_1SR">'- 33 -'!$C$67:$C$68</definedName>
    <definedName name="PG33_2">'- 33 -'!$E$11:$E$63</definedName>
    <definedName name="PG33_2SR">'- 33 -'!$E$67:$E$68</definedName>
    <definedName name="PG34_1">'- 34 -'!$C$11:$C$63</definedName>
    <definedName name="PG34_1SR">'- 34 -'!$C$67:$C$68</definedName>
    <definedName name="PG34_2">'- 34 -'!$E$11:$E$63</definedName>
    <definedName name="PG34_2SR">'- 34 -'!$E$67:$E$68</definedName>
    <definedName name="PG34_3">'- 34 -'!$G$11:$G$63</definedName>
    <definedName name="PG34_3SR">'- 34 -'!$G$67:$G$68</definedName>
    <definedName name="PG35_1">'- 35 -'!$D$11:$D$63</definedName>
    <definedName name="PG35_1SR">'- 35 -'!$D$67:$D$68</definedName>
    <definedName name="PG35_2">'- 35 -'!$F$11:$F$63</definedName>
    <definedName name="PG35_2SR">'- 35 -'!$F$67:$F$68</definedName>
    <definedName name="PG35_3">'- 35 -'!$H$11:$H$63</definedName>
    <definedName name="PG35_3SR">'- 35 -'!$H$67:$H$68</definedName>
    <definedName name="PG36">'- 36 -'!$D$11:$D$63</definedName>
    <definedName name="PG36SR">'- 36 -'!$D$67:$D$68</definedName>
    <definedName name="PG38_1">'- 38 -'!$C$11:$C$63</definedName>
    <definedName name="PG38_1SR">'- 38 -'!$C$67:$C$68</definedName>
    <definedName name="PG38_2">'- 38 -'!$F$11:$F$63</definedName>
    <definedName name="PG38_2SR">'- 38 -'!$F$67:$F$68</definedName>
    <definedName name="PG38_3">'- 38 -'!$I$11:$I$63</definedName>
    <definedName name="PG38_3SR">'- 38 -'!$I$67:$I$68</definedName>
    <definedName name="PG3SR">'- 3 -'!$C$67:$D$68</definedName>
    <definedName name="PG42_1">'- 42 -'!$D$11:$D$63</definedName>
    <definedName name="PG42_1SR">'- 42 -'!$D$67:$D$68</definedName>
    <definedName name="PG42_2">'- 42 -'!$F$11:$F$63</definedName>
    <definedName name="PG42_2SR">'- 42 -'!$F$67:$F$68</definedName>
    <definedName name="PG43_1">'- 43 -'!$C$11:$C$63</definedName>
    <definedName name="PG43_1SR">'- 43 -'!$C$67:$C$68</definedName>
    <definedName name="PG43_2">'- 43 -'!$E$11:$E$63</definedName>
    <definedName name="PG43_2SR">'- 43 -'!$E$67:$E$68</definedName>
    <definedName name="PG43_3">'- 43 -'!$G$11:$G$63</definedName>
    <definedName name="PG43_3SR">'- 43 -'!$G$67:$G$68</definedName>
    <definedName name="PG43_4">'- 43 -'!$I$11:$I$63</definedName>
    <definedName name="PG43_4SR">'- 43 -'!$I$67:$I$68</definedName>
    <definedName name="PG44_1">'- 44 -'!$C$11:$C$63</definedName>
    <definedName name="PG44_1SR">'- 44 -'!$C$67:$C$68</definedName>
    <definedName name="PG44_2">'- 44 -'!$E$11:$E$63</definedName>
    <definedName name="PG44_2SR">'- 44 -'!$E$67:$E$68</definedName>
    <definedName name="PG45">'- 45 -'!$C$11:$C$62</definedName>
    <definedName name="PG45SR">'- 45 -'!$C$67:$C$68</definedName>
    <definedName name="PG48">'- 48 -'!$C$11:$G$63</definedName>
    <definedName name="PG48SR">'- 48 -'!$C$67:$G$68</definedName>
    <definedName name="PG49">'- 49 -'!$C$11:$G$63</definedName>
    <definedName name="PG49SR">'- 49 -'!$C$67:$G$68</definedName>
    <definedName name="PG50">'- 50 -'!$C$11:$D$63</definedName>
    <definedName name="PG50_SR">'- 50 -'!$C$67:$D$68</definedName>
    <definedName name="PG56">'- 56 -'!$C$11:$G$63</definedName>
    <definedName name="PG56_SR">'- 56 -'!$C$67:$G$68</definedName>
    <definedName name="PG57_1">'- 57 -'!$C$11:$D$63</definedName>
    <definedName name="PG57_1SR">'- 57 -'!$C$67:$D$68</definedName>
    <definedName name="PG57_2">'- 57 -'!$F$11:$G$63</definedName>
    <definedName name="PG57_2SR">'- 57 -'!$F$67:$G$68</definedName>
    <definedName name="PG57SR" localSheetId="48">'- 58 -'!$B$67:$G$72</definedName>
    <definedName name="PG58">'- 58 -'!$C$11:$G$63</definedName>
    <definedName name="PG58SR">'- 58 -'!$C$67:$G$68</definedName>
    <definedName name="PG59">'- 59 -'!$C$11:$F$63</definedName>
    <definedName name="PG59SR">'- 59 -'!$C$67:$F$68</definedName>
    <definedName name="PG6">'- 6 -'!$C$11:$I$63</definedName>
    <definedName name="PG60">'- 60 -'!$C$11:$G$63</definedName>
    <definedName name="PG60SR">'- 60 -'!$C$67:$G$68</definedName>
    <definedName name="PG6SR">'- 6 -'!$C$67:$I$68</definedName>
    <definedName name="PG7">'- 7 -'!$C$11:$E$63</definedName>
    <definedName name="PG7SR">'- 7 -'!$C$67:$E$68</definedName>
    <definedName name="PG9">'- 9 -'!$C$11:$D$68</definedName>
    <definedName name="_xlnm.Print_Area" localSheetId="7">'- 10 -'!$A$1:$K$34</definedName>
    <definedName name="_xlnm.Print_Area" localSheetId="8">'- 12 -'!$A$1:$M$59</definedName>
    <definedName name="_xlnm.Print_Area" localSheetId="9">'- 13 -'!$A$1:$M$59</definedName>
    <definedName name="_xlnm.Print_Area" localSheetId="10">'- 15 -'!$A$1:$K$74</definedName>
    <definedName name="_xlnm.Print_Area" localSheetId="11">'- 16 -'!$A$1:$K$74</definedName>
    <definedName name="_xlnm.Print_Area" localSheetId="12">'- 17 -'!$A$1:$K$74</definedName>
    <definedName name="_xlnm.Print_Area" localSheetId="13">'- 18 -'!$A$1:$K$74</definedName>
    <definedName name="_xlnm.Print_Area" localSheetId="14">'- 19 -'!$A$1:$F$74</definedName>
    <definedName name="_xlnm.Print_Area" localSheetId="15">'- 20 -'!$A$1:$J$74</definedName>
    <definedName name="_xlnm.Print_Area" localSheetId="16">'- 21 -'!$A$1:$K$74</definedName>
    <definedName name="_xlnm.Print_Area" localSheetId="17">'- 22 -'!$A$1:$K$74</definedName>
    <definedName name="_xlnm.Print_Area" localSheetId="18">'- 23 -'!$A$1:$K$74</definedName>
    <definedName name="_xlnm.Print_Area" localSheetId="19">'- 24 -'!$A$1:$J$74</definedName>
    <definedName name="_xlnm.Print_Area" localSheetId="20">'- 25 -'!$A$1:$K$74</definedName>
    <definedName name="_xlnm.Print_Area" localSheetId="21">'- 26 -'!$A$1:$F$74</definedName>
    <definedName name="_xlnm.Print_Area" localSheetId="22">'- 27 -'!$A$1:$K$74</definedName>
    <definedName name="_xlnm.Print_Area" localSheetId="23">'- 28 -'!$A$1:$K$74</definedName>
    <definedName name="_xlnm.Print_Area" localSheetId="24">'- 29 -'!$A$1:$F$74</definedName>
    <definedName name="_xlnm.Print_Area" localSheetId="1">'- 3 -'!$A$1:$G$74</definedName>
    <definedName name="_xlnm.Print_Area" localSheetId="25">'- 30 -'!$A$1:$H$74</definedName>
    <definedName name="_xlnm.Print_Area" localSheetId="26">'- 31 -'!$A$1:$H$74</definedName>
    <definedName name="_xlnm.Print_Area" localSheetId="27">'- 32 -'!$A$1:$H$74</definedName>
    <definedName name="_xlnm.Print_Area" localSheetId="28">'- 33 -'!$A$1:$H$74</definedName>
    <definedName name="_xlnm.Print_Area" localSheetId="29">'- 34 -'!$A$1:$H$74</definedName>
    <definedName name="_xlnm.Print_Area" localSheetId="30">'- 35 -'!$A$1:$I$74</definedName>
    <definedName name="_xlnm.Print_Area" localSheetId="31">'- 36 -'!$A$1:$F$74</definedName>
    <definedName name="_xlnm.Print_Area" localSheetId="32">'- 37 -'!$A$1:$H$74</definedName>
    <definedName name="_xlnm.Print_Area" localSheetId="33">'- 38 -'!$A$1:$K$74</definedName>
    <definedName name="_xlnm.Print_Area" localSheetId="34">'- 39 -'!$A$1:$F$74</definedName>
    <definedName name="_xlnm.Print_Area" localSheetId="2">'- 4 -'!$A$1:$F$75</definedName>
    <definedName name="_xlnm.Print_Area" localSheetId="35">'- 41 -'!$A$1:$I$74</definedName>
    <definedName name="_xlnm.Print_Area" localSheetId="36">'- 42 -'!$A$1:$H$74</definedName>
    <definedName name="_xlnm.Print_Area" localSheetId="37">'- 43 -'!$A$1:$J$74</definedName>
    <definedName name="_xlnm.Print_Area" localSheetId="38">'- 44 -'!$A$1:$J$74</definedName>
    <definedName name="_xlnm.Print_Area" localSheetId="39">'- 45 -'!$A$1:$E$74</definedName>
    <definedName name="_xlnm.Print_Area" localSheetId="40">'- 48 -'!$A$1:$H$74</definedName>
    <definedName name="_xlnm.Print_Area" localSheetId="41">'- 49 -'!$A$1:$G$74</definedName>
    <definedName name="_xlnm.Print_Area" localSheetId="42">'- 50 -'!$A$1:$F$74</definedName>
    <definedName name="_xlnm.Print_Area" localSheetId="43">'- 51 -'!$A$1:$H$74</definedName>
    <definedName name="_xlnm.Print_Area" localSheetId="44">'- 53 -'!$A$1:$H$76</definedName>
    <definedName name="_xlnm.Print_Area" localSheetId="45">'- 55 -'!$A$1:$G$74</definedName>
    <definedName name="_xlnm.Print_Area" localSheetId="46">'- 56 -'!$A$1:$G$74</definedName>
    <definedName name="_xlnm.Print_Area" localSheetId="47">'- 57 -'!$A$1:$G$74</definedName>
    <definedName name="_xlnm.Print_Area" localSheetId="48">'- 58 -'!$A$1:$G$74</definedName>
    <definedName name="_xlnm.Print_Area" localSheetId="49">'- 59 -'!$A$1:$G$75</definedName>
    <definedName name="_xlnm.Print_Area" localSheetId="3">'- 6 -'!$A$1:$J$74</definedName>
    <definedName name="_xlnm.Print_Area" localSheetId="50">'- 60 -'!$A$1:$G$75</definedName>
    <definedName name="_xlnm.Print_Area" localSheetId="51">'- 61 -'!$A$1:$J$74</definedName>
    <definedName name="_xlnm.Print_Area" localSheetId="4">'- 7 -'!$A$1:$H$74</definedName>
    <definedName name="_xlnm.Print_Area" localSheetId="5">'- 8 -'!$A$1:$H$74</definedName>
    <definedName name="_xlnm.Print_Area" localSheetId="6">'- 9 -'!$A$1:$E$76</definedName>
    <definedName name="REVYEAR">'- 42 -'!$C$2</definedName>
    <definedName name="STATDATE">'- 6 -'!$C$3</definedName>
    <definedName name="STUPID" localSheetId="48" hidden="1">{"'- 4 -'!$A$1:$G$76","'-3 -'!$A$1:$G$77"}</definedName>
    <definedName name="STUPID" hidden="1">{"'- 4 -'!$A$1:$G$76","'-3 -'!$A$1:$G$77"}</definedName>
    <definedName name="TAXYEAR">'- 51 -'!$C$3</definedName>
    <definedName name="YEAR" localSheetId="51">'- 3 -'!$A$3</definedName>
    <definedName name="YEAR">'- 3 -'!$A$3</definedName>
  </definedNames>
  <calcPr fullCalcOnLoad="1"/>
</workbook>
</file>

<file path=xl/sharedStrings.xml><?xml version="1.0" encoding="utf-8"?>
<sst xmlns="http://schemas.openxmlformats.org/spreadsheetml/2006/main" count="3842" uniqueCount="535">
  <si>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</si>
  <si>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</si>
  <si>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</si>
  <si>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</si>
  <si>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</si>
  <si>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</si>
  <si>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</si>
  <si>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</si>
  <si>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</si>
  <si>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</si>
  <si>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</si>
  <si>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</si>
  <si>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</si>
  <si>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300: TECHNOLOGY (VOCATIONAL) EDUCATION</t>
  </si>
  <si>
    <t xml:space="preserve"> FUNCTION 600: INSTRUCTIONAL &amp; PUPIL SUPPORT SERVICES</t>
  </si>
  <si>
    <t xml:space="preserve"> FUNCTION 100: REGULAR INSTRUCTION</t>
  </si>
  <si>
    <t>ADMINISTRATION /</t>
  </si>
  <si>
    <t>CLINICAL AND</t>
  </si>
  <si>
    <t>SPECIAL NEEDS</t>
  </si>
  <si>
    <t>VOCATIONAL</t>
  </si>
  <si>
    <t>BUSINESS AND</t>
  </si>
  <si>
    <t>COOPERATIVE</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</si>
  <si>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</si>
  <si>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</si>
  <si>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</si>
  <si>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</si>
  <si>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</si>
  <si>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</si>
  <si>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</si>
  <si>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</si>
  <si>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</si>
  <si>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</si>
  <si>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</si>
  <si>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</si>
  <si>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</si>
  <si>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</si>
  <si>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</si>
  <si>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</si>
  <si>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</si>
  <si>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 OPERATING</t>
  </si>
  <si>
    <t>LESS</t>
  </si>
  <si>
    <t xml:space="preserve">TOTAL </t>
  </si>
  <si>
    <t>ADMINISTRATION</t>
  </si>
  <si>
    <t>ENGLISH LANGUAGE</t>
  </si>
  <si>
    <t>FRANÇAIS</t>
  </si>
  <si>
    <t>FRENCH IMMERSION</t>
  </si>
  <si>
    <t>COORDINATION</t>
  </si>
  <si>
    <t>RELATED SERVICES</t>
  </si>
  <si>
    <t>CLASSES</t>
  </si>
  <si>
    <t>SUPPORT SERVICES</t>
  </si>
  <si>
    <t>INDUSTRIAL</t>
  </si>
  <si>
    <t>ENGLISH AS A</t>
  </si>
  <si>
    <t>COMMUNITY SERVICES</t>
  </si>
  <si>
    <t>BOARD OF TRUSTEES</t>
  </si>
  <si>
    <t>AND ADMINISTRATION</t>
  </si>
  <si>
    <t>ADMIN. SERVICES</t>
  </si>
  <si>
    <t>INFORMATION SERVICES</t>
  </si>
  <si>
    <t>STAFF DEVELOPMENT</t>
  </si>
  <si>
    <t>AND DEVELOPMENT</t>
  </si>
  <si>
    <t>EDUCATIONAL MEDIA</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</si>
  <si>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</si>
  <si>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</si>
  <si>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</si>
  <si>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</si>
  <si>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</si>
  <si>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</si>
  <si>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</si>
  <si>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</si>
  <si>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</si>
  <si>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</si>
  <si>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</si>
  <si>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</si>
  <si>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</si>
  <si>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</si>
  <si>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</si>
  <si>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TECHNOLOGY (VOCATIONAL) EDUCATION</t>
  </si>
  <si>
    <t>TOTAL</t>
  </si>
  <si>
    <t>(PROGRAM 720)</t>
  </si>
  <si>
    <t>(PROGRAMS 710, 720 AND 790)</t>
  </si>
  <si>
    <t>REPLACEMENTS</t>
  </si>
  <si>
    <t>FUND TRANSFERS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</si>
  <si>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</si>
  <si>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</si>
  <si>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</si>
  <si>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</si>
  <si>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</si>
  <si>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</si>
  <si>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</si>
  <si>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</si>
  <si>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</si>
  <si>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</si>
  <si>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</si>
  <si>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</si>
  <si>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</si>
  <si>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</si>
  <si>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</si>
  <si>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</si>
  <si>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</si>
  <si>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</si>
  <si>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</si>
  <si>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</si>
  <si>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</si>
  <si>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</si>
  <si>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</si>
  <si>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 xml:space="preserve">TOTAL   </t>
  </si>
  <si>
    <t>PLUS INTERFUND</t>
  </si>
  <si>
    <t>CONSOLIDATED</t>
  </si>
  <si>
    <t>EDUCATION</t>
  </si>
  <si>
    <t>FOR PER PUPIL</t>
  </si>
  <si>
    <t>AREA</t>
  </si>
  <si>
    <t xml:space="preserve">NO. </t>
  </si>
  <si>
    <t xml:space="preserve"> DIVISION / DISTRICT</t>
  </si>
  <si>
    <t>AMOUNT</t>
  </si>
  <si>
    <t>%</t>
  </si>
  <si>
    <t>PUPIL</t>
  </si>
  <si>
    <t>LANGUAGE</t>
  </si>
  <si>
    <t>IMMERSION</t>
  </si>
  <si>
    <t>BILINGUAL</t>
  </si>
  <si>
    <t>PUPILS</t>
  </si>
  <si>
    <t>(ROUTES)</t>
  </si>
  <si>
    <t>PER KM.</t>
  </si>
  <si>
    <t>KM.</t>
  </si>
  <si>
    <t>(LOG BOOK)</t>
  </si>
  <si>
    <t xml:space="preserve">PER PUPIL </t>
  </si>
  <si>
    <t>&amp; SERVICES</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</si>
  <si>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</si>
  <si>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</si>
  <si>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</si>
  <si>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</si>
  <si>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</si>
  <si>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</si>
  <si>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</si>
  <si>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</si>
  <si>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</si>
  <si>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</si>
  <si>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</si>
  <si>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</si>
  <si>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</si>
  <si>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</si>
  <si>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</si>
  <si>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</si>
  <si>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</si>
  <si>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</si>
  <si>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</si>
  <si>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</si>
  <si>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</si>
  <si>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</si>
  <si>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</si>
  <si>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</si>
  <si>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</si>
  <si>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</si>
  <si>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</si>
  <si>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</si>
  <si>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</si>
  <si>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</si>
  <si>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</si>
  <si>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</si>
  <si>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</si>
  <si>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</si>
  <si>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</si>
  <si>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</si>
  <si>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</si>
  <si>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</si>
  <si>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</si>
  <si>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</si>
  <si>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</si>
  <si>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</si>
  <si>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</si>
  <si>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</si>
  <si>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</si>
  <si>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</si>
  <si>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</si>
  <si>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</si>
  <si>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</si>
  <si>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</si>
  <si>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</si>
  <si>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</si>
  <si>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</si>
  <si>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</si>
  <si>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</si>
  <si>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</si>
  <si>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NET TRANSFERS TO/(FROM) A SCHOOL DIVISION/DISTRICT'S CAPITAL FUND.</t>
  </si>
  <si>
    <t>FINANCES ACQUIRED AND APPLIED</t>
  </si>
  <si>
    <t>PORTIONED ASSESSMENT AND EDUCATION SUPPORT LEVY</t>
  </si>
  <si>
    <t>TOTAL PORTIONED ASSESSMENT, SPECIAL LEVY AND MILL RATES</t>
  </si>
  <si>
    <t>LOCAL TAXATION AND ASSESSMENT PER ELIGIBLE PUPIL</t>
  </si>
  <si>
    <t>PROVINCIAL GOVERNMENT</t>
  </si>
  <si>
    <t>SCHOOLS' FINANCE PROGRAM</t>
  </si>
  <si>
    <t>SCHOOLS' FINANCE PROGRAM (CONT'D)</t>
  </si>
  <si>
    <t>BASE SUPPORT</t>
  </si>
  <si>
    <t>BASE SUPPORT (CONT'D)</t>
  </si>
  <si>
    <t>CATEGORICAL SUPPORT</t>
  </si>
  <si>
    <t>CATEGORICAL SUPPORT (CONT'D)</t>
  </si>
  <si>
    <t>PRIVATE</t>
  </si>
  <si>
    <t>% OF OPERATING FUND REVENUES</t>
  </si>
  <si>
    <t xml:space="preserve"> FINANCES ACQUIRED</t>
  </si>
  <si>
    <t xml:space="preserve"> FINANCES APPLIED</t>
  </si>
  <si>
    <t xml:space="preserve"> FINANCES APPLIED  (CONT'D)</t>
  </si>
  <si>
    <t>PORTIONED ASSESSMENT</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</si>
  <si>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</si>
  <si>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</si>
  <si>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</si>
  <si>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</si>
  <si>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</si>
  <si>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</si>
  <si>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</si>
  <si>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</si>
  <si>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</si>
  <si>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</si>
  <si>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</si>
  <si>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</si>
  <si>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</si>
  <si>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</si>
  <si>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</si>
  <si>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</si>
  <si>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</si>
  <si>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</si>
  <si>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</si>
  <si>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</si>
  <si>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</si>
  <si>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</si>
  <si>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</si>
  <si>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</si>
  <si>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</si>
  <si>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</si>
  <si>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</si>
  <si>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</si>
  <si>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</si>
  <si>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</si>
  <si>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</si>
  <si>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</si>
  <si>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</si>
  <si>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</si>
  <si>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</si>
  <si>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</si>
  <si>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</si>
  <si>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</si>
  <si>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</si>
  <si>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</si>
  <si>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</si>
  <si>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</si>
  <si>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</si>
  <si>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</si>
  <si>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</si>
  <si>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</si>
  <si>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</si>
  <si>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</si>
  <si>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</si>
  <si>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</si>
  <si>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</si>
  <si>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</si>
  <si>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</si>
  <si>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</si>
  <si>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AND TRAINING</t>
  </si>
  <si>
    <t>NATIONS</t>
  </si>
  <si>
    <t>INDIVIDUALS</t>
  </si>
  <si>
    <t>LAND</t>
  </si>
  <si>
    <t>BUILDINGS</t>
  </si>
  <si>
    <t>EQUIPMENT</t>
  </si>
  <si>
    <t>VEHICLES</t>
  </si>
  <si>
    <t>RESIDENTIAL</t>
  </si>
  <si>
    <t xml:space="preserve">OTHER  </t>
  </si>
  <si>
    <t>SPECIAL LEVY</t>
  </si>
  <si>
    <t>OTHER DIVISIONS</t>
  </si>
  <si>
    <t>SEE APPENDIX FOR MORE DETAIL.</t>
  </si>
  <si>
    <t>L.G.D. OF PINAWA</t>
  </si>
  <si>
    <t>NOT IN ANY DIVISION</t>
  </si>
  <si>
    <t>PROVINCE - TOTAL</t>
  </si>
  <si>
    <t>CONSOLIDATED EXPENDITURES</t>
  </si>
  <si>
    <t>OBJECT</t>
  </si>
  <si>
    <t>EMPLOYEE</t>
  </si>
  <si>
    <t>SUPPLIES AND</t>
  </si>
  <si>
    <t>SALARIES</t>
  </si>
  <si>
    <t>BENEFITS</t>
  </si>
  <si>
    <t>MATERIALS</t>
  </si>
  <si>
    <t>TOTALS</t>
  </si>
  <si>
    <t>TECHNOLOGY (VOCATIONAL)</t>
  </si>
  <si>
    <t>COMMUNITY EDUCATION &amp; SERVICES</t>
  </si>
  <si>
    <t>TRANSPORTATION OF PUPILS</t>
  </si>
  <si>
    <t>OPERATIONS AND MAINTENANCE</t>
  </si>
  <si>
    <t>*  FISCAL  TRANSFERS:</t>
  </si>
  <si>
    <t xml:space="preserve">      OTHER  GOVERNMENT  AUTHORITIES</t>
  </si>
  <si>
    <t xml:space="preserve">      INTERFUND  TRANSFERS</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</si>
  <si>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</si>
  <si>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</si>
  <si>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</si>
  <si>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</si>
  <si>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</si>
  <si>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</si>
  <si>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</si>
  <si>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</si>
  <si>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</si>
  <si>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</si>
  <si>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</si>
  <si>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</si>
  <si>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</si>
  <si>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</si>
  <si>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</si>
  <si>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</si>
  <si>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</si>
  <si>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</si>
  <si>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</si>
  <si>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</si>
  <si>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</si>
  <si>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</si>
  <si>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</si>
  <si>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</si>
  <si>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</si>
  <si>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</si>
  <si>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</si>
  <si>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</si>
  <si>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</si>
  <si>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740 TEXTBOOKS</t>
  </si>
  <si>
    <t>750 MEDIA MATERIALS</t>
  </si>
  <si>
    <t>760 MINOR EQUIPMENT</t>
  </si>
  <si>
    <t>770 INVENTORY ADJUSTMENT</t>
  </si>
  <si>
    <t>780 INFORMATION TECHNOLOGY EQUIPMENT</t>
  </si>
  <si>
    <t>910 DEBT SERVICES</t>
  </si>
  <si>
    <t>960 SCHOOL DIVISIONS</t>
  </si>
  <si>
    <t>970 OTHER GOVERNMENT AUTHORITIES</t>
  </si>
  <si>
    <t>980 ORGANIZATIONS AND INDIVIDUALS</t>
  </si>
  <si>
    <t>990 INTERFUND TRANSFERS</t>
  </si>
  <si>
    <t>999 RECHARGE</t>
  </si>
  <si>
    <t xml:space="preserve">       PROVINCE</t>
  </si>
  <si>
    <t>FRAME STUDENT STATISTICS</t>
  </si>
  <si>
    <t xml:space="preserve">PAGE 1 OF 2 </t>
  </si>
  <si>
    <t>90% OR MORE OF REGULAR INSTRUCTION ENROLMENT IS IN ONE LANGUAGE PROGRAM.</t>
  </si>
  <si>
    <t>NO ONE LANGUAGE PROGRAM COMPRISES 90% OR MORE OF REGULAR INSTRUCTION ENROLMENT.</t>
  </si>
  <si>
    <t>AS REPORTED ON PAGE 4.</t>
  </si>
  <si>
    <t>TOTAL EXPENSES AS REPORTED ON SCHEDULE 1 OF EACH DIVISION'S FINANCIAL STATEMENT.</t>
  </si>
  <si>
    <t>NO. OF</t>
  </si>
  <si>
    <t>%  IN DUAL TRACK SCHOOLS</t>
  </si>
  <si>
    <t>F.T.E.</t>
  </si>
  <si>
    <t xml:space="preserve"> ANALYSIS OF OPERATIONS AND MAINTENANCE EXPENDITURES FOR SCHOOL BUILDINGS</t>
  </si>
  <si>
    <t>INCLUDES OTHER MISCELLANEOUS SUPPORT (INSTITUTIONAL PROGRAMS, GENERAL SUPPORT GRANT, ETC.).</t>
  </si>
  <si>
    <t xml:space="preserve"> SUPPORT FOR FUNCTION 200 EXCEPTIONAL EXPENDITURES LESS CATEGORICAL SUPPORT FOR SPECIAL NEEDS.</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</si>
  <si>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</si>
  <si>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</si>
  <si>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</si>
  <si>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</si>
  <si>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</si>
  <si>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</si>
  <si>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</si>
  <si>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</si>
  <si>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</si>
  <si>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ANALYSIS OF  TRANSPORTATION EXPENDITURES (CONT'D)</t>
  </si>
  <si>
    <t>OPERATING FUND TRANSFERS (IE. PAYMENTS TO OTHER SCHOOL DIVISIONS, ORGANIZATIONS AND INDIVIDUALS) ARE EXCLUDED TO</t>
  </si>
  <si>
    <t>PROVIDE MORE ACCURATE PER PUPIL COSTS.   FUNCTION 400 (COMMUNITY EDUCATION AND SERVICES) IS EXCLUDED BECAUSE</t>
  </si>
  <si>
    <t>PER PUPIL COSTS ARE BASED.</t>
  </si>
  <si>
    <t>OPERATING FUND TRANSFERS ARE PAYMENTS TO OTHER SCHOOL DIVISIONS, ORGANIZATIONS AND INDIVIDUALS.  THESE ARE REMOVED</t>
  </si>
  <si>
    <t>THE TOTAL NUMBER OF PUPILS ENROLLED IN SCHOOLS ADJUSTED FOR FULL TIME EQUIVALENCE (F.T.E.).  FULL TIME EQUIVALENT MEANS</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</si>
  <si>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</si>
  <si>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</si>
  <si>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</si>
  <si>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 xml:space="preserve">BASED ON TOTAL INSTRUCTIONAL-TEACHING (EXCLUDING COMMUNITY EDUCATION) AS WELL AS SCHOOL-BASED </t>
  </si>
  <si>
    <t>DIVISION ADMINISTRATORS (FUNCTION 500) ARE EXCLUDED.  WHILE THIS DEFINITION IS CONSISTENT WITH STATISTICS CANADA,</t>
  </si>
  <si>
    <t>THE PROVINCIAL RATIO MAY NOT AGREE EXACTLY DUE TO DIFFERENT DATA SOURCES.</t>
  </si>
  <si>
    <t>ANALYSIS OF EXPENDITURE BY OBJECT</t>
  </si>
  <si>
    <t>INFORMATION TECHNOLOGY EXPENDITURES IN ALL FUNCTIONS EXCEPT FUNCTION 400 (COMMUNITY EDUCATION AND SERVICES).</t>
  </si>
  <si>
    <t>ASSESSMENT PER ELIGIBLE PUPIL IS BASED ON TOTAL PORTIONED ASSESSMENT ADJUSTED FOR ALLOCATIONS TO THE D.S.F.M. AND</t>
  </si>
  <si>
    <t>BASED ON RECOGNIZED EXPENDITURES LESS THE UNIFORM MILL RATE AMOUNT ADJUSTED FOR MINING REVENUE.  GRANT PER</t>
  </si>
  <si>
    <t>MILL RATE AMOUNT).</t>
  </si>
  <si>
    <t>EMPLOYEE BENEFITS</t>
  </si>
  <si>
    <t>SUPPLIES &amp; MATERIALS</t>
  </si>
  <si>
    <t>OPERATIONS &amp; MAINTENANCE</t>
  </si>
  <si>
    <t>INSTRUCTIONAL &amp; PUPIL SUPPORT SERVICES</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</si>
  <si>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</si>
  <si>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</si>
  <si>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</si>
  <si>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</si>
  <si>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</si>
  <si>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</si>
  <si>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</si>
  <si>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</si>
  <si>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</si>
  <si>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ADMINISTRATIVE STAFF - EG. DEPARTMENT HEADS, COORDINATORS, PRINCIPALS AND VICE-PRINCIPALS - AND K-S4 ENROLMENT.</t>
  </si>
  <si>
    <t>DIVISIONAL</t>
  </si>
  <si>
    <t>NEEDS IN REGULAR CLASSES</t>
  </si>
  <si>
    <t>STUDENTS WITH SPECIAL</t>
  </si>
  <si>
    <t>DIVISIONAL ADMINISTRATION</t>
  </si>
  <si>
    <t>AS REPORTED ON PAGES 10 AND 13.</t>
  </si>
  <si>
    <t xml:space="preserve"> FUNCTION 500: DIVISIONAL ADMINISTRATION</t>
  </si>
  <si>
    <r>
      <t xml:space="preserve"> FUNCTION 500: </t>
    </r>
    <r>
      <rPr>
        <b/>
        <sz val="10"/>
        <rFont val="Times New Roman"/>
        <family val="1"/>
      </rPr>
      <t>(CONT'D)</t>
    </r>
  </si>
  <si>
    <t>90% OR MORE OF REGULAR INSTRUCTION ENROLMENT IS IN ONE LANGUAGE.</t>
  </si>
  <si>
    <r>
      <t xml:space="preserve"> FUNCTION 100: </t>
    </r>
    <r>
      <rPr>
        <b/>
        <sz val="10"/>
        <rFont val="Times New Roman"/>
        <family val="1"/>
      </rPr>
      <t>(CONT'D)</t>
    </r>
  </si>
  <si>
    <t>PRAIRIE SPIRIT</t>
  </si>
  <si>
    <t>390 INFORMATION TECHNOLOGY</t>
  </si>
  <si>
    <t>650 PROFESSIONAL AND STAFF DEVELOPMENT</t>
  </si>
  <si>
    <t>PRE-KINDERGARTEN</t>
  </si>
  <si>
    <t xml:space="preserve">N/A </t>
  </si>
  <si>
    <t>EDUCATION SUPPORT LEVY MILL RATES ARE 7.92 MILLS FOR URBAN AND FARM RESIDENTIAL PROPERTY AND 18.06 MILLS FOR OTHER</t>
  </si>
  <si>
    <t>PROPERTY.</t>
  </si>
  <si>
    <t>SUPPORT FOR RECOGNIZED EXPENDITURES).</t>
  </si>
  <si>
    <t>PUPILS ARE COUNTED ON THE BASIS OF TIME ATTENDING SCHOOL - EG. KINDERGARTEN AS 1/2.  THIS TOTAL IS THE SAME AS REPORTED</t>
  </si>
  <si>
    <t>EXPENDITURES REPORTED UNDER THIS FUNCTION ARE NOT FOR EDUCATIONAL SERVICES PROVIDED TO K-S4 PUPILS ON WHICH</t>
  </si>
  <si>
    <t>EFFECTIVE JULY 1, 1998, ST. BONIFACE AND NORWOOD SCHOOL DIVISIONS AMALGAMATED TO FORM ONE DIVISION AND, UNDER</t>
  </si>
  <si>
    <t>OPERATING FUND - ACCUMULATED SURPLUS/(DEFICIT)</t>
  </si>
  <si>
    <t>ACCUMULATED SURPLUS/</t>
  </si>
  <si>
    <t>SCHOOL DIVISIONS/DISTRICTS MAY HAVE SET ASIDE SOME OR ALL OF THEIR SURPLUSES FOR SPECIFIC PURPOSES.  FOR FURTHER</t>
  </si>
  <si>
    <t>INFORMATION, PLEASE REFER TO THE SCHOOL DIVISIONS' FINANCIAL STATEMENTS.</t>
  </si>
  <si>
    <t>OPERATING EXPENDITURES INCLUDE TRANSFERS TO OTHER SCHOOL DIVISIONS, ORGANIZATIONS AND INDIVIDUALS BUT NOT</t>
  </si>
  <si>
    <t>NET TRANSFERS TO CAPITAL.  THESE ARE THE AMOUNTS REPORTED AS TOTAL EXPENSES ON PAGE 3.</t>
  </si>
  <si>
    <t>PROVINCIALLY SUPPORTED PUPILS.</t>
  </si>
  <si>
    <t>PUPILS TAUGHT IN SCHOOLS, WHETHER OR NOT THEY ARE COUNTED FOR GRANT PURPOSES.</t>
  </si>
  <si>
    <t>PAGE 7.</t>
  </si>
  <si>
    <t>TO PROVIDE MORE ACCURATE PER PUPIL COSTS.  INTERFUND TRANSFERS ARE NET TRANSFERS TO THE CAPITAL FUND (SEE PAGE 34).</t>
  </si>
  <si>
    <t>DIVISION IS 21.7.</t>
  </si>
  <si>
    <t>SUPPLEMENTARY SUPPORT PROVIDED FOR UNFUNDED EXPENDITURES ON AN EQUALIZED BASIS.</t>
  </si>
  <si>
    <t>CONTINUING</t>
  </si>
  <si>
    <t>TRANSPORTED</t>
  </si>
  <si>
    <t>INCLUDES TRANSFERS TO BUS RESERVES.</t>
  </si>
  <si>
    <t>INCLUDES VEHICLE SUPPORT FOR SCHOOL BUSES.</t>
  </si>
  <si>
    <t>PAGE 2 OF 17</t>
  </si>
  <si>
    <t>PAGE 1 OF 17</t>
  </si>
  <si>
    <t xml:space="preserve">PAGE 3 OF 17 </t>
  </si>
  <si>
    <t>PAGE 4 OF 17</t>
  </si>
  <si>
    <t>PAGE 5 OF 17</t>
  </si>
  <si>
    <t>PAGE 6 OF 17</t>
  </si>
  <si>
    <t>PAGE 7 OF 17</t>
  </si>
  <si>
    <t>PAGE 8 OF 17</t>
  </si>
  <si>
    <t>PAGE 9 OF 17</t>
  </si>
  <si>
    <t>PAGE 10 OF 17</t>
  </si>
  <si>
    <t>PAGE 11 OF 17</t>
  </si>
  <si>
    <t>PAGE 12 OF 17</t>
  </si>
  <si>
    <t>PAGE 13 OF 17</t>
  </si>
  <si>
    <t>PAGE 14 OF 17</t>
  </si>
  <si>
    <t>PAGE 15 OF 17</t>
  </si>
  <si>
    <t>PAGE 16 OF 17</t>
  </si>
  <si>
    <t>PAGE 17 OF 17</t>
  </si>
  <si>
    <t>OPERATING FUND ACTUAL 1999/2000</t>
  </si>
  <si>
    <t>1999/2000 ACTUAL</t>
  </si>
  <si>
    <t>ACTUAL SEPTEMBER 30, 1999</t>
  </si>
  <si>
    <t>EARLY</t>
  </si>
  <si>
    <t>BEHAVIOUR</t>
  </si>
  <si>
    <t>INTERVENTION</t>
  </si>
  <si>
    <t>STATISTICAL SUMMARY</t>
  </si>
  <si>
    <t>(1)</t>
  </si>
  <si>
    <t>FROM PAGE 4 (FOR MORE INFORMATION, SEE PAGE 4).</t>
  </si>
  <si>
    <t>(2)</t>
  </si>
  <si>
    <t>(3)</t>
  </si>
  <si>
    <t>(4)</t>
  </si>
  <si>
    <t>FOR THE 1999 TAXATION YEAR</t>
  </si>
  <si>
    <t>PROVISIONS IN THE PUBLIC SCHOOLS ACT, WILL NOT HARMONIZE MILL RATES FOR A PERIOD OF TIME.  FOR 1999, THE MILL RATE FOR</t>
  </si>
  <si>
    <t>PROPERTY WITHIN THE PREVIOUS ST. BONIFACE SCHOOL DIVISION IS 19.8 AND THE MILL RATE FOR THE PREVIOUS NORWOOD SCHOOL</t>
  </si>
  <si>
    <t>CORRESPONDS TO DATA PROVIDED IN THE CALCULATION OF SUPPORT TO SCHOOL DIVISIONS.  ASSESSMENT PER ELIGIBLE PUPIL</t>
  </si>
  <si>
    <t>FOR FLIN FLON #46, SNOW LAKE #2309 AND MYSTERY LAKE #2355 DOES NOT REFLECT NON-ASSESSED MINING PROPERTIES.  D.F.S.M.</t>
  </si>
  <si>
    <t>#49 ASSESSMENT PER ELIGIBLE PUPIL IS DERIVED ON A PRO RATA BASIS ACCORDING TO ENROLMENT WITHIN D.S.F.M. BOUNDARIES.</t>
  </si>
  <si>
    <t>WPG. TECHNICAL COLLEGE</t>
  </si>
  <si>
    <t>SQ. FT. PER</t>
  </si>
  <si>
    <t>CURRICULAR</t>
  </si>
  <si>
    <t>INFORMATION</t>
  </si>
  <si>
    <t>ENGLISH AS</t>
  </si>
  <si>
    <t>A SECOND</t>
  </si>
  <si>
    <t>LITERACY</t>
  </si>
  <si>
    <t>PAGE 5 OF 5</t>
  </si>
  <si>
    <t>PAGE 4 OF 5</t>
  </si>
  <si>
    <t>PAGE 2 OF 5</t>
  </si>
  <si>
    <t>PAGE 1 OF 5</t>
  </si>
  <si>
    <t>PAGE 3 OF 5</t>
  </si>
  <si>
    <t>WPG TECHNICAL COLLEGE</t>
  </si>
  <si>
    <t>1998/99</t>
  </si>
  <si>
    <t>1999/00</t>
  </si>
  <si>
    <t>1998/1999 ACTUAL</t>
  </si>
  <si>
    <t>NATIVE STUDENTS</t>
  </si>
  <si>
    <t>ENRICHMENT FOR</t>
  </si>
  <si>
    <t>ALL OTHER CATEGORICAL SUPPORT NOT SHOWN ELSEWHERE (E.G. REMOTENESS ALLOWANCE, SMALL SCHOOLS, BOARD AND ROOM,</t>
  </si>
  <si>
    <t>EARLY IDENTIFICATION,  ETC.).</t>
  </si>
  <si>
    <t>INCLUDES ADJUSTMENT FOR DAYS SCHOOLS ARE CLOSED.</t>
  </si>
  <si>
    <t>1998</t>
  </si>
  <si>
    <t>1999</t>
  </si>
  <si>
    <t>June 30 / 00</t>
  </si>
  <si>
    <t>- 10 -</t>
  </si>
  <si>
    <t>- 12 -</t>
  </si>
  <si>
    <t>- 13 -</t>
  </si>
  <si>
    <t>BASED ON AREA (SQUARE FOOTAGE) OF ACTIVE SCHOOL BUILDINGS AS AT JUNE 30, 2000.</t>
  </si>
  <si>
    <t>SQUARE FOOTAGE (AS PER NOTE ABOVE) DIVIDED BY TOTAL F.T.E. ENROLMENT (FROM PAGE 7).</t>
  </si>
  <si>
    <t>PUPIL / EDUCATOR</t>
  </si>
  <si>
    <t>PER ELIGIBLE</t>
  </si>
  <si>
    <t>EXPENDITURE</t>
  </si>
  <si>
    <t>EDUCATION, TRAINING AND YOUTH</t>
  </si>
  <si>
    <t>ELIGIBLE PUPIL IS THE BASIS FOR THE PINE FALLS AND WHITESHELL SPECIAL REVENUE DISTRICTS.  (PLEASE SEE PAGE 60 FOR UNIFORM</t>
  </si>
  <si>
    <t>FROM PAGE 9 (FOR MORE INFORMATION, SEE PAGE 9).</t>
  </si>
  <si>
    <t>FROM PAGE 55 (FOR MORE INFORMATION, SEE PAGE 55).</t>
  </si>
  <si>
    <t>FROM PAGE 53 (FOR MORE INFORMATION, SEE PAGE 53).</t>
  </si>
  <si>
    <t>INCLUDES SCHOOL BUILDINGS "D" SUPPORT, ENVIRONMENTAL ASSISTANCE PROGRAM, VOCATIONAL EQUIPMENT AND AIR QUALITY</t>
  </si>
  <si>
    <t>PROGRAM.</t>
  </si>
  <si>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</si>
  <si>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</si>
  <si>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</si>
  <si>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COSTS </t>
    </r>
    <r>
      <rPr>
        <b/>
        <vertAlign val="superscript"/>
        <sz val="11"/>
        <rFont val="Times New Roman"/>
        <family val="1"/>
      </rPr>
      <t>(4)</t>
    </r>
  </si>
  <si>
    <r>
      <t xml:space="preserve">EXPENDITURES </t>
    </r>
    <r>
      <rPr>
        <b/>
        <vertAlign val="superscript"/>
        <sz val="10"/>
        <rFont val="Times New Roman"/>
        <family val="1"/>
      </rPr>
      <t xml:space="preserve">(1)                                                   </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</si>
  <si>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</si>
  <si>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</si>
  <si>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HEADCOUNT </t>
    </r>
    <r>
      <rPr>
        <b/>
        <vertAlign val="superscript"/>
        <sz val="11"/>
        <rFont val="Times New Roman"/>
        <family val="1"/>
      </rPr>
      <t>(1)</t>
    </r>
  </si>
  <si>
    <r>
      <t xml:space="preserve">FRAME </t>
    </r>
    <r>
      <rPr>
        <b/>
        <vertAlign val="superscript"/>
        <sz val="11"/>
        <rFont val="Times New Roman"/>
        <family val="1"/>
      </rPr>
      <t>(2)</t>
    </r>
  </si>
  <si>
    <r>
      <t xml:space="preserve">ELIGIBLE </t>
    </r>
    <r>
      <rPr>
        <b/>
        <vertAlign val="superscript"/>
        <sz val="11"/>
        <rFont val="Times New Roman"/>
        <family val="1"/>
      </rPr>
      <t>(3)</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</si>
  <si>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</si>
  <si>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</si>
  <si>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</si>
  <si>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</si>
  <si>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</si>
  <si>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INTERFUND TRANSFERS </t>
    </r>
    <r>
      <rPr>
        <b/>
        <vertAlign val="superscript"/>
        <sz val="11"/>
        <rFont val="Times New Roman"/>
        <family val="1"/>
      </rPr>
      <t>(1)</t>
    </r>
  </si>
  <si>
    <r>
      <t xml:space="preserve">  INFORMATION TECHNOLOGY EXPENDITURES </t>
    </r>
    <r>
      <rPr>
        <b/>
        <vertAlign val="superscript"/>
        <sz val="12"/>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</si>
  <si>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</si>
  <si>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</si>
  <si>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</si>
  <si>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</si>
  <si>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</si>
  <si>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t xml:space="preserve">(2) </t>
  </si>
  <si>
    <r>
      <t xml:space="preserve">ELIGIBLE PUPIL </t>
    </r>
    <r>
      <rPr>
        <b/>
        <vertAlign val="superscript"/>
        <sz val="11"/>
        <rFont val="Times New Roman"/>
        <family val="1"/>
      </rPr>
      <t>(1)</t>
    </r>
  </si>
  <si>
    <r>
      <t xml:space="preserve">EXPENDITURES </t>
    </r>
    <r>
      <rPr>
        <b/>
        <vertAlign val="superscript"/>
        <sz val="11"/>
        <rFont val="Times New Roman"/>
        <family val="1"/>
      </rPr>
      <t>(1)</t>
    </r>
  </si>
  <si>
    <r>
      <t xml:space="preserve">NEEDS </t>
    </r>
    <r>
      <rPr>
        <b/>
        <vertAlign val="superscript"/>
        <sz val="11"/>
        <rFont val="Times New Roman"/>
        <family val="1"/>
      </rPr>
      <t>(2)</t>
    </r>
  </si>
  <si>
    <r>
      <t xml:space="preserve">NEEDS </t>
    </r>
    <r>
      <rPr>
        <b/>
        <vertAlign val="superscript"/>
        <sz val="11"/>
        <rFont val="Times New Roman"/>
        <family val="1"/>
      </rPr>
      <t>(1)</t>
    </r>
  </si>
  <si>
    <r>
      <t xml:space="preserve">AT RISK </t>
    </r>
    <r>
      <rPr>
        <b/>
        <vertAlign val="superscript"/>
        <sz val="11"/>
        <rFont val="Times New Roman"/>
        <family val="1"/>
      </rPr>
      <t>(3)</t>
    </r>
  </si>
  <si>
    <r>
      <t xml:space="preserve">CATEGORICAL </t>
    </r>
    <r>
      <rPr>
        <b/>
        <vertAlign val="superscript"/>
        <sz val="11"/>
        <rFont val="Times New Roman"/>
        <family val="1"/>
      </rPr>
      <t>(1)</t>
    </r>
  </si>
  <si>
    <t>SUPPLEMENTARY</t>
  </si>
  <si>
    <r>
      <t xml:space="preserve">SUPPORT </t>
    </r>
    <r>
      <rPr>
        <b/>
        <vertAlign val="superscript"/>
        <sz val="11"/>
        <rFont val="Times New Roman"/>
        <family val="1"/>
      </rPr>
      <t>(1)</t>
    </r>
  </si>
  <si>
    <r>
      <t xml:space="preserve">SUPPORT </t>
    </r>
    <r>
      <rPr>
        <b/>
        <vertAlign val="superscript"/>
        <sz val="11"/>
        <rFont val="Times New Roman"/>
        <family val="1"/>
      </rPr>
      <t>(2)</t>
    </r>
  </si>
  <si>
    <r>
      <t xml:space="preserve">PROGRAM </t>
    </r>
    <r>
      <rPr>
        <b/>
        <vertAlign val="superscript"/>
        <sz val="11"/>
        <rFont val="Times New Roman"/>
        <family val="1"/>
      </rPr>
      <t>(3)</t>
    </r>
  </si>
  <si>
    <r>
      <t xml:space="preserve">AMOUNT </t>
    </r>
    <r>
      <rPr>
        <b/>
        <vertAlign val="superscript"/>
        <sz val="11"/>
        <rFont val="Times New Roman"/>
        <family val="1"/>
      </rPr>
      <t>(4)</t>
    </r>
  </si>
  <si>
    <r>
      <t xml:space="preserve">PER PUPIL </t>
    </r>
    <r>
      <rPr>
        <b/>
        <vertAlign val="superscript"/>
        <sz val="11"/>
        <rFont val="Times New Roman"/>
        <family val="1"/>
      </rPr>
      <t>(1)</t>
    </r>
  </si>
  <si>
    <r>
      <t xml:space="preserve">RATIO </t>
    </r>
    <r>
      <rPr>
        <b/>
        <vertAlign val="superscript"/>
        <sz val="11"/>
        <rFont val="Times New Roman"/>
        <family val="1"/>
      </rPr>
      <t>(2)</t>
    </r>
  </si>
  <si>
    <r>
      <t xml:space="preserve">PUPIL </t>
    </r>
    <r>
      <rPr>
        <b/>
        <vertAlign val="superscript"/>
        <sz val="11"/>
        <rFont val="Times New Roman"/>
        <family val="1"/>
      </rPr>
      <t>(3)</t>
    </r>
  </si>
  <si>
    <r>
      <t xml:space="preserve">MILL RATE </t>
    </r>
    <r>
      <rPr>
        <b/>
        <vertAlign val="superscript"/>
        <sz val="11"/>
        <rFont val="Times New Roman"/>
        <family val="1"/>
      </rPr>
      <t>(4)</t>
    </r>
  </si>
  <si>
    <r>
      <t xml:space="preserve">SQ. FT. </t>
    </r>
    <r>
      <rPr>
        <b/>
        <vertAlign val="superscript"/>
        <sz val="11"/>
        <rFont val="Times New Roman"/>
        <family val="1"/>
      </rPr>
      <t>(1)</t>
    </r>
  </si>
  <si>
    <r>
      <t xml:space="preserve">PUPIL </t>
    </r>
    <r>
      <rPr>
        <b/>
        <vertAlign val="superscript"/>
        <sz val="11"/>
        <rFont val="Times New Roman"/>
        <family val="1"/>
      </rPr>
      <t>(2)</t>
    </r>
  </si>
  <si>
    <r>
      <t xml:space="preserve">(DEFICIT) AT YEAR END </t>
    </r>
    <r>
      <rPr>
        <b/>
        <vertAlign val="superscript"/>
        <sz val="11"/>
        <rFont val="Times New Roman"/>
        <family val="1"/>
      </rPr>
      <t>(1)</t>
    </r>
  </si>
  <si>
    <r>
      <t xml:space="preserve">EXPENDITURES </t>
    </r>
    <r>
      <rPr>
        <b/>
        <vertAlign val="superscript"/>
        <sz val="11"/>
        <rFont val="Times New Roman"/>
        <family val="1"/>
      </rPr>
      <t>(2)</t>
    </r>
  </si>
  <si>
    <r>
      <t xml:space="preserve">TRANSFERS </t>
    </r>
    <r>
      <rPr>
        <b/>
        <vertAlign val="superscript"/>
        <sz val="11"/>
        <rFont val="Times New Roman"/>
        <family val="1"/>
      </rPr>
      <t>(1)</t>
    </r>
  </si>
  <si>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</si>
  <si>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</si>
  <si>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</si>
  <si>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</si>
  <si>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</si>
  <si>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1999/2000 Actual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</si>
</sst>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0;\-#,##0.0"/>
    <numFmt numFmtId="193" formatCode="#,##0;\(#,##0\)"/>
  </numFmts>
  <fonts count="22">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sz val="8"/>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b/>
      <sz val="12"/>
      <name val="Times New Roman"/>
      <family val="1"/>
    </font>
    <font>
      <b/>
      <sz val="13"/>
      <name val="Times New Roman"/>
      <family val="1"/>
    </font>
    <font>
      <b/>
      <vertAlign val="superscript"/>
      <sz val="11"/>
      <name val="Times New Roman"/>
      <family val="1"/>
    </font>
    <font>
      <b/>
      <vertAlign val="superscript"/>
      <sz val="10"/>
      <name val="Times New Roman"/>
      <family val="1"/>
    </font>
    <font>
      <vertAlign val="superscript"/>
      <sz val="11"/>
      <name val="Times New Roman"/>
      <family val="1"/>
    </font>
    <font>
      <b/>
      <vertAlign val="superscript"/>
      <sz val="12"/>
      <name val="Times New Roman"/>
      <family val="1"/>
    </font>
    <font>
      <b/>
      <sz val="7"/>
      <name val="Times New Roman"/>
      <family val="1"/>
    </font>
    <font>
      <sz val="11"/>
      <name val="Arial"/>
      <family val="2"/>
    </font>
    <font>
      <b/>
      <sz val="11"/>
      <name val="Arial"/>
      <family val="2"/>
    </font>
  </fonts>
  <fills count="10">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4"/>
        <bgColor indexed="64"/>
      </patternFill>
    </fill>
  </fills>
  <borders count="35">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double"/>
      <top style="thin">
        <color indexed="8"/>
      </top>
      <bottom>
        <color indexed="63"/>
      </bottom>
    </border>
    <border>
      <left style="double"/>
      <right style="double"/>
      <top>
        <color indexed="63"/>
      </top>
      <bottom style="thin">
        <color indexed="8"/>
      </bottom>
    </border>
    <border>
      <left style="double"/>
      <right style="double"/>
      <top>
        <color indexed="63"/>
      </top>
      <bottom>
        <color indexed="63"/>
      </bottom>
    </border>
    <border>
      <left style="double"/>
      <right style="double"/>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55">
    <xf numFmtId="37" fontId="0" fillId="0" borderId="0" xfId="0" applyAlignment="1">
      <alignment/>
    </xf>
    <xf numFmtId="37" fontId="4" fillId="3" borderId="2" xfId="0" applyFont="1" applyFill="1" applyBorder="1" applyAlignment="1">
      <alignment/>
    </xf>
    <xf numFmtId="37" fontId="3" fillId="0" borderId="3"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7" fillId="0" borderId="5" xfId="0" applyFont="1" applyBorder="1" applyAlignment="1" applyProtection="1">
      <alignment/>
      <protection locked="0"/>
    </xf>
    <xf numFmtId="37" fontId="7" fillId="0" borderId="4" xfId="0" applyFont="1" applyBorder="1" applyAlignment="1" applyProtection="1">
      <alignment/>
      <protection locked="0"/>
    </xf>
    <xf numFmtId="37" fontId="7" fillId="0" borderId="0" xfId="0" applyFont="1" applyAlignment="1" applyProtection="1">
      <alignment/>
      <protection locked="0"/>
    </xf>
    <xf numFmtId="37" fontId="7" fillId="0" borderId="3" xfId="0" applyFont="1" applyBorder="1" applyAlignment="1" applyProtection="1">
      <alignment/>
      <protection locked="0"/>
    </xf>
    <xf numFmtId="37" fontId="7"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6"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4" xfId="0" applyFont="1" applyFill="1" applyBorder="1" applyAlignment="1" applyProtection="1">
      <alignment/>
      <protection/>
    </xf>
    <xf numFmtId="37" fontId="6"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6" fillId="3" borderId="9" xfId="0" applyFont="1" applyFill="1" applyBorder="1" applyAlignment="1" applyProtection="1">
      <alignment horizontal="centerContinuous"/>
      <protection/>
    </xf>
    <xf numFmtId="37" fontId="6" fillId="3" borderId="4" xfId="0" applyFont="1" applyFill="1" applyBorder="1" applyAlignment="1" applyProtection="1">
      <alignment horizontal="centerContinuous"/>
      <protection/>
    </xf>
    <xf numFmtId="37" fontId="6" fillId="3" borderId="10" xfId="0" applyFont="1" applyFill="1" applyBorder="1" applyAlignment="1" applyProtection="1">
      <alignment horizontal="centerContinuous"/>
      <protection/>
    </xf>
    <xf numFmtId="37" fontId="6" fillId="3" borderId="11" xfId="0" applyFont="1" applyFill="1" applyBorder="1" applyAlignment="1" applyProtection="1">
      <alignment horizontal="centerContinuous"/>
      <protection/>
    </xf>
    <xf numFmtId="37" fontId="6" fillId="3" borderId="3" xfId="0" applyFont="1" applyFill="1" applyBorder="1" applyAlignment="1" applyProtection="1">
      <alignment horizontal="centerContinuous"/>
      <protection/>
    </xf>
    <xf numFmtId="37" fontId="6" fillId="3" borderId="6" xfId="0" applyFont="1" applyFill="1" applyBorder="1" applyAlignment="1" applyProtection="1">
      <alignment horizontal="centerContinuous"/>
      <protection/>
    </xf>
    <xf numFmtId="37" fontId="1" fillId="0" borderId="12" xfId="0" applyFont="1" applyBorder="1" applyAlignment="1">
      <alignment/>
    </xf>
    <xf numFmtId="37" fontId="6" fillId="0" borderId="12" xfId="0" applyFont="1" applyBorder="1" applyAlignment="1">
      <alignment/>
    </xf>
    <xf numFmtId="37" fontId="6" fillId="4" borderId="13" xfId="0" applyFont="1" applyFill="1" applyBorder="1" applyAlignment="1" applyProtection="1">
      <alignment/>
      <protection/>
    </xf>
    <xf numFmtId="37" fontId="6" fillId="4" borderId="1" xfId="0" applyFont="1" applyFill="1" applyBorder="1" applyAlignment="1" applyProtection="1">
      <alignment/>
      <protection/>
    </xf>
    <xf numFmtId="37" fontId="6" fillId="4" borderId="8" xfId="0" applyFont="1" applyFill="1" applyBorder="1" applyAlignment="1" applyProtection="1">
      <alignment horizontal="center"/>
      <protection/>
    </xf>
    <xf numFmtId="37" fontId="6" fillId="4" borderId="8" xfId="0" applyFont="1" applyFill="1" applyBorder="1" applyAlignment="1" applyProtection="1">
      <alignment horizontal="centerContinuous"/>
      <protection/>
    </xf>
    <xf numFmtId="37" fontId="6" fillId="4" borderId="8" xfId="0" applyFont="1" applyFill="1" applyBorder="1" applyAlignment="1" applyProtection="1">
      <alignment/>
      <protection/>
    </xf>
    <xf numFmtId="37" fontId="6" fillId="0" borderId="14" xfId="0" applyFont="1" applyBorder="1" applyAlignment="1">
      <alignment horizontal="right"/>
    </xf>
    <xf numFmtId="37" fontId="6" fillId="0" borderId="10" xfId="0" applyFont="1" applyBorder="1" applyAlignment="1">
      <alignment/>
    </xf>
    <xf numFmtId="37" fontId="6"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6" fillId="3" borderId="5" xfId="0" applyFont="1" applyFill="1" applyBorder="1" applyAlignment="1">
      <alignment horizontal="centerContinuous"/>
    </xf>
    <xf numFmtId="37" fontId="6" fillId="3" borderId="13" xfId="0" applyFont="1" applyFill="1" applyBorder="1" applyAlignment="1">
      <alignment horizontal="centerContinuous"/>
    </xf>
    <xf numFmtId="37" fontId="6" fillId="3" borderId="15" xfId="0" applyFont="1" applyFill="1" applyBorder="1" applyAlignment="1">
      <alignment horizontal="centerContinuous"/>
    </xf>
    <xf numFmtId="37" fontId="6" fillId="3" borderId="9" xfId="0" applyFont="1" applyFill="1" applyBorder="1" applyAlignment="1">
      <alignment horizontal="centerContinuous"/>
    </xf>
    <xf numFmtId="37" fontId="6" fillId="3" borderId="4" xfId="0" applyFont="1" applyFill="1" applyBorder="1" applyAlignment="1">
      <alignment horizontal="centerContinuous"/>
    </xf>
    <xf numFmtId="37" fontId="6" fillId="3" borderId="10" xfId="0" applyFont="1" applyFill="1" applyBorder="1" applyAlignment="1">
      <alignment horizontal="centerContinuous"/>
    </xf>
    <xf numFmtId="37" fontId="6" fillId="4" borderId="1" xfId="0" applyFont="1" applyFill="1" applyBorder="1" applyAlignment="1">
      <alignment horizontal="centerContinuous"/>
    </xf>
    <xf numFmtId="37" fontId="6" fillId="4" borderId="8" xfId="0" applyFont="1" applyFill="1" applyBorder="1" applyAlignment="1">
      <alignment horizontal="centerContinuous"/>
    </xf>
    <xf numFmtId="37" fontId="6" fillId="4" borderId="8" xfId="0" applyFont="1" applyFill="1" applyBorder="1" applyAlignment="1">
      <alignment/>
    </xf>
    <xf numFmtId="37" fontId="6" fillId="0" borderId="14" xfId="0" applyFont="1" applyBorder="1" applyAlignment="1">
      <alignment horizontal="centerContinuous"/>
    </xf>
    <xf numFmtId="37" fontId="6" fillId="0" borderId="10" xfId="0" applyFont="1" applyBorder="1" applyAlignment="1">
      <alignment horizontal="centerContinuous"/>
    </xf>
    <xf numFmtId="37" fontId="6"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6" fillId="4" borderId="1" xfId="0" applyFont="1" applyFill="1" applyBorder="1" applyAlignment="1" applyProtection="1">
      <alignment horizontal="centerContinuous"/>
      <protection/>
    </xf>
    <xf numFmtId="37" fontId="6"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6"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6"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6"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6" fillId="0" borderId="12" xfId="0" applyFont="1" applyBorder="1" applyAlignment="1">
      <alignment horizontal="center"/>
    </xf>
    <xf numFmtId="37" fontId="6" fillId="0" borderId="12" xfId="0" applyFont="1" applyBorder="1" applyAlignment="1">
      <alignment horizontal="centerContinuous"/>
    </xf>
    <xf numFmtId="37" fontId="6" fillId="0" borderId="1" xfId="0" applyFont="1" applyBorder="1" applyAlignment="1">
      <alignment/>
    </xf>
    <xf numFmtId="37" fontId="6" fillId="0" borderId="1" xfId="0" applyFont="1" applyBorder="1" applyAlignment="1">
      <alignment horizontal="center"/>
    </xf>
    <xf numFmtId="37" fontId="6" fillId="0" borderId="1" xfId="0" applyFont="1" applyBorder="1" applyAlignment="1">
      <alignment horizontal="centerContinuous"/>
    </xf>
    <xf numFmtId="37" fontId="6"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6" fillId="5" borderId="5" xfId="0" applyFont="1" applyFill="1" applyBorder="1" applyAlignment="1">
      <alignment horizontal="centerContinuous"/>
    </xf>
    <xf numFmtId="37" fontId="6" fillId="5" borderId="0" xfId="0" applyFont="1" applyFill="1" applyAlignment="1">
      <alignment horizontal="centerContinuous"/>
    </xf>
    <xf numFmtId="37" fontId="6" fillId="0" borderId="11" xfId="0" applyFont="1" applyBorder="1" applyAlignment="1">
      <alignment horizontal="centerContinuous"/>
    </xf>
    <xf numFmtId="37" fontId="6"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6" fillId="0" borderId="6" xfId="0" applyFont="1" applyBorder="1" applyAlignment="1">
      <alignment horizontal="centerContinuous"/>
    </xf>
    <xf numFmtId="37" fontId="1" fillId="0" borderId="0" xfId="0" applyFont="1" applyAlignment="1" quotePrefix="1">
      <alignment/>
    </xf>
    <xf numFmtId="37" fontId="1" fillId="0" borderId="16" xfId="0" applyFont="1" applyBorder="1" applyAlignment="1">
      <alignment horizontal="centerContinuous"/>
    </xf>
    <xf numFmtId="37" fontId="7"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6" fillId="3" borderId="12" xfId="0" applyFont="1" applyFill="1" applyBorder="1" applyAlignment="1">
      <alignment horizontal="centerContinuous"/>
    </xf>
    <xf numFmtId="37" fontId="6" fillId="3" borderId="12" xfId="0" applyFont="1" applyFill="1" applyBorder="1" applyAlignment="1">
      <alignment horizontal="center"/>
    </xf>
    <xf numFmtId="37" fontId="6" fillId="3" borderId="1" xfId="0" applyFont="1" applyFill="1" applyBorder="1" applyAlignment="1">
      <alignment horizontal="centerContinuous"/>
    </xf>
    <xf numFmtId="37" fontId="6" fillId="3" borderId="1" xfId="0" applyFont="1" applyFill="1" applyBorder="1" applyAlignment="1">
      <alignment horizontal="center"/>
    </xf>
    <xf numFmtId="37" fontId="6" fillId="3" borderId="14" xfId="0" applyFont="1" applyFill="1" applyBorder="1" applyAlignment="1">
      <alignment horizontal="centerContinuous"/>
    </xf>
    <xf numFmtId="172" fontId="8"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10" fillId="0" borderId="4" xfId="0" applyFont="1" applyBorder="1" applyAlignment="1">
      <alignment horizontal="centerContinuous"/>
    </xf>
    <xf numFmtId="37" fontId="1" fillId="4" borderId="0" xfId="0" applyFont="1" applyFill="1" applyAlignment="1">
      <alignment horizontal="centerContinuous"/>
    </xf>
    <xf numFmtId="37" fontId="6" fillId="4" borderId="11" xfId="0" applyFont="1" applyFill="1" applyBorder="1" applyAlignment="1">
      <alignment horizontal="centerContinuous"/>
    </xf>
    <xf numFmtId="37" fontId="6" fillId="4" borderId="3" xfId="0" applyFont="1" applyFill="1" applyBorder="1" applyAlignment="1">
      <alignment horizontal="centerContinuous"/>
    </xf>
    <xf numFmtId="37" fontId="6" fillId="4" borderId="6" xfId="0" applyFont="1" applyFill="1" applyBorder="1" applyAlignment="1">
      <alignment horizontal="centerContinuous"/>
    </xf>
    <xf numFmtId="37" fontId="6" fillId="3" borderId="12" xfId="0" applyNumberFormat="1" applyFont="1" applyFill="1" applyBorder="1" applyAlignment="1" applyProtection="1">
      <alignment horizontal="centerContinuous"/>
      <protection/>
    </xf>
    <xf numFmtId="37" fontId="6" fillId="3" borderId="12" xfId="0" applyNumberFormat="1" applyFont="1" applyFill="1" applyBorder="1" applyAlignment="1" applyProtection="1">
      <alignment horizontal="center"/>
      <protection/>
    </xf>
    <xf numFmtId="37" fontId="6" fillId="3" borderId="12" xfId="0" applyFont="1" applyFill="1" applyBorder="1" applyAlignment="1">
      <alignment/>
    </xf>
    <xf numFmtId="37" fontId="6" fillId="3" borderId="1" xfId="0" applyNumberFormat="1" applyFont="1" applyFill="1" applyBorder="1" applyAlignment="1" applyProtection="1">
      <alignment horizontal="centerContinuous"/>
      <protection/>
    </xf>
    <xf numFmtId="37" fontId="6" fillId="3" borderId="1" xfId="0" applyNumberFormat="1" applyFont="1" applyFill="1" applyBorder="1" applyAlignment="1" applyProtection="1">
      <alignment/>
      <protection/>
    </xf>
    <xf numFmtId="37" fontId="6" fillId="3" borderId="1" xfId="0" applyFont="1" applyFill="1" applyBorder="1" applyAlignment="1">
      <alignment/>
    </xf>
    <xf numFmtId="37" fontId="6" fillId="3" borderId="14" xfId="0" applyNumberFormat="1" applyFont="1" applyFill="1" applyBorder="1" applyAlignment="1" applyProtection="1">
      <alignment horizontal="centerContinuous"/>
      <protection/>
    </xf>
    <xf numFmtId="172" fontId="9" fillId="0" borderId="0" xfId="0" applyNumberFormat="1" applyFont="1" applyAlignment="1" applyProtection="1">
      <alignment/>
      <protection/>
    </xf>
    <xf numFmtId="175" fontId="1" fillId="0" borderId="0" xfId="0" applyNumberFormat="1" applyFont="1" applyAlignment="1">
      <alignment/>
    </xf>
    <xf numFmtId="175" fontId="6"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1" fillId="0" borderId="4" xfId="0" applyFont="1" applyBorder="1" applyAlignment="1" applyProtection="1">
      <alignment horizontal="centerContinuous"/>
      <protection locked="0"/>
    </xf>
    <xf numFmtId="37" fontId="6"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6" fillId="3" borderId="1" xfId="0" applyFont="1" applyFill="1" applyBorder="1" applyAlignment="1">
      <alignment/>
    </xf>
    <xf numFmtId="37" fontId="6" fillId="3" borderId="7" xfId="0" applyFont="1" applyFill="1" applyBorder="1" applyAlignment="1">
      <alignment horizontal="centerContinuous"/>
    </xf>
    <xf numFmtId="37" fontId="6" fillId="3" borderId="0" xfId="0" applyFont="1" applyFill="1" applyAlignment="1">
      <alignment horizontal="centerContinuous"/>
    </xf>
    <xf numFmtId="37" fontId="6" fillId="3" borderId="8" xfId="0" applyFont="1" applyFill="1" applyBorder="1" applyAlignment="1">
      <alignment horizontal="centerContinuous"/>
    </xf>
    <xf numFmtId="37" fontId="1" fillId="0" borderId="0" xfId="0" applyFont="1" applyBorder="1" applyAlignment="1" quotePrefix="1">
      <alignment horizontal="centerContinuous"/>
    </xf>
    <xf numFmtId="37" fontId="6" fillId="4" borderId="0" xfId="0" applyFont="1" applyFill="1" applyAlignment="1">
      <alignment/>
    </xf>
    <xf numFmtId="37" fontId="1" fillId="0" borderId="0" xfId="0" applyFont="1" applyAlignment="1">
      <alignment wrapText="1"/>
    </xf>
    <xf numFmtId="37" fontId="6" fillId="3" borderId="5" xfId="0" applyFont="1" applyFill="1" applyBorder="1" applyAlignment="1">
      <alignment/>
    </xf>
    <xf numFmtId="37" fontId="6" fillId="3" borderId="0" xfId="0" applyFont="1" applyFill="1" applyAlignment="1">
      <alignment/>
    </xf>
    <xf numFmtId="37" fontId="6" fillId="3" borderId="14" xfId="0" applyFont="1" applyFill="1" applyBorder="1" applyAlignment="1">
      <alignment horizontal="center"/>
    </xf>
    <xf numFmtId="37" fontId="6"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6" fillId="3" borderId="11" xfId="0" applyFont="1" applyFill="1" applyBorder="1" applyAlignment="1">
      <alignment horizontal="centerContinuous"/>
    </xf>
    <xf numFmtId="37" fontId="1" fillId="3" borderId="3" xfId="0" applyFont="1" applyFill="1" applyBorder="1" applyAlignment="1">
      <alignment horizontal="centerContinuous"/>
    </xf>
    <xf numFmtId="37" fontId="6" fillId="3" borderId="3" xfId="0" applyFont="1" applyFill="1" applyBorder="1" applyAlignment="1">
      <alignment horizontal="centerContinuous"/>
    </xf>
    <xf numFmtId="37" fontId="1" fillId="3" borderId="6" xfId="0" applyFont="1" applyFill="1" applyBorder="1" applyAlignment="1">
      <alignment horizontal="centerContinuous"/>
    </xf>
    <xf numFmtId="37" fontId="6" fillId="0" borderId="15" xfId="0" applyFont="1" applyBorder="1" applyAlignment="1">
      <alignment horizontal="centerContinuous"/>
    </xf>
    <xf numFmtId="37" fontId="6" fillId="0" borderId="7" xfId="0" applyFont="1" applyBorder="1" applyAlignment="1">
      <alignment horizontal="centerContinuous"/>
    </xf>
    <xf numFmtId="37" fontId="6" fillId="0" borderId="9"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6" fillId="4" borderId="13" xfId="0" applyFont="1" applyFill="1" applyBorder="1" applyAlignment="1">
      <alignment horizontal="centerContinuous"/>
    </xf>
    <xf numFmtId="37" fontId="6"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6"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6"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6" fillId="0" borderId="2" xfId="0" applyFont="1" applyBorder="1" applyAlignment="1">
      <alignment horizontal="centerContinuous"/>
    </xf>
    <xf numFmtId="37" fontId="6" fillId="3" borderId="15" xfId="0" applyFont="1" applyFill="1" applyBorder="1" applyAlignment="1">
      <alignment/>
    </xf>
    <xf numFmtId="174" fontId="1" fillId="0" borderId="0" xfId="0" applyNumberFormat="1" applyFont="1" applyAlignment="1" applyProtection="1">
      <alignment/>
      <protection/>
    </xf>
    <xf numFmtId="37" fontId="6" fillId="4" borderId="11" xfId="0" applyFont="1" applyFill="1" applyBorder="1" applyAlignment="1">
      <alignment horizontal="left"/>
    </xf>
    <xf numFmtId="37" fontId="6" fillId="4" borderId="1" xfId="0" applyFont="1" applyFill="1" applyBorder="1" applyAlignment="1">
      <alignment/>
    </xf>
    <xf numFmtId="37" fontId="6" fillId="4" borderId="8" xfId="0" applyFont="1" applyFill="1" applyBorder="1" applyAlignment="1">
      <alignment horizontal="center"/>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6"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6" fillId="4" borderId="19" xfId="0" applyFont="1" applyFill="1" applyBorder="1" applyAlignment="1" applyProtection="1">
      <alignment horizontal="center"/>
      <protection/>
    </xf>
    <xf numFmtId="37" fontId="6" fillId="4" borderId="4" xfId="0" applyFont="1" applyFill="1" applyBorder="1" applyAlignment="1" applyProtection="1">
      <alignment horizontal="centerContinuous"/>
      <protection/>
    </xf>
    <xf numFmtId="37" fontId="6"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6" fillId="0" borderId="19" xfId="0" applyFont="1" applyBorder="1" applyAlignment="1" applyProtection="1">
      <alignment horizontal="center"/>
      <protection/>
    </xf>
    <xf numFmtId="37" fontId="1" fillId="0" borderId="12" xfId="0" applyFont="1" applyBorder="1" applyAlignment="1" applyProtection="1">
      <alignment/>
      <protection/>
    </xf>
    <xf numFmtId="37" fontId="6" fillId="0" borderId="8" xfId="0" applyFont="1" applyBorder="1" applyAlignment="1" applyProtection="1">
      <alignment horizontal="center"/>
      <protection/>
    </xf>
    <xf numFmtId="37" fontId="6" fillId="0" borderId="20" xfId="0" applyFont="1" applyBorder="1" applyAlignment="1" applyProtection="1">
      <alignment horizontal="centerContinuous"/>
      <protection/>
    </xf>
    <xf numFmtId="37" fontId="6" fillId="0" borderId="14" xfId="0" applyFont="1" applyBorder="1" applyAlignment="1" applyProtection="1">
      <alignment horizontal="center"/>
      <protection/>
    </xf>
    <xf numFmtId="37" fontId="1" fillId="0" borderId="7" xfId="0" applyFont="1" applyBorder="1" applyAlignment="1">
      <alignment/>
    </xf>
    <xf numFmtId="172" fontId="1" fillId="0" borderId="5" xfId="0" applyNumberFormat="1" applyFont="1" applyBorder="1" applyAlignment="1" applyProtection="1">
      <alignment horizontal="centerContinuous"/>
      <protection/>
    </xf>
    <xf numFmtId="37" fontId="7"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6" fillId="4" borderId="14" xfId="0" applyFont="1" applyFill="1" applyBorder="1" applyAlignment="1">
      <alignment horizontal="centerContinuous"/>
    </xf>
    <xf numFmtId="37" fontId="6"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7"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6" fillId="3" borderId="6" xfId="0" applyFont="1" applyFill="1" applyBorder="1" applyAlignment="1">
      <alignment horizontal="centerContinuous"/>
    </xf>
    <xf numFmtId="37" fontId="6" fillId="4" borderId="13" xfId="0" applyFont="1" applyFill="1" applyBorder="1" applyAlignment="1">
      <alignment horizontal="right"/>
    </xf>
    <xf numFmtId="37" fontId="6" fillId="4" borderId="13" xfId="0" applyFont="1" applyFill="1" applyBorder="1" applyAlignment="1">
      <alignment/>
    </xf>
    <xf numFmtId="37" fontId="6"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6" fillId="5" borderId="11" xfId="0" applyFont="1" applyFill="1" applyBorder="1" applyAlignment="1" applyProtection="1">
      <alignment horizontal="centerContinuous"/>
      <protection/>
    </xf>
    <xf numFmtId="37" fontId="6" fillId="5" borderId="3" xfId="0" applyFont="1" applyFill="1" applyBorder="1" applyAlignment="1" applyProtection="1">
      <alignment horizontal="centerContinuous"/>
      <protection/>
    </xf>
    <xf numFmtId="37" fontId="6" fillId="5" borderId="6" xfId="0" applyFont="1" applyFill="1" applyBorder="1" applyAlignment="1" applyProtection="1">
      <alignment horizontal="centerContinuous"/>
      <protection/>
    </xf>
    <xf numFmtId="37" fontId="6" fillId="0" borderId="9" xfId="0" applyFont="1" applyBorder="1" applyAlignment="1" applyProtection="1">
      <alignment horizontal="centerContinuous"/>
      <protection/>
    </xf>
    <xf numFmtId="37" fontId="6" fillId="0" borderId="4" xfId="0" applyFont="1" applyBorder="1" applyAlignment="1" applyProtection="1">
      <alignment horizontal="centerContinuous"/>
      <protection/>
    </xf>
    <xf numFmtId="37" fontId="6" fillId="0" borderId="21" xfId="0" applyFont="1" applyBorder="1" applyAlignment="1" applyProtection="1">
      <alignment horizontal="centerContinuous"/>
      <protection/>
    </xf>
    <xf numFmtId="37" fontId="6" fillId="0" borderId="20" xfId="0" applyFont="1" applyBorder="1" applyAlignment="1" applyProtection="1">
      <alignment/>
      <protection/>
    </xf>
    <xf numFmtId="37" fontId="6" fillId="0" borderId="7" xfId="0" applyFont="1" applyBorder="1" applyAlignment="1" applyProtection="1">
      <alignment horizontal="center"/>
      <protection/>
    </xf>
    <xf numFmtId="37" fontId="6" fillId="0" borderId="7" xfId="0" applyFont="1" applyBorder="1" applyAlignment="1" applyProtection="1">
      <alignment/>
      <protection/>
    </xf>
    <xf numFmtId="37" fontId="6" fillId="0" borderId="22" xfId="0" applyFont="1" applyBorder="1" applyAlignment="1" applyProtection="1">
      <alignment horizontal="center"/>
      <protection/>
    </xf>
    <xf numFmtId="37" fontId="6" fillId="0" borderId="19" xfId="0" applyFont="1" applyBorder="1" applyAlignment="1" applyProtection="1">
      <alignment/>
      <protection/>
    </xf>
    <xf numFmtId="37" fontId="6" fillId="0" borderId="9" xfId="0" applyFont="1" applyBorder="1" applyAlignment="1" applyProtection="1">
      <alignment horizontal="center"/>
      <protection/>
    </xf>
    <xf numFmtId="37" fontId="6" fillId="0" borderId="21" xfId="0" applyFont="1" applyBorder="1" applyAlignment="1" applyProtection="1">
      <alignment horizontal="center"/>
      <protection/>
    </xf>
    <xf numFmtId="37" fontId="6" fillId="0" borderId="20" xfId="0" applyFont="1" applyBorder="1" applyAlignment="1" applyProtection="1">
      <alignment horizontal="center"/>
      <protection/>
    </xf>
    <xf numFmtId="37" fontId="1" fillId="0" borderId="3" xfId="0" applyFont="1" applyBorder="1" applyAlignment="1">
      <alignment/>
    </xf>
    <xf numFmtId="37" fontId="6" fillId="0" borderId="0" xfId="0" applyFont="1" applyAlignment="1">
      <alignment horizontal="centerContinuous"/>
    </xf>
    <xf numFmtId="37" fontId="6"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6" fillId="0" borderId="8" xfId="0" applyFont="1" applyBorder="1" applyAlignment="1">
      <alignment/>
    </xf>
    <xf numFmtId="37" fontId="6" fillId="0" borderId="2" xfId="0" applyNumberFormat="1" applyFont="1" applyBorder="1" applyAlignment="1" applyProtection="1">
      <alignment/>
      <protection/>
    </xf>
    <xf numFmtId="174" fontId="6" fillId="0" borderId="2" xfId="0" applyNumberFormat="1" applyFont="1" applyBorder="1" applyAlignment="1" applyProtection="1">
      <alignment/>
      <protection/>
    </xf>
    <xf numFmtId="37" fontId="6" fillId="3" borderId="13" xfId="0" applyFont="1" applyFill="1" applyBorder="1" applyAlignment="1">
      <alignment horizontal="center"/>
    </xf>
    <xf numFmtId="37" fontId="6" fillId="3" borderId="5" xfId="0" applyFont="1" applyFill="1" applyBorder="1" applyAlignment="1">
      <alignment horizontal="center"/>
    </xf>
    <xf numFmtId="172" fontId="1" fillId="0" borderId="7" xfId="0" applyNumberFormat="1" applyFont="1" applyBorder="1" applyAlignment="1" applyProtection="1">
      <alignment/>
      <protection/>
    </xf>
    <xf numFmtId="37" fontId="6" fillId="0" borderId="0" xfId="0" applyFont="1" applyAlignment="1">
      <alignment vertical="top"/>
    </xf>
    <xf numFmtId="37" fontId="6" fillId="0" borderId="0" xfId="0" applyFont="1" applyAlignment="1">
      <alignment wrapText="1"/>
    </xf>
    <xf numFmtId="37" fontId="1" fillId="0" borderId="7" xfId="0" applyNumberFormat="1" applyFont="1" applyBorder="1" applyAlignment="1" applyProtection="1">
      <alignment/>
      <protection/>
    </xf>
    <xf numFmtId="37" fontId="6" fillId="0" borderId="6" xfId="0" applyNumberFormat="1" applyFont="1" applyBorder="1" applyAlignment="1" applyProtection="1">
      <alignment/>
      <protection/>
    </xf>
    <xf numFmtId="37" fontId="6"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6" fillId="4" borderId="12" xfId="0" applyFont="1" applyFill="1" applyBorder="1" applyAlignment="1">
      <alignment horizontal="center"/>
    </xf>
    <xf numFmtId="37" fontId="6" fillId="4" borderId="12" xfId="0" applyFont="1" applyFill="1" applyBorder="1" applyAlignment="1">
      <alignment/>
    </xf>
    <xf numFmtId="175" fontId="1"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6" fillId="3" borderId="2" xfId="0" applyFont="1" applyFill="1" applyBorder="1" applyAlignment="1">
      <alignment horizontal="centerContinuous"/>
    </xf>
    <xf numFmtId="37" fontId="6" fillId="7" borderId="0" xfId="0" applyFont="1" applyFill="1" applyBorder="1" applyAlignment="1">
      <alignment/>
    </xf>
    <xf numFmtId="37" fontId="6" fillId="4" borderId="5" xfId="0" applyFont="1" applyFill="1" applyBorder="1" applyAlignment="1">
      <alignment horizontal="centerContinuous"/>
    </xf>
    <xf numFmtId="175" fontId="1" fillId="0" borderId="12" xfId="0" applyNumberFormat="1" applyFont="1" applyBorder="1" applyAlignment="1" applyProtection="1">
      <alignment/>
      <protection/>
    </xf>
    <xf numFmtId="37" fontId="6" fillId="4" borderId="0" xfId="0" applyFont="1" applyFill="1" applyBorder="1" applyAlignment="1">
      <alignment horizontal="centerContinuous"/>
    </xf>
    <xf numFmtId="37" fontId="6" fillId="0" borderId="4" xfId="0" applyFont="1" applyBorder="1" applyAlignment="1">
      <alignment horizontal="centerContinuous"/>
    </xf>
    <xf numFmtId="175" fontId="6" fillId="0" borderId="14" xfId="0" applyNumberFormat="1" applyFont="1" applyBorder="1" applyAlignment="1" applyProtection="1">
      <alignment horizontal="center"/>
      <protection/>
    </xf>
    <xf numFmtId="37" fontId="6" fillId="6" borderId="0" xfId="0" applyFont="1" applyFill="1" applyBorder="1" applyAlignment="1">
      <alignment horizontal="centerContinuous"/>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6"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1" fillId="0" borderId="4" xfId="0" applyFont="1" applyBorder="1" applyAlignment="1">
      <alignment/>
    </xf>
    <xf numFmtId="37" fontId="13" fillId="4" borderId="0" xfId="0" applyFont="1" applyFill="1" applyAlignment="1" applyProtection="1">
      <alignment horizontal="centerContinuous"/>
      <protection locked="0"/>
    </xf>
    <xf numFmtId="37" fontId="13" fillId="4" borderId="0" xfId="0" applyFont="1" applyFill="1" applyAlignment="1">
      <alignment horizontal="centerContinuous"/>
    </xf>
    <xf numFmtId="37" fontId="13" fillId="0" borderId="0" xfId="0" applyFont="1" applyAlignment="1">
      <alignment horizontal="centerContinuous"/>
    </xf>
    <xf numFmtId="0" fontId="0" fillId="0" borderId="0" xfId="16" applyNumberFormat="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6" fillId="4" borderId="0" xfId="0" applyFont="1" applyFill="1" applyBorder="1" applyAlignment="1">
      <alignment/>
    </xf>
    <xf numFmtId="37" fontId="6" fillId="0" borderId="0" xfId="0" applyFont="1" applyBorder="1" applyAlignment="1">
      <alignment/>
    </xf>
    <xf numFmtId="37" fontId="6" fillId="0" borderId="0" xfId="0" applyFont="1" applyAlignment="1">
      <alignment horizontal="right"/>
    </xf>
    <xf numFmtId="37" fontId="14" fillId="4" borderId="11" xfId="0" applyFont="1" applyFill="1" applyBorder="1" applyAlignment="1" applyProtection="1">
      <alignment/>
      <protection/>
    </xf>
    <xf numFmtId="0" fontId="6"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4" fillId="4" borderId="11" xfId="0" applyFont="1" applyFill="1" applyBorder="1" applyAlignment="1">
      <alignment horizontal="left"/>
    </xf>
    <xf numFmtId="37" fontId="14"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6"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6"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6" fillId="3" borderId="6" xfId="0" applyNumberFormat="1" applyFont="1" applyFill="1" applyBorder="1" applyAlignment="1">
      <alignment/>
    </xf>
    <xf numFmtId="175" fontId="6"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6" fillId="3" borderId="25" xfId="0" applyFont="1" applyFill="1" applyBorder="1" applyAlignment="1">
      <alignment/>
    </xf>
    <xf numFmtId="37" fontId="14"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6" fillId="3" borderId="2" xfId="0" applyNumberFormat="1" applyFont="1" applyFill="1" applyBorder="1" applyAlignment="1">
      <alignmen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6" fillId="3" borderId="2" xfId="0" applyNumberFormat="1" applyFont="1" applyFill="1" applyBorder="1" applyAlignment="1">
      <alignment/>
    </xf>
    <xf numFmtId="37" fontId="1" fillId="0" borderId="0" xfId="0" applyFont="1" applyAlignment="1" quotePrefix="1">
      <alignment horizontal="left"/>
    </xf>
    <xf numFmtId="175" fontId="1" fillId="0" borderId="1" xfId="0" applyNumberFormat="1" applyFont="1" applyBorder="1" applyAlignment="1">
      <alignment horizontal="righ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7" fontId="1" fillId="3" borderId="1" xfId="0" applyFont="1" applyFill="1" applyBorder="1" applyAlignment="1">
      <alignment horizontal="right"/>
    </xf>
    <xf numFmtId="37" fontId="1" fillId="0" borderId="1" xfId="0" applyFont="1" applyBorder="1" applyAlignment="1">
      <alignment horizontal="right"/>
    </xf>
    <xf numFmtId="37" fontId="6" fillId="3" borderId="2" xfId="0" applyFont="1" applyFill="1" applyBorder="1" applyAlignment="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1" fillId="0" borderId="4" xfId="0" applyFont="1" applyBorder="1" applyAlignment="1">
      <alignment horizontal="centerContinuous"/>
    </xf>
    <xf numFmtId="37" fontId="1" fillId="0" borderId="3" xfId="0" applyFont="1" applyBorder="1" applyAlignment="1" quotePrefix="1">
      <alignment horizontal="centerContinuous"/>
    </xf>
    <xf numFmtId="37" fontId="6" fillId="4" borderId="7" xfId="0" applyFont="1" applyFill="1" applyBorder="1" applyAlignment="1" quotePrefix="1">
      <alignment horizontal="right"/>
    </xf>
    <xf numFmtId="37" fontId="1" fillId="0" borderId="4" xfId="0" applyFont="1" applyFill="1" applyBorder="1" applyAlignment="1">
      <alignment horizontal="centerContinuous"/>
    </xf>
    <xf numFmtId="37" fontId="6" fillId="5" borderId="0" xfId="0" applyFont="1" applyFill="1" applyBorder="1" applyAlignment="1">
      <alignment horizontal="centerContinuous"/>
    </xf>
    <xf numFmtId="37" fontId="1" fillId="0" borderId="0" xfId="0" applyFont="1" applyAlignment="1">
      <alignment horizontal="center"/>
    </xf>
    <xf numFmtId="49" fontId="0" fillId="0" borderId="0" xfId="0" applyNumberFormat="1" applyFont="1" applyAlignment="1">
      <alignment horizontal="right"/>
    </xf>
    <xf numFmtId="37" fontId="1" fillId="4" borderId="3" xfId="0" applyFont="1" applyFill="1" applyBorder="1" applyAlignment="1" applyProtection="1" quotePrefix="1">
      <alignment horizontal="centerContinuous"/>
      <protection/>
    </xf>
    <xf numFmtId="39" fontId="1" fillId="0" borderId="0" xfId="0" applyNumberFormat="1" applyFont="1" applyAlignment="1">
      <alignment/>
    </xf>
    <xf numFmtId="39" fontId="1" fillId="4" borderId="23" xfId="0" applyNumberFormat="1" applyFont="1" applyFill="1" applyBorder="1" applyAlignment="1" applyProtection="1">
      <alignment/>
      <protection/>
    </xf>
    <xf numFmtId="37" fontId="1" fillId="3" borderId="5" xfId="0" applyFont="1" applyFill="1" applyBorder="1" applyAlignment="1">
      <alignment/>
    </xf>
    <xf numFmtId="37" fontId="1" fillId="0" borderId="1" xfId="0" applyFont="1" applyBorder="1" applyAlignment="1" quotePrefix="1">
      <alignment/>
    </xf>
    <xf numFmtId="37" fontId="1" fillId="0" borderId="1" xfId="0" applyFont="1" applyBorder="1" applyAlignment="1" quotePrefix="1">
      <alignment/>
    </xf>
    <xf numFmtId="37" fontId="1" fillId="0" borderId="1" xfId="0" applyFont="1" applyBorder="1" applyAlignment="1">
      <alignment/>
    </xf>
    <xf numFmtId="49" fontId="6" fillId="7" borderId="2" xfId="0" applyNumberFormat="1" applyFont="1" applyFill="1" applyBorder="1" applyAlignment="1">
      <alignment horizontal="center"/>
    </xf>
    <xf numFmtId="37" fontId="6" fillId="0" borderId="26" xfId="0" applyFont="1" applyBorder="1" applyAlignment="1">
      <alignment horizontal="centerContinuous"/>
    </xf>
    <xf numFmtId="37" fontId="1" fillId="0" borderId="27" xfId="0" applyFont="1" applyBorder="1" applyAlignment="1">
      <alignment horizontal="centerContinuous"/>
    </xf>
    <xf numFmtId="49" fontId="6" fillId="8" borderId="28" xfId="0" applyNumberFormat="1" applyFont="1" applyFill="1" applyBorder="1" applyAlignment="1">
      <alignment horizontal="center"/>
    </xf>
    <xf numFmtId="37" fontId="1" fillId="3" borderId="7" xfId="0" applyFont="1" applyFill="1" applyBorder="1" applyAlignment="1">
      <alignment/>
    </xf>
    <xf numFmtId="37" fontId="1" fillId="0" borderId="7" xfId="0" applyFont="1" applyBorder="1" applyAlignment="1">
      <alignment/>
    </xf>
    <xf numFmtId="37" fontId="6" fillId="3" borderId="11" xfId="0" applyFont="1" applyFill="1" applyBorder="1" applyAlignment="1">
      <alignment/>
    </xf>
    <xf numFmtId="37" fontId="6" fillId="4" borderId="29" xfId="0" applyFont="1" applyFill="1" applyBorder="1" applyAlignment="1">
      <alignment horizontal="center"/>
    </xf>
    <xf numFmtId="37" fontId="6" fillId="0" borderId="30" xfId="0" applyFont="1" applyBorder="1" applyAlignment="1">
      <alignment horizontal="centerContinuous"/>
    </xf>
    <xf numFmtId="175" fontId="1" fillId="3" borderId="31" xfId="0" applyNumberFormat="1" applyFont="1" applyFill="1" applyBorder="1" applyAlignment="1">
      <alignment/>
    </xf>
    <xf numFmtId="175" fontId="1" fillId="0" borderId="31" xfId="0" applyNumberFormat="1" applyFont="1" applyBorder="1" applyAlignment="1">
      <alignment/>
    </xf>
    <xf numFmtId="175" fontId="6" fillId="3" borderId="32" xfId="0" applyNumberFormat="1" applyFont="1" applyFill="1" applyBorder="1" applyAlignment="1">
      <alignment/>
    </xf>
    <xf numFmtId="37" fontId="1" fillId="0" borderId="0" xfId="0" applyFont="1" applyAlignment="1" quotePrefix="1">
      <alignment horizontal="right" vertical="center" textRotation="180"/>
    </xf>
    <xf numFmtId="37" fontId="1" fillId="0" borderId="0" xfId="0" applyFont="1" applyAlignment="1">
      <alignment horizontal="right" vertical="top" textRotation="180"/>
    </xf>
    <xf numFmtId="37" fontId="6" fillId="1" borderId="15" xfId="0" applyFont="1" applyFill="1" applyBorder="1" applyAlignment="1">
      <alignment/>
    </xf>
    <xf numFmtId="37" fontId="6" fillId="1" borderId="15" xfId="0" applyFont="1" applyFill="1" applyBorder="1" applyAlignment="1">
      <alignment horizontal="centerContinuous"/>
    </xf>
    <xf numFmtId="37" fontId="6" fillId="1" borderId="9" xfId="0" applyFont="1" applyFill="1" applyBorder="1" applyAlignment="1">
      <alignment horizontal="centerContinuous"/>
    </xf>
    <xf numFmtId="37" fontId="6" fillId="1" borderId="10" xfId="0" applyFont="1" applyFill="1" applyBorder="1" applyAlignment="1">
      <alignment horizontal="centerContinuous"/>
    </xf>
    <xf numFmtId="37" fontId="6" fillId="1" borderId="13" xfId="0" applyFont="1" applyFill="1" applyBorder="1" applyAlignment="1">
      <alignment horizontal="centerContinuous"/>
    </xf>
    <xf numFmtId="37" fontId="6" fillId="1" borderId="13" xfId="0" applyFont="1" applyFill="1" applyBorder="1" applyAlignment="1">
      <alignment/>
    </xf>
    <xf numFmtId="37" fontId="6" fillId="1" borderId="7" xfId="0" applyFont="1" applyFill="1" applyBorder="1" applyAlignment="1">
      <alignment horizontal="centerContinuous"/>
    </xf>
    <xf numFmtId="37" fontId="6" fillId="1" borderId="8" xfId="0" applyFont="1" applyFill="1" applyBorder="1" applyAlignment="1">
      <alignment horizontal="centerContinuous"/>
    </xf>
    <xf numFmtId="172" fontId="0" fillId="0" borderId="0" xfId="0" applyNumberFormat="1" applyAlignment="1">
      <alignment horizontal="right"/>
    </xf>
    <xf numFmtId="172" fontId="0" fillId="0" borderId="0" xfId="0" applyNumberFormat="1" applyAlignment="1">
      <alignment/>
    </xf>
    <xf numFmtId="191" fontId="1" fillId="3"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6" fillId="3" borderId="2" xfId="0" applyNumberFormat="1" applyFont="1" applyFill="1" applyBorder="1" applyAlignment="1">
      <alignment/>
    </xf>
    <xf numFmtId="3" fontId="0" fillId="0" borderId="0" xfId="0" applyNumberFormat="1" applyAlignment="1">
      <alignment horizontal="right"/>
    </xf>
    <xf numFmtId="191" fontId="1" fillId="3" borderId="1" xfId="0" applyNumberFormat="1" applyFont="1" applyFill="1" applyBorder="1" applyAlignment="1">
      <alignment horizontal="right"/>
    </xf>
    <xf numFmtId="0" fontId="6" fillId="4" borderId="13" xfId="0" applyNumberFormat="1" applyFont="1" applyFill="1" applyBorder="1" applyAlignment="1">
      <alignment/>
    </xf>
    <xf numFmtId="0" fontId="6" fillId="4" borderId="8" xfId="0" applyNumberFormat="1" applyFont="1" applyFill="1" applyBorder="1" applyAlignment="1">
      <alignment/>
    </xf>
    <xf numFmtId="37" fontId="6" fillId="3" borderId="2" xfId="0" applyFont="1" applyFill="1" applyBorder="1" applyAlignment="1">
      <alignment horizontal="center"/>
    </xf>
    <xf numFmtId="49" fontId="17" fillId="0" borderId="0" xfId="0" applyNumberFormat="1" applyFont="1" applyAlignment="1">
      <alignment/>
    </xf>
    <xf numFmtId="37" fontId="6" fillId="5" borderId="33" xfId="0" applyFont="1" applyFill="1" applyBorder="1" applyAlignment="1" applyProtection="1">
      <alignment horizontal="centerContinuous"/>
      <protection/>
    </xf>
    <xf numFmtId="37" fontId="13" fillId="4" borderId="11" xfId="0" applyFont="1" applyFill="1" applyBorder="1" applyAlignment="1">
      <alignment horizontal="left"/>
    </xf>
    <xf numFmtId="49" fontId="5" fillId="0" borderId="1" xfId="0" applyNumberFormat="1" applyFont="1" applyBorder="1" applyAlignment="1" quotePrefix="1">
      <alignment horizontal="right" vertical="top"/>
    </xf>
    <xf numFmtId="37" fontId="19" fillId="0" borderId="14" xfId="0" applyFont="1" applyBorder="1" applyAlignment="1" quotePrefix="1">
      <alignment horizontal="center" vertical="top"/>
    </xf>
    <xf numFmtId="191" fontId="1" fillId="0" borderId="1" xfId="0" applyNumberFormat="1" applyFont="1" applyBorder="1" applyAlignment="1">
      <alignment horizontal="right"/>
    </xf>
    <xf numFmtId="191" fontId="1" fillId="0" borderId="0" xfId="0" applyNumberFormat="1" applyFont="1" applyAlignment="1">
      <alignment horizontal="right"/>
    </xf>
    <xf numFmtId="191" fontId="6" fillId="3" borderId="2" xfId="0" applyNumberFormat="1" applyFont="1" applyFill="1" applyBorder="1" applyAlignment="1">
      <alignment horizontal="right"/>
    </xf>
    <xf numFmtId="49" fontId="0" fillId="0" borderId="0" xfId="0" applyNumberFormat="1" applyAlignment="1">
      <alignment horizontal="right"/>
    </xf>
    <xf numFmtId="193" fontId="1" fillId="3" borderId="1" xfId="0" applyNumberFormat="1" applyFont="1" applyFill="1" applyBorder="1" applyAlignment="1">
      <alignment/>
    </xf>
    <xf numFmtId="193" fontId="1" fillId="0" borderId="1" xfId="0" applyNumberFormat="1" applyFont="1" applyBorder="1" applyAlignment="1">
      <alignment/>
    </xf>
    <xf numFmtId="193" fontId="1" fillId="0" borderId="0" xfId="0" applyNumberFormat="1" applyFont="1" applyAlignment="1">
      <alignment/>
    </xf>
    <xf numFmtId="193" fontId="6" fillId="3" borderId="2" xfId="0" applyNumberFormat="1" applyFont="1" applyFill="1" applyBorder="1" applyAlignment="1">
      <alignment/>
    </xf>
    <xf numFmtId="37" fontId="20" fillId="9" borderId="0" xfId="0" applyFont="1" applyFill="1" applyAlignment="1">
      <alignment/>
    </xf>
    <xf numFmtId="37" fontId="21" fillId="9" borderId="0" xfId="0" applyFont="1" applyFill="1" applyAlignment="1">
      <alignment horizontal="center"/>
    </xf>
    <xf numFmtId="37" fontId="20" fillId="9" borderId="0" xfId="0" applyFont="1" applyFill="1" applyAlignment="1">
      <alignment/>
    </xf>
    <xf numFmtId="37" fontId="20" fillId="0" borderId="0" xfId="0" applyFont="1" applyAlignment="1">
      <alignment/>
    </xf>
    <xf numFmtId="37" fontId="20" fillId="9" borderId="0" xfId="0" applyFont="1" applyFill="1" applyAlignment="1">
      <alignment wrapText="1"/>
    </xf>
    <xf numFmtId="49" fontId="12" fillId="0" borderId="7" xfId="0" applyNumberFormat="1" applyFont="1" applyBorder="1" applyAlignment="1">
      <alignment horizontal="right" textRotation="180"/>
    </xf>
    <xf numFmtId="49" fontId="12" fillId="0" borderId="34" xfId="0" applyNumberFormat="1" applyFont="1" applyBorder="1" applyAlignment="1">
      <alignment horizontal="right" vertical="top" textRotation="180"/>
    </xf>
    <xf numFmtId="49" fontId="0" fillId="0" borderId="34" xfId="0" applyNumberFormat="1" applyBorder="1" applyAlignment="1">
      <alignment horizontal="right" vertical="top"/>
    </xf>
    <xf numFmtId="49" fontId="12" fillId="0" borderId="34" xfId="0" applyNumberFormat="1"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9"/>
  <dimension ref="A1:C26"/>
  <sheetViews>
    <sheetView showGridLines="0" showRowColHeaders="0" tabSelected="1" workbookViewId="0" topLeftCell="A1">
      <selection activeCell="A1" sqref="A1"/>
    </sheetView>
  </sheetViews>
  <sheetFormatPr defaultColWidth="9.33203125" defaultRowHeight="12"/>
  <cols>
    <col min="1" max="1" width="9.33203125" style="449" customWidth="1"/>
    <col min="2" max="2" width="112.16015625" style="449" customWidth="1"/>
    <col min="3" max="16384" width="9.33203125" style="449" customWidth="1"/>
  </cols>
  <sheetData>
    <row r="1" spans="1:3" ht="0.75" customHeight="1">
      <c r="A1" s="446"/>
      <c r="B1" s="446"/>
      <c r="C1" s="446"/>
    </row>
    <row r="2" spans="1:3" ht="14.25">
      <c r="A2" s="446"/>
      <c r="B2" s="446"/>
      <c r="C2" s="446"/>
    </row>
    <row r="3" spans="1:3" ht="15">
      <c r="A3" s="446"/>
      <c r="B3" s="447" t="s">
        <v>534</v>
      </c>
      <c r="C3" s="446"/>
    </row>
    <row r="4" spans="1:3" ht="14.25">
      <c r="A4" s="446"/>
      <c r="B4" s="446"/>
      <c r="C4" s="446"/>
    </row>
    <row r="5" spans="1:3" ht="14.25">
      <c r="A5" s="446"/>
      <c r="B5" s="448" t="s">
        <v>529</v>
      </c>
      <c r="C5" s="448"/>
    </row>
    <row r="6" spans="1:3" ht="14.25">
      <c r="A6" s="446"/>
      <c r="B6" s="446"/>
      <c r="C6" s="446"/>
    </row>
    <row r="7" spans="1:3" ht="14.25">
      <c r="A7" s="446"/>
      <c r="B7" s="450" t="s">
        <v>530</v>
      </c>
      <c r="C7" s="446"/>
    </row>
    <row r="8" spans="1:3" ht="14.25">
      <c r="A8" s="446"/>
      <c r="B8" s="450"/>
      <c r="C8" s="446"/>
    </row>
    <row r="9" spans="1:3" ht="14.25">
      <c r="A9" s="446"/>
      <c r="B9" s="446"/>
      <c r="C9" s="446"/>
    </row>
    <row r="10" spans="1:3" ht="14.25">
      <c r="A10" s="446"/>
      <c r="B10" s="450" t="s">
        <v>531</v>
      </c>
      <c r="C10" s="446"/>
    </row>
    <row r="11" spans="1:3" ht="14.25">
      <c r="A11" s="446"/>
      <c r="B11" s="450"/>
      <c r="C11" s="446"/>
    </row>
    <row r="12" spans="1:3" ht="14.25">
      <c r="A12" s="446"/>
      <c r="B12" s="450"/>
      <c r="C12" s="446"/>
    </row>
    <row r="13" spans="1:3" ht="14.25">
      <c r="A13" s="446"/>
      <c r="B13" s="446"/>
      <c r="C13" s="446"/>
    </row>
    <row r="14" spans="1:3" ht="14.25">
      <c r="A14" s="446"/>
      <c r="B14" s="450" t="s">
        <v>532</v>
      </c>
      <c r="C14" s="446"/>
    </row>
    <row r="15" spans="1:3" ht="14.25">
      <c r="A15" s="446"/>
      <c r="B15" s="450"/>
      <c r="C15" s="446"/>
    </row>
    <row r="16" spans="1:3" ht="14.25">
      <c r="A16" s="446"/>
      <c r="B16" s="446"/>
      <c r="C16" s="446"/>
    </row>
    <row r="17" spans="1:3" ht="14.25">
      <c r="A17" s="446"/>
      <c r="B17" s="450" t="s">
        <v>533</v>
      </c>
      <c r="C17" s="446"/>
    </row>
    <row r="18" spans="1:3" ht="14.25">
      <c r="A18" s="446"/>
      <c r="B18" s="450"/>
      <c r="C18" s="446"/>
    </row>
    <row r="19" spans="1:3" ht="14.25">
      <c r="A19" s="446"/>
      <c r="B19" s="450"/>
      <c r="C19" s="446"/>
    </row>
    <row r="20" spans="1:3" ht="14.25">
      <c r="A20" s="446"/>
      <c r="B20" s="450"/>
      <c r="C20" s="446"/>
    </row>
    <row r="21" spans="1:3" ht="14.25">
      <c r="A21" s="446"/>
      <c r="B21" s="448"/>
      <c r="C21" s="446"/>
    </row>
    <row r="22" spans="1:3" ht="14.25">
      <c r="A22" s="446"/>
      <c r="B22" s="448"/>
      <c r="C22" s="446"/>
    </row>
    <row r="23" spans="1:3" ht="14.25">
      <c r="A23" s="446"/>
      <c r="B23" s="446"/>
      <c r="C23" s="446"/>
    </row>
    <row r="24" spans="1:3" ht="14.25">
      <c r="A24" s="446"/>
      <c r="B24" s="446"/>
      <c r="C24" s="446"/>
    </row>
    <row r="25" spans="1:3" ht="14.25">
      <c r="A25" s="446"/>
      <c r="B25" s="446"/>
      <c r="C25" s="446"/>
    </row>
    <row r="26" spans="1:3" ht="14.25">
      <c r="A26" s="446"/>
      <c r="B26" s="446"/>
      <c r="C26" s="446"/>
    </row>
  </sheetData>
  <mergeCells count="4">
    <mergeCell ref="B7:B8"/>
    <mergeCell ref="B10:B12"/>
    <mergeCell ref="B14:B15"/>
    <mergeCell ref="B17:B2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8"/>
  <sheetViews>
    <sheetView showGridLines="0" showZeros="0" workbookViewId="0" topLeftCell="A1">
      <selection activeCell="A1" sqref="A1"/>
    </sheetView>
  </sheetViews>
  <sheetFormatPr defaultColWidth="14.83203125" defaultRowHeight="12"/>
  <cols>
    <col min="1" max="1" width="6.83203125" style="81" customWidth="1"/>
    <col min="2" max="2" width="52.83203125" style="81" customWidth="1"/>
    <col min="3" max="3" width="23.83203125" style="81" customWidth="1"/>
    <col min="4" max="4" width="7.83203125" style="81" customWidth="1"/>
    <col min="5" max="5" width="16.83203125" style="81" customWidth="1"/>
    <col min="6" max="6" width="7.83203125" style="81" customWidth="1"/>
    <col min="7" max="7" width="15.83203125" style="81" customWidth="1"/>
    <col min="8" max="8" width="7.83203125" style="81" customWidth="1"/>
    <col min="9" max="9" width="13.83203125" style="81" customWidth="1"/>
    <col min="10" max="10" width="7.83203125" style="81" customWidth="1"/>
    <col min="11" max="11" width="15.83203125" style="81" customWidth="1"/>
    <col min="12" max="12" width="8.83203125" style="81" customWidth="1"/>
    <col min="13" max="13" width="10.83203125" style="81" customWidth="1"/>
    <col min="14" max="14" width="45.66015625" style="81" bestFit="1" customWidth="1"/>
    <col min="15" max="16384" width="14.83203125" style="81" customWidth="1"/>
  </cols>
  <sheetData>
    <row r="2" spans="1:12" ht="12.75">
      <c r="A2" s="174"/>
      <c r="B2" s="174"/>
      <c r="C2" s="174"/>
      <c r="D2" s="126" t="str">
        <f>YEAR</f>
        <v>OPERATING FUND ACTUAL 1999/2000</v>
      </c>
      <c r="E2" s="126"/>
      <c r="F2" s="126"/>
      <c r="G2" s="105"/>
      <c r="H2" s="105"/>
      <c r="I2" s="105"/>
      <c r="J2" s="105"/>
      <c r="K2" s="287"/>
      <c r="L2" s="106" t="s">
        <v>283</v>
      </c>
    </row>
    <row r="3" spans="11:12" ht="12.75">
      <c r="K3" s="173"/>
      <c r="L3" s="173"/>
    </row>
    <row r="4" spans="3:12" ht="15.75">
      <c r="C4" s="327" t="s">
        <v>284</v>
      </c>
      <c r="D4" s="173"/>
      <c r="E4" s="173"/>
      <c r="F4" s="173"/>
      <c r="G4" s="173"/>
      <c r="H4" s="173"/>
      <c r="I4" s="173"/>
      <c r="J4" s="173"/>
      <c r="K4" s="173"/>
      <c r="L4" s="173"/>
    </row>
    <row r="5" spans="3:12" ht="15.75">
      <c r="C5" s="327" t="s">
        <v>285</v>
      </c>
      <c r="D5" s="173"/>
      <c r="E5" s="173"/>
      <c r="F5" s="173"/>
      <c r="G5" s="173"/>
      <c r="H5" s="173"/>
      <c r="I5" s="173"/>
      <c r="J5" s="173"/>
      <c r="K5" s="173"/>
      <c r="L5" s="173"/>
    </row>
    <row r="7" spans="3:10" ht="12.75">
      <c r="C7" s="125" t="s">
        <v>286</v>
      </c>
      <c r="D7" s="105"/>
      <c r="E7" s="105"/>
      <c r="F7" s="105"/>
      <c r="G7" s="105"/>
      <c r="H7" s="105"/>
      <c r="I7" s="105"/>
      <c r="J7" s="132"/>
    </row>
    <row r="8" ht="12.75">
      <c r="C8" s="288"/>
    </row>
    <row r="9" spans="1:12" ht="12.75">
      <c r="A9" s="141"/>
      <c r="B9" s="141"/>
      <c r="C9" s="67" t="s">
        <v>33</v>
      </c>
      <c r="D9" s="66"/>
      <c r="E9" s="65" t="s">
        <v>34</v>
      </c>
      <c r="F9" s="66"/>
      <c r="G9" s="65" t="s">
        <v>35</v>
      </c>
      <c r="H9" s="66"/>
      <c r="I9" s="183"/>
      <c r="J9" s="204"/>
      <c r="K9" s="130"/>
      <c r="L9" s="204"/>
    </row>
    <row r="10" spans="1:12" ht="12.75">
      <c r="A10" s="141"/>
      <c r="B10" s="141"/>
      <c r="C10" s="68" t="s">
        <v>49</v>
      </c>
      <c r="D10" s="70"/>
      <c r="E10" s="69" t="s">
        <v>72</v>
      </c>
      <c r="F10" s="70"/>
      <c r="G10" s="69" t="s">
        <v>73</v>
      </c>
      <c r="H10" s="70"/>
      <c r="I10" s="69" t="s">
        <v>74</v>
      </c>
      <c r="J10" s="209"/>
      <c r="K10" s="69" t="s">
        <v>76</v>
      </c>
      <c r="L10" s="209"/>
    </row>
    <row r="11" spans="1:12" ht="12.75">
      <c r="A11" s="141"/>
      <c r="B11" s="141"/>
      <c r="C11" s="289" t="s">
        <v>112</v>
      </c>
      <c r="D11" s="289" t="s">
        <v>113</v>
      </c>
      <c r="E11" s="289" t="s">
        <v>112</v>
      </c>
      <c r="F11" s="289" t="s">
        <v>113</v>
      </c>
      <c r="G11" s="289" t="s">
        <v>112</v>
      </c>
      <c r="H11" s="289" t="s">
        <v>113</v>
      </c>
      <c r="I11" s="289" t="s">
        <v>112</v>
      </c>
      <c r="J11" s="257" t="s">
        <v>113</v>
      </c>
      <c r="K11" s="289" t="s">
        <v>112</v>
      </c>
      <c r="L11" s="257" t="s">
        <v>113</v>
      </c>
    </row>
    <row r="12" spans="1:12" ht="4.5" customHeight="1">
      <c r="A12" s="141"/>
      <c r="B12" s="141"/>
      <c r="C12" s="141"/>
      <c r="D12" s="141"/>
      <c r="E12" s="141"/>
      <c r="F12" s="141"/>
      <c r="G12" s="141"/>
      <c r="H12" s="141"/>
      <c r="I12" s="141"/>
      <c r="J12" s="141"/>
      <c r="K12" s="141"/>
      <c r="L12" s="141"/>
    </row>
    <row r="13" spans="1:15" ht="12.75">
      <c r="A13" s="181">
        <v>300</v>
      </c>
      <c r="B13" s="336" t="s">
        <v>272</v>
      </c>
      <c r="C13" s="331">
        <f>SUM(C14:C21)</f>
        <v>46093330.55</v>
      </c>
      <c r="D13" s="332">
        <f>C13/$K$58</f>
        <v>0.03797277525602873</v>
      </c>
      <c r="E13" s="331">
        <f>SUM(E14:E21)</f>
        <v>22869605.540000003</v>
      </c>
      <c r="F13" s="332">
        <f>E13/$K$58</f>
        <v>0.018840521633003364</v>
      </c>
      <c r="G13" s="331">
        <f>SUM(G14:G21)</f>
        <v>62306020.89</v>
      </c>
      <c r="H13" s="332">
        <f>G13/$K$58</f>
        <v>0.051329172791862866</v>
      </c>
      <c r="I13" s="331"/>
      <c r="J13" s="332"/>
      <c r="K13" s="331">
        <f>SUM(G13,E13,C13,'- 12 -'!K13,'- 12 -'!I13,'- 12 -'!G13,'- 12 -'!E13,'- 12 -'!C13)</f>
        <v>911435190.8100001</v>
      </c>
      <c r="L13" s="332">
        <f aca="true" t="shared" si="0" ref="L13:L21">K13/$K$58</f>
        <v>0.7508618545913212</v>
      </c>
      <c r="N13" s="81" t="s">
        <v>272</v>
      </c>
      <c r="O13" s="99">
        <f>L13</f>
        <v>0.7508618545913212</v>
      </c>
    </row>
    <row r="14" spans="1:15" ht="12.75">
      <c r="A14" s="141"/>
      <c r="B14" s="309" t="s">
        <v>288</v>
      </c>
      <c r="C14" s="331"/>
      <c r="D14" s="332"/>
      <c r="E14" s="331"/>
      <c r="F14" s="332"/>
      <c r="G14" s="331"/>
      <c r="H14" s="332"/>
      <c r="I14" s="331"/>
      <c r="J14" s="332"/>
      <c r="K14" s="331">
        <f>SUM(G14,E14,C14,'- 12 -'!K14,'- 12 -'!I14,'- 12 -'!G14,'- 12 -'!E14,'- 12 -'!C14)</f>
        <v>3046371.32</v>
      </c>
      <c r="L14" s="332">
        <f t="shared" si="0"/>
        <v>0.002509672703197005</v>
      </c>
      <c r="N14" s="81" t="s">
        <v>362</v>
      </c>
      <c r="O14" s="99">
        <f>L23</f>
        <v>0.05780149614858732</v>
      </c>
    </row>
    <row r="15" spans="1:15" ht="12.75">
      <c r="A15" s="141"/>
      <c r="B15" s="309" t="s">
        <v>289</v>
      </c>
      <c r="C15" s="331">
        <v>2973587.95</v>
      </c>
      <c r="D15" s="332">
        <f>C15/$K$58</f>
        <v>0.00244971204254593</v>
      </c>
      <c r="E15" s="331">
        <v>1634932.5</v>
      </c>
      <c r="F15" s="332">
        <f>E15/$K$58</f>
        <v>0.0013468960398496784</v>
      </c>
      <c r="G15" s="331">
        <v>3036167.35</v>
      </c>
      <c r="H15" s="332">
        <f>G15/$K$58</f>
        <v>0.0025012664315107154</v>
      </c>
      <c r="I15" s="331"/>
      <c r="J15" s="332"/>
      <c r="K15" s="331">
        <f>SUM(G15,E15,C15,'- 12 -'!K15,'- 12 -'!I15,'- 12 -'!G15,'- 12 -'!E15,'- 12 -'!C15)</f>
        <v>73609101.02</v>
      </c>
      <c r="L15" s="332">
        <f t="shared" si="0"/>
        <v>0.06064091738388767</v>
      </c>
      <c r="N15" s="81" t="s">
        <v>251</v>
      </c>
      <c r="O15" s="99">
        <f>L25</f>
        <v>0.09183428668498192</v>
      </c>
    </row>
    <row r="16" spans="1:15" ht="12.75">
      <c r="A16" s="141"/>
      <c r="B16" s="309" t="s">
        <v>290</v>
      </c>
      <c r="C16" s="331">
        <v>29476726.259999998</v>
      </c>
      <c r="D16" s="332">
        <f>C16/$K$58</f>
        <v>0.024283623860512298</v>
      </c>
      <c r="E16" s="331"/>
      <c r="F16" s="332">
        <f>E16/$K$58</f>
        <v>0</v>
      </c>
      <c r="G16" s="331"/>
      <c r="H16" s="332">
        <f>G16/$K$58</f>
        <v>0</v>
      </c>
      <c r="I16" s="331"/>
      <c r="J16" s="332"/>
      <c r="K16" s="331">
        <f>SUM(G16,E16,C16,'- 12 -'!K16,'- 12 -'!I16,'- 12 -'!G16,'- 12 -'!E16,'- 12 -'!C16)</f>
        <v>611379401.96</v>
      </c>
      <c r="L16" s="332">
        <f t="shared" si="0"/>
        <v>0.5036688030518622</v>
      </c>
      <c r="N16" s="81" t="s">
        <v>363</v>
      </c>
      <c r="O16" s="99">
        <f>L42</f>
        <v>0.07219896636850161</v>
      </c>
    </row>
    <row r="17" spans="1:15" ht="12.75">
      <c r="A17" s="141"/>
      <c r="B17" s="309" t="s">
        <v>291</v>
      </c>
      <c r="C17" s="331">
        <v>6244916.56</v>
      </c>
      <c r="D17" s="332">
        <f>C17/$K$58</f>
        <v>0.0051447098787599345</v>
      </c>
      <c r="E17" s="331">
        <v>111968</v>
      </c>
      <c r="F17" s="332">
        <f>E17/$K$58</f>
        <v>9.224188508693099E-05</v>
      </c>
      <c r="G17" s="331"/>
      <c r="H17" s="332">
        <f>G17/$K$58</f>
        <v>0</v>
      </c>
      <c r="I17" s="331"/>
      <c r="J17" s="332"/>
      <c r="K17" s="331">
        <f>SUM(G17,E17,C17,'- 12 -'!K17,'- 12 -'!I17,'- 12 -'!G17,'- 12 -'!E17,'- 12 -'!C17)</f>
        <v>79180390.89</v>
      </c>
      <c r="L17" s="332">
        <f t="shared" si="0"/>
        <v>0.06523067767231402</v>
      </c>
      <c r="N17" s="81" t="s">
        <v>91</v>
      </c>
      <c r="O17" s="99">
        <f>L51</f>
        <v>0.0021094451007655315</v>
      </c>
    </row>
    <row r="18" spans="1:15" ht="12.75">
      <c r="A18" s="141"/>
      <c r="B18" s="309" t="s">
        <v>292</v>
      </c>
      <c r="C18" s="331">
        <v>4332663.96</v>
      </c>
      <c r="D18" s="332">
        <f>C18/$K$58</f>
        <v>0.003569350985269071</v>
      </c>
      <c r="E18" s="331">
        <v>20374958.470000003</v>
      </c>
      <c r="F18" s="332">
        <f>E18/$K$58</f>
        <v>0.01678537240855183</v>
      </c>
      <c r="G18" s="331">
        <v>58286354.24</v>
      </c>
      <c r="H18" s="332">
        <f>G18/$K$58</f>
        <v>0.04801767638916684</v>
      </c>
      <c r="I18" s="331"/>
      <c r="J18" s="332"/>
      <c r="K18" s="331">
        <f>SUM(G18,E18,C18,'- 12 -'!K18,'- 12 -'!I18,'- 12 -'!G18,'- 12 -'!E18,'- 12 -'!C18)</f>
        <v>88659023.58999999</v>
      </c>
      <c r="L18" s="332">
        <f t="shared" si="0"/>
        <v>0.07303939934542264</v>
      </c>
      <c r="N18" s="81" t="s">
        <v>125</v>
      </c>
      <c r="O18" s="99">
        <f>L50-O17</f>
        <v>0.02519395110584241</v>
      </c>
    </row>
    <row r="19" spans="2:15" ht="12.75">
      <c r="B19" s="318" t="s">
        <v>293</v>
      </c>
      <c r="C19" s="331">
        <v>2666452.82</v>
      </c>
      <c r="D19" s="334">
        <f>C19/$K$58</f>
        <v>0.0021966868624264347</v>
      </c>
      <c r="E19" s="331">
        <v>747746.57</v>
      </c>
      <c r="F19" s="334">
        <f>E19/$K$58</f>
        <v>0.0006160112995149221</v>
      </c>
      <c r="G19" s="331">
        <v>971930.3</v>
      </c>
      <c r="H19" s="334">
        <f>G19/$K$58</f>
        <v>0.0008006991555185979</v>
      </c>
      <c r="I19" s="333"/>
      <c r="J19" s="334"/>
      <c r="K19" s="331">
        <f>SUM(G19,E19,C19,'- 12 -'!K19,'- 12 -'!I19,'- 12 -'!G19,'- 12 -'!E19,'- 12 -'!C19)</f>
        <v>37172100.45999999</v>
      </c>
      <c r="L19" s="334">
        <f t="shared" si="0"/>
        <v>0.03062325502885801</v>
      </c>
      <c r="O19" s="99"/>
    </row>
    <row r="20" spans="2:15" ht="12.75">
      <c r="B20" s="360" t="s">
        <v>344</v>
      </c>
      <c r="C20" s="333"/>
      <c r="D20" s="334"/>
      <c r="E20" s="333"/>
      <c r="F20" s="334"/>
      <c r="G20" s="333"/>
      <c r="H20" s="334"/>
      <c r="I20" s="333"/>
      <c r="J20" s="334"/>
      <c r="K20" s="331">
        <f>SUM(G20,E20,C20,'- 12 -'!K20,'- 12 -'!I20,'- 12 -'!G20,'- 12 -'!E20,'- 12 -'!C20)</f>
        <v>13270850.84</v>
      </c>
      <c r="L20" s="334">
        <f t="shared" si="0"/>
        <v>0.010932840616864475</v>
      </c>
      <c r="O20" s="99">
        <f>SUM(O13:O18)</f>
        <v>1</v>
      </c>
    </row>
    <row r="21" spans="2:15" ht="12.75">
      <c r="B21" s="360" t="s">
        <v>386</v>
      </c>
      <c r="C21" s="333">
        <v>398983</v>
      </c>
      <c r="D21" s="334">
        <f>C21/'- 13 -'!$K$58</f>
        <v>0.0003286916265150667</v>
      </c>
      <c r="E21" s="333">
        <v>0</v>
      </c>
      <c r="F21" s="334">
        <f>E21/'- 13 -'!$K$58</f>
        <v>0</v>
      </c>
      <c r="G21" s="333">
        <v>11569</v>
      </c>
      <c r="H21" s="334">
        <f>G21/'- 13 -'!$K$58</f>
        <v>9.530815666714638E-06</v>
      </c>
      <c r="I21" s="333"/>
      <c r="J21" s="334"/>
      <c r="K21" s="331">
        <f>SUM(G21,E21,C21,'- 12 -'!K21,'- 12 -'!I21,'- 12 -'!G21,'- 12 -'!E21,'- 12 -'!C21)</f>
        <v>5117950.73</v>
      </c>
      <c r="L21" s="334">
        <f t="shared" si="0"/>
        <v>0.004216288788914999</v>
      </c>
      <c r="O21" s="99"/>
    </row>
    <row r="22" spans="3:12" ht="4.5" customHeight="1">
      <c r="C22" s="333"/>
      <c r="D22" s="334"/>
      <c r="E22" s="333"/>
      <c r="F22" s="334"/>
      <c r="G22" s="333"/>
      <c r="H22" s="334"/>
      <c r="I22" s="333"/>
      <c r="J22" s="334"/>
      <c r="K22" s="333"/>
      <c r="L22" s="334"/>
    </row>
    <row r="23" spans="1:12" ht="12.75">
      <c r="A23" s="76">
        <v>400</v>
      </c>
      <c r="B23" s="337" t="s">
        <v>294</v>
      </c>
      <c r="C23" s="331">
        <v>3434722.01</v>
      </c>
      <c r="D23" s="334">
        <f>C23/$K$58</f>
        <v>0.0028296051814087294</v>
      </c>
      <c r="E23" s="331">
        <v>2891078.17</v>
      </c>
      <c r="F23" s="334">
        <f>E23/$K$58</f>
        <v>0.0023817385354250745</v>
      </c>
      <c r="G23" s="331">
        <v>8871736.03</v>
      </c>
      <c r="H23" s="334">
        <f>G23/$K$58</f>
        <v>0.007308745850607721</v>
      </c>
      <c r="I23" s="333"/>
      <c r="J23" s="334"/>
      <c r="K23" s="331">
        <f>SUM(G23,E23,C23,'- 12 -'!K23,'- 12 -'!I23,'- 12 -'!G23,'- 12 -'!E23,'- 12 -'!C23)</f>
        <v>70162463.773</v>
      </c>
      <c r="L23" s="334">
        <f>K23/$K$58</f>
        <v>0.05780149614858732</v>
      </c>
    </row>
    <row r="24" spans="3:12" ht="4.5" customHeight="1">
      <c r="C24" s="333"/>
      <c r="D24" s="334"/>
      <c r="E24" s="333"/>
      <c r="F24" s="334"/>
      <c r="G24" s="333"/>
      <c r="H24" s="334"/>
      <c r="I24" s="333"/>
      <c r="J24" s="334"/>
      <c r="K24" s="333"/>
      <c r="L24" s="334"/>
    </row>
    <row r="25" spans="1:15" ht="12.75">
      <c r="A25" s="338" t="s">
        <v>295</v>
      </c>
      <c r="B25" s="337" t="s">
        <v>251</v>
      </c>
      <c r="C25" s="333">
        <f>SUM(C26:C40)</f>
        <v>6379656.75</v>
      </c>
      <c r="D25" s="334">
        <f aca="true" t="shared" si="1" ref="D25:D40">C25/$K$58</f>
        <v>0.005255712032255319</v>
      </c>
      <c r="E25" s="333">
        <f>SUM(E26:E40)</f>
        <v>12220852.699999997</v>
      </c>
      <c r="F25" s="334">
        <f aca="true" t="shared" si="2" ref="F25:F40">E25/$K$58</f>
        <v>0.010067827329395096</v>
      </c>
      <c r="G25" s="333">
        <f>SUM(G26:G40)</f>
        <v>55734943.86</v>
      </c>
      <c r="H25" s="334">
        <f aca="true" t="shared" si="3" ref="H25:H40">G25/$K$58</f>
        <v>0.0459157642081726</v>
      </c>
      <c r="I25" s="333"/>
      <c r="J25" s="334"/>
      <c r="K25" s="331">
        <f>SUM(G25,E25,C25,'- 12 -'!K25,'- 12 -'!I25,'- 12 -'!G25,'- 12 -'!E25,'- 12 -'!C25)</f>
        <v>111473235.85</v>
      </c>
      <c r="L25" s="334">
        <f aca="true" t="shared" si="4" ref="L25:L40">K25/$K$58</f>
        <v>0.09183428668498192</v>
      </c>
      <c r="N25" s="81" t="s">
        <v>68</v>
      </c>
      <c r="O25" s="99">
        <f>'- 12 -'!D58</f>
        <v>0.5734771912573042</v>
      </c>
    </row>
    <row r="26" spans="2:15" ht="12.75">
      <c r="B26" s="318" t="s">
        <v>296</v>
      </c>
      <c r="C26" s="331">
        <v>1521166.17</v>
      </c>
      <c r="D26" s="334">
        <f t="shared" si="1"/>
        <v>0.0012531726480000261</v>
      </c>
      <c r="E26" s="331">
        <v>565624.63</v>
      </c>
      <c r="F26" s="334">
        <f t="shared" si="2"/>
        <v>0.0004659749403650852</v>
      </c>
      <c r="G26" s="331">
        <v>1831749.98</v>
      </c>
      <c r="H26" s="334">
        <f t="shared" si="3"/>
        <v>0.0015090389322230291</v>
      </c>
      <c r="I26" s="333"/>
      <c r="J26" s="334"/>
      <c r="K26" s="331">
        <f>SUM(G26,E26,C26,'- 12 -'!K26,'- 12 -'!I26,'- 12 -'!G26,'- 12 -'!E26,'- 12 -'!C26)</f>
        <v>16452003.569999997</v>
      </c>
      <c r="L26" s="334">
        <f t="shared" si="4"/>
        <v>0.013553549431567216</v>
      </c>
      <c r="N26" s="81" t="s">
        <v>69</v>
      </c>
      <c r="O26" s="99">
        <f>'- 12 -'!F58</f>
        <v>0.1329629098697364</v>
      </c>
    </row>
    <row r="27" spans="2:15" ht="12.75">
      <c r="B27" s="318" t="s">
        <v>297</v>
      </c>
      <c r="C27" s="331">
        <v>124352.3</v>
      </c>
      <c r="D27" s="334">
        <f t="shared" si="1"/>
        <v>0.0001024443641656149</v>
      </c>
      <c r="E27" s="331">
        <v>143672.05</v>
      </c>
      <c r="F27" s="334">
        <f t="shared" si="2"/>
        <v>0.00011836043089368214</v>
      </c>
      <c r="G27" s="331">
        <v>465094.26</v>
      </c>
      <c r="H27" s="334">
        <f t="shared" si="3"/>
        <v>0.0003831556452335596</v>
      </c>
      <c r="I27" s="333"/>
      <c r="J27" s="334"/>
      <c r="K27" s="331">
        <f>SUM(G27,E27,C27,'- 12 -'!K27,'- 12 -'!I27,'- 12 -'!G27,'- 12 -'!E27,'- 12 -'!C27)</f>
        <v>5370296.98</v>
      </c>
      <c r="L27" s="334">
        <f t="shared" si="4"/>
        <v>0.00442417759459714</v>
      </c>
      <c r="M27"/>
      <c r="N27" s="81" t="s">
        <v>276</v>
      </c>
      <c r="O27" s="99">
        <f>'- 12 -'!H58</f>
        <v>0.016962642795428827</v>
      </c>
    </row>
    <row r="28" spans="2:15" ht="12.75">
      <c r="B28" s="318" t="s">
        <v>298</v>
      </c>
      <c r="C28" s="333"/>
      <c r="D28" s="334">
        <f t="shared" si="1"/>
        <v>0</v>
      </c>
      <c r="E28" s="333"/>
      <c r="F28" s="334">
        <f t="shared" si="2"/>
        <v>0</v>
      </c>
      <c r="G28" s="331">
        <v>30612732.79</v>
      </c>
      <c r="H28" s="334">
        <f t="shared" si="3"/>
        <v>0.02521949289272028</v>
      </c>
      <c r="I28" s="333"/>
      <c r="J28" s="334"/>
      <c r="K28" s="331">
        <f>SUM(G28,E28,C28,'- 12 -'!K28,'- 12 -'!I28,'- 12 -'!G28,'- 12 -'!E28,'- 12 -'!C28)</f>
        <v>30612732.79</v>
      </c>
      <c r="L28" s="334">
        <f t="shared" si="4"/>
        <v>0.02521949289272028</v>
      </c>
      <c r="M28"/>
      <c r="N28" s="81" t="s">
        <v>71</v>
      </c>
      <c r="O28" s="99">
        <f>'- 12 -'!J58</f>
        <v>0.006089510164267449</v>
      </c>
    </row>
    <row r="29" spans="2:15" ht="12.75" customHeight="1">
      <c r="B29" s="318" t="s">
        <v>299</v>
      </c>
      <c r="C29" s="331">
        <v>460630.89</v>
      </c>
      <c r="D29" s="334">
        <f t="shared" si="1"/>
        <v>0.00037947861552292396</v>
      </c>
      <c r="E29" s="331">
        <v>562693.62</v>
      </c>
      <c r="F29" s="334">
        <f t="shared" si="2"/>
        <v>0.000463560305044202</v>
      </c>
      <c r="G29" s="331">
        <v>591936.6</v>
      </c>
      <c r="H29" s="334">
        <f t="shared" si="3"/>
        <v>0.0004876513632104586</v>
      </c>
      <c r="I29" s="333"/>
      <c r="J29" s="334"/>
      <c r="K29" s="331">
        <f>SUM(G29,E29,C29,'- 12 -'!K29,'- 12 -'!I29,'- 12 -'!G29,'- 12 -'!E29,'- 12 -'!C29)</f>
        <v>6162961.43</v>
      </c>
      <c r="L29" s="334">
        <f t="shared" si="4"/>
        <v>0.0050771933054198325</v>
      </c>
      <c r="M29" s="454" t="s">
        <v>473</v>
      </c>
      <c r="N29" s="81" t="s">
        <v>379</v>
      </c>
      <c r="O29" s="99">
        <f>'- 12 -'!L58</f>
        <v>0.03606288474087443</v>
      </c>
    </row>
    <row r="30" spans="2:15" ht="12.75" customHeight="1">
      <c r="B30" s="318" t="s">
        <v>300</v>
      </c>
      <c r="C30" s="333"/>
      <c r="D30" s="334">
        <f t="shared" si="1"/>
        <v>0</v>
      </c>
      <c r="E30" s="331">
        <v>8510213.44</v>
      </c>
      <c r="F30" s="334">
        <f t="shared" si="2"/>
        <v>0.007010914995335593</v>
      </c>
      <c r="G30" s="333"/>
      <c r="H30" s="334">
        <f t="shared" si="3"/>
        <v>0</v>
      </c>
      <c r="I30" s="333"/>
      <c r="J30" s="334"/>
      <c r="K30" s="331">
        <f>SUM(G30,E30,C30,'- 12 -'!K30,'- 12 -'!I30,'- 12 -'!G30,'- 12 -'!E30,'- 12 -'!C30)</f>
        <v>8510213.44</v>
      </c>
      <c r="L30" s="334">
        <f t="shared" si="4"/>
        <v>0.007010914995335593</v>
      </c>
      <c r="M30" s="454"/>
      <c r="N30" s="81" t="s">
        <v>365</v>
      </c>
      <c r="O30" s="99">
        <f>D58</f>
        <v>0.05148256577099585</v>
      </c>
    </row>
    <row r="31" spans="2:15" ht="12.75" customHeight="1">
      <c r="B31" s="318" t="s">
        <v>301</v>
      </c>
      <c r="C31" s="333"/>
      <c r="D31" s="334">
        <f t="shared" si="1"/>
        <v>0</v>
      </c>
      <c r="E31" s="333"/>
      <c r="F31" s="334">
        <f t="shared" si="2"/>
        <v>0</v>
      </c>
      <c r="G31" s="333"/>
      <c r="H31" s="334">
        <f t="shared" si="3"/>
        <v>0</v>
      </c>
      <c r="I31" s="333"/>
      <c r="J31" s="334"/>
      <c r="K31" s="331">
        <f>SUM(G31,E31,C31,'- 12 -'!K31,'- 12 -'!I31,'- 12 -'!G31,'- 12 -'!E31,'- 12 -'!C31)</f>
        <v>793474</v>
      </c>
      <c r="L31" s="334">
        <f t="shared" si="4"/>
        <v>0.0006536826372487449</v>
      </c>
      <c r="M31" s="454"/>
      <c r="N31" s="81" t="s">
        <v>278</v>
      </c>
      <c r="O31" s="99">
        <f>F58</f>
        <v>0.03938080084693634</v>
      </c>
    </row>
    <row r="32" spans="2:15" ht="12.75" customHeight="1">
      <c r="B32" s="318" t="s">
        <v>302</v>
      </c>
      <c r="C32" s="331">
        <v>96562</v>
      </c>
      <c r="D32" s="334">
        <f t="shared" si="1"/>
        <v>7.955005812164395E-05</v>
      </c>
      <c r="E32" s="333"/>
      <c r="F32" s="334">
        <f t="shared" si="2"/>
        <v>0</v>
      </c>
      <c r="G32" s="333"/>
      <c r="H32" s="334">
        <f t="shared" si="3"/>
        <v>0</v>
      </c>
      <c r="I32" s="333"/>
      <c r="J32" s="334"/>
      <c r="K32" s="331">
        <f>SUM(G32,E32,C32,'- 12 -'!K32,'- 12 -'!I32,'- 12 -'!G32,'- 12 -'!E32,'- 12 -'!C32)</f>
        <v>1035717.51</v>
      </c>
      <c r="L32" s="334">
        <f t="shared" si="4"/>
        <v>0.0008532485669114594</v>
      </c>
      <c r="N32" s="81" t="s">
        <v>364</v>
      </c>
      <c r="O32" s="99">
        <f>H58</f>
        <v>0.11627809834784837</v>
      </c>
    </row>
    <row r="33" spans="2:15" ht="12.75" customHeight="1">
      <c r="B33" s="318" t="s">
        <v>303</v>
      </c>
      <c r="C33" s="331">
        <v>41549</v>
      </c>
      <c r="D33" s="334">
        <f t="shared" si="1"/>
        <v>3.422904833056673E-05</v>
      </c>
      <c r="E33" s="331">
        <v>702139.77</v>
      </c>
      <c r="F33" s="334">
        <f t="shared" si="2"/>
        <v>0.0005784393396265375</v>
      </c>
      <c r="G33" s="331">
        <v>3184153.09</v>
      </c>
      <c r="H33" s="334">
        <f t="shared" si="3"/>
        <v>0.0026231805821929142</v>
      </c>
      <c r="I33" s="333"/>
      <c r="J33" s="334"/>
      <c r="K33" s="331">
        <f>SUM(G33,E33,C33,'- 12 -'!K33,'- 12 -'!I33,'- 12 -'!G33,'- 12 -'!E33,'- 12 -'!C33)</f>
        <v>4498764.31</v>
      </c>
      <c r="L33" s="334">
        <f t="shared" si="4"/>
        <v>0.0037061883798603736</v>
      </c>
      <c r="N33" s="81" t="s">
        <v>74</v>
      </c>
      <c r="O33" s="99">
        <f>J58</f>
        <v>0.027303396206607943</v>
      </c>
    </row>
    <row r="34" spans="2:15" ht="12.75">
      <c r="B34" s="318" t="s">
        <v>304</v>
      </c>
      <c r="C34" s="331">
        <v>251368.44</v>
      </c>
      <c r="D34" s="334">
        <f t="shared" si="1"/>
        <v>0.00020708326269077868</v>
      </c>
      <c r="E34" s="331">
        <v>1447620.17</v>
      </c>
      <c r="F34" s="334">
        <f t="shared" si="2"/>
        <v>0.0011925837147279891</v>
      </c>
      <c r="G34" s="331">
        <v>12939321.75</v>
      </c>
      <c r="H34" s="334">
        <f t="shared" si="3"/>
        <v>0.010659719115875311</v>
      </c>
      <c r="I34" s="333"/>
      <c r="J34" s="334"/>
      <c r="K34" s="331">
        <f>SUM(G34,E34,C34,'- 12 -'!K34,'- 12 -'!I34,'- 12 -'!G34,'- 12 -'!E34,'- 12 -'!C34)</f>
        <v>17851426.080000002</v>
      </c>
      <c r="L34" s="334">
        <f t="shared" si="4"/>
        <v>0.01470642677469637</v>
      </c>
      <c r="O34" s="99"/>
    </row>
    <row r="35" spans="2:15" ht="12.75">
      <c r="B35" s="318" t="s">
        <v>305</v>
      </c>
      <c r="C35" s="331">
        <v>78567.98</v>
      </c>
      <c r="D35" s="334">
        <f t="shared" si="1"/>
        <v>6.472615910503262E-05</v>
      </c>
      <c r="E35" s="331">
        <v>141166.28</v>
      </c>
      <c r="F35" s="334">
        <f t="shared" si="2"/>
        <v>0.00011629611833657406</v>
      </c>
      <c r="G35" s="331">
        <v>2161019.5</v>
      </c>
      <c r="H35" s="334">
        <f t="shared" si="3"/>
        <v>0.0017802989460347337</v>
      </c>
      <c r="I35" s="333"/>
      <c r="J35" s="334"/>
      <c r="K35" s="331">
        <f>SUM(G35,E35,C35,'- 12 -'!K35,'- 12 -'!I35,'- 12 -'!G35,'- 12 -'!E35,'- 12 -'!C35)</f>
        <v>4917492.789999999</v>
      </c>
      <c r="L35" s="334">
        <f t="shared" si="4"/>
        <v>0.004051146799540865</v>
      </c>
      <c r="O35" s="99">
        <f>SUM(O25:O33)</f>
        <v>0.9999999999999998</v>
      </c>
    </row>
    <row r="36" spans="1:12" ht="12.75">
      <c r="A36" s="150"/>
      <c r="B36" s="330" t="s">
        <v>306</v>
      </c>
      <c r="C36" s="333"/>
      <c r="D36" s="334">
        <f t="shared" si="1"/>
        <v>0</v>
      </c>
      <c r="E36" s="333"/>
      <c r="F36" s="334">
        <f t="shared" si="2"/>
        <v>0</v>
      </c>
      <c r="G36" s="331">
        <v>3783363.43</v>
      </c>
      <c r="H36" s="334">
        <f t="shared" si="3"/>
        <v>0.003116824224351217</v>
      </c>
      <c r="I36" s="333"/>
      <c r="J36" s="334"/>
      <c r="K36" s="331">
        <f>SUM(G36,E36,C36,'- 12 -'!K36,'- 12 -'!I36,'- 12 -'!G36,'- 12 -'!E36,'- 12 -'!C36)</f>
        <v>3783363.43</v>
      </c>
      <c r="L36" s="334">
        <f t="shared" si="4"/>
        <v>0.003116824224351217</v>
      </c>
    </row>
    <row r="37" spans="2:12" ht="12.75">
      <c r="B37" s="318" t="s">
        <v>307</v>
      </c>
      <c r="C37" s="331">
        <v>7462</v>
      </c>
      <c r="D37" s="334">
        <f>C37/K58</f>
        <v>6.147371985912752E-06</v>
      </c>
      <c r="E37" s="331">
        <v>21971.43</v>
      </c>
      <c r="F37" s="334">
        <f>E37/K58</f>
        <v>1.8100583392179444E-05</v>
      </c>
      <c r="G37" s="331">
        <v>25959.5</v>
      </c>
      <c r="H37" s="334">
        <f>G37/K58</f>
        <v>2.138604972772743E-05</v>
      </c>
      <c r="I37" s="333"/>
      <c r="J37" s="334"/>
      <c r="K37" s="331">
        <f>SUM(G37,E37,C37,'- 12 -'!K37,'- 12 -'!I37,'- 12 -'!G37,'- 12 -'!E37,'- 12 -'!C37)</f>
        <v>1020516.68</v>
      </c>
      <c r="L37" s="334">
        <f t="shared" si="4"/>
        <v>0.0008407257638419577</v>
      </c>
    </row>
    <row r="38" spans="2:12" ht="12.75">
      <c r="B38" s="318" t="s">
        <v>308</v>
      </c>
      <c r="C38" s="331">
        <v>335343.44</v>
      </c>
      <c r="D38" s="334">
        <f t="shared" si="1"/>
        <v>0.000276263852682339</v>
      </c>
      <c r="E38" s="331">
        <v>32426</v>
      </c>
      <c r="F38" s="334">
        <f t="shared" si="2"/>
        <v>2.671330528212368E-05</v>
      </c>
      <c r="G38" s="331">
        <v>13593.03</v>
      </c>
      <c r="H38" s="334">
        <f t="shared" si="3"/>
        <v>1.1198259424507052E-05</v>
      </c>
      <c r="I38" s="333"/>
      <c r="J38" s="334"/>
      <c r="K38" s="331">
        <f>SUM(G38,E38,C38,'- 12 -'!K38,'- 12 -'!I38,'- 12 -'!G38,'- 12 -'!E38,'- 12 -'!C38)</f>
        <v>2414633.75</v>
      </c>
      <c r="L38" s="334">
        <f t="shared" si="4"/>
        <v>0.0019892323600897155</v>
      </c>
    </row>
    <row r="39" spans="2:12" ht="12.75">
      <c r="B39" s="360" t="s">
        <v>387</v>
      </c>
      <c r="C39" s="333">
        <v>3128499.92</v>
      </c>
      <c r="D39" s="334">
        <f>C39/'- 13 -'!$K$58</f>
        <v>0.0025773321852235707</v>
      </c>
      <c r="E39" s="333">
        <v>89100.31</v>
      </c>
      <c r="F39" s="334">
        <f>E39/'- 13 -'!$K$58</f>
        <v>7.340294152105894E-05</v>
      </c>
      <c r="G39" s="333">
        <v>71969.99</v>
      </c>
      <c r="H39" s="334">
        <f>G39/'- 13 -'!$K$58</f>
        <v>5.929057898049061E-05</v>
      </c>
      <c r="I39" s="333"/>
      <c r="J39" s="334"/>
      <c r="K39" s="331">
        <f>SUM(G39,E39,C39,'- 12 -'!K39,'- 12 -'!I39,'- 12 -'!G39,'- 12 -'!E39,'- 12 -'!C39)</f>
        <v>4289785.34</v>
      </c>
      <c r="L39" s="334">
        <f t="shared" si="4"/>
        <v>0.003534026564553097</v>
      </c>
    </row>
    <row r="40" spans="2:12" ht="12.75">
      <c r="B40" s="318" t="s">
        <v>309</v>
      </c>
      <c r="C40" s="331">
        <v>334154.61</v>
      </c>
      <c r="D40" s="334">
        <f t="shared" si="1"/>
        <v>0.00027528446642690983</v>
      </c>
      <c r="E40" s="331">
        <v>4225</v>
      </c>
      <c r="F40" s="334">
        <f t="shared" si="2"/>
        <v>3.4806548700725513E-06</v>
      </c>
      <c r="G40" s="331">
        <v>54049.94</v>
      </c>
      <c r="H40" s="334">
        <f t="shared" si="3"/>
        <v>4.4527618198373774E-05</v>
      </c>
      <c r="I40" s="333"/>
      <c r="J40" s="334"/>
      <c r="K40" s="331">
        <f>SUM(G40,E40,C40,'- 12 -'!K40,'- 12 -'!I40,'- 12 -'!G40,'- 12 -'!E40,'- 12 -'!C40)</f>
        <v>3759853.75</v>
      </c>
      <c r="L40" s="334">
        <f t="shared" si="4"/>
        <v>0.003097456394248058</v>
      </c>
    </row>
    <row r="41" spans="3:12" ht="4.5" customHeight="1">
      <c r="C41" s="335"/>
      <c r="D41" s="335"/>
      <c r="E41" s="335"/>
      <c r="F41" s="335"/>
      <c r="G41" s="335"/>
      <c r="H41" s="335"/>
      <c r="I41" s="335"/>
      <c r="J41" s="335"/>
      <c r="K41" s="335"/>
      <c r="L41" s="335"/>
    </row>
    <row r="42" spans="1:12" ht="12.75">
      <c r="A42" s="76">
        <v>700</v>
      </c>
      <c r="B42" s="337" t="s">
        <v>310</v>
      </c>
      <c r="C42" s="333">
        <f>SUM(C43:C48)</f>
        <v>6584507.96</v>
      </c>
      <c r="D42" s="334">
        <f aca="true" t="shared" si="5" ref="D42:D48">C42/$K$58</f>
        <v>0.005424473301303072</v>
      </c>
      <c r="E42" s="333">
        <f>SUM(E43:E48)</f>
        <v>9820928.870000001</v>
      </c>
      <c r="F42" s="334">
        <f aca="true" t="shared" si="6" ref="F42:F48">E42/$K$58</f>
        <v>0.00809071334911281</v>
      </c>
      <c r="G42" s="333">
        <f>SUM(G43:G48)</f>
        <v>14231705.620000001</v>
      </c>
      <c r="H42" s="334">
        <f aca="true" t="shared" si="7" ref="H42:H48">G42/$K$58</f>
        <v>0.011724415497205183</v>
      </c>
      <c r="I42" s="333"/>
      <c r="J42" s="334"/>
      <c r="K42" s="331">
        <f>SUM(G42,E42,C42,'- 12 -'!K42,'- 12 -'!I42,'- 12 -'!G42,'- 12 -'!E42,'- 12 -'!C42)</f>
        <v>87638862.31</v>
      </c>
      <c r="L42" s="334">
        <f aca="true" t="shared" si="8" ref="L42:L48">K42/$K$58</f>
        <v>0.07219896636850161</v>
      </c>
    </row>
    <row r="43" spans="2:12" ht="12.75">
      <c r="B43" s="318" t="s">
        <v>311</v>
      </c>
      <c r="C43" s="331">
        <v>2485526.97</v>
      </c>
      <c r="D43" s="334">
        <f t="shared" si="5"/>
        <v>0.0020476358704916383</v>
      </c>
      <c r="E43" s="331">
        <v>9532570.48</v>
      </c>
      <c r="F43" s="334">
        <f t="shared" si="6"/>
        <v>0.007853156891247772</v>
      </c>
      <c r="G43" s="331">
        <v>11953900.08</v>
      </c>
      <c r="H43" s="334">
        <f t="shared" si="7"/>
        <v>0.009847905450843233</v>
      </c>
      <c r="I43" s="333"/>
      <c r="J43" s="334"/>
      <c r="K43" s="331">
        <f>SUM(G43,E43,C43,'- 12 -'!K43,'- 12 -'!I43,'- 12 -'!G43,'- 12 -'!E43,'- 12 -'!C43)</f>
        <v>45911068.29</v>
      </c>
      <c r="L43" s="334">
        <f t="shared" si="8"/>
        <v>0.03782262329794603</v>
      </c>
    </row>
    <row r="44" spans="2:12" ht="12.75">
      <c r="B44" s="318" t="s">
        <v>312</v>
      </c>
      <c r="C44" s="333"/>
      <c r="D44" s="334">
        <f t="shared" si="5"/>
        <v>0</v>
      </c>
      <c r="E44" s="333"/>
      <c r="F44" s="334">
        <f t="shared" si="6"/>
        <v>0</v>
      </c>
      <c r="G44" s="333"/>
      <c r="H44" s="334">
        <f t="shared" si="7"/>
        <v>0</v>
      </c>
      <c r="I44" s="333"/>
      <c r="J44" s="334"/>
      <c r="K44" s="331">
        <f>SUM(G44,E44,C44,'- 12 -'!K44,'- 12 -'!I44,'- 12 -'!G44,'- 12 -'!E44,'- 12 -'!C44)</f>
        <v>7994944.789999999</v>
      </c>
      <c r="L44" s="334">
        <f t="shared" si="8"/>
        <v>0.006586424501603472</v>
      </c>
    </row>
    <row r="45" spans="2:12" ht="12.75">
      <c r="B45" s="318" t="s">
        <v>313</v>
      </c>
      <c r="C45" s="331">
        <v>2976398.15</v>
      </c>
      <c r="D45" s="334">
        <f t="shared" si="5"/>
        <v>0.00245202715173312</v>
      </c>
      <c r="E45" s="331">
        <v>9343.32</v>
      </c>
      <c r="F45" s="334">
        <f t="shared" si="6"/>
        <v>7.697247872342312E-06</v>
      </c>
      <c r="G45" s="331">
        <v>15335.36</v>
      </c>
      <c r="H45" s="334">
        <f t="shared" si="7"/>
        <v>1.2633632063506698E-05</v>
      </c>
      <c r="I45" s="333"/>
      <c r="J45" s="334"/>
      <c r="K45" s="331">
        <f>SUM(G45,E45,C45,'- 12 -'!K45,'- 12 -'!I45,'- 12 -'!G45,'- 12 -'!E45,'- 12 -'!C45)</f>
        <v>4970661.99</v>
      </c>
      <c r="L45" s="334">
        <f t="shared" si="8"/>
        <v>0.004094948843308407</v>
      </c>
    </row>
    <row r="46" spans="2:12" ht="12.75">
      <c r="B46" s="318" t="s">
        <v>314</v>
      </c>
      <c r="C46" s="331">
        <v>258751.21</v>
      </c>
      <c r="D46" s="334">
        <f t="shared" si="5"/>
        <v>0.00021316536312986163</v>
      </c>
      <c r="E46" s="331">
        <v>255191.25</v>
      </c>
      <c r="F46" s="334">
        <f t="shared" si="6"/>
        <v>0.00021023258393192945</v>
      </c>
      <c r="G46" s="331">
        <v>2037710.58</v>
      </c>
      <c r="H46" s="334">
        <f t="shared" si="7"/>
        <v>0.0016787141429764174</v>
      </c>
      <c r="I46" s="333"/>
      <c r="J46" s="334"/>
      <c r="K46" s="331">
        <f>SUM(G46,E46,C46,'- 12 -'!K46,'- 12 -'!I46,'- 12 -'!G46,'- 12 -'!E46,'- 12 -'!C46)</f>
        <v>10083037.52</v>
      </c>
      <c r="L46" s="334">
        <f t="shared" si="8"/>
        <v>0.008306644650677457</v>
      </c>
    </row>
    <row r="47" spans="2:12" ht="12.75">
      <c r="B47" s="318" t="s">
        <v>315</v>
      </c>
      <c r="C47" s="333"/>
      <c r="D47" s="334">
        <f t="shared" si="5"/>
        <v>0</v>
      </c>
      <c r="E47" s="331">
        <v>6485</v>
      </c>
      <c r="F47" s="334">
        <f t="shared" si="6"/>
        <v>5.342496291697158E-06</v>
      </c>
      <c r="G47" s="331">
        <v>140720.47</v>
      </c>
      <c r="H47" s="334">
        <f t="shared" si="7"/>
        <v>0.00011592884952056765</v>
      </c>
      <c r="I47" s="333"/>
      <c r="J47" s="334"/>
      <c r="K47" s="331">
        <f>SUM(G47,E47,C47,'- 12 -'!K47,'- 12 -'!I47,'- 12 -'!G47,'- 12 -'!E47,'- 12 -'!C47)</f>
        <v>531838.47</v>
      </c>
      <c r="L47" s="334">
        <f t="shared" si="8"/>
        <v>0.0004381411031236531</v>
      </c>
    </row>
    <row r="48" spans="2:12" ht="12.75">
      <c r="B48" s="318" t="s">
        <v>316</v>
      </c>
      <c r="C48" s="331">
        <v>863831.63</v>
      </c>
      <c r="D48" s="334">
        <f t="shared" si="5"/>
        <v>0.0007116449159484521</v>
      </c>
      <c r="E48" s="331">
        <v>17338.82</v>
      </c>
      <c r="F48" s="334">
        <f t="shared" si="6"/>
        <v>1.4284129769067776E-05</v>
      </c>
      <c r="G48" s="331">
        <v>84039.13</v>
      </c>
      <c r="H48" s="334">
        <f t="shared" si="7"/>
        <v>6.923342180145805E-05</v>
      </c>
      <c r="I48" s="333"/>
      <c r="J48" s="334"/>
      <c r="K48" s="331">
        <f>SUM(G48,E48,C48,'- 12 -'!K48,'- 12 -'!I48,'- 12 -'!G48,'- 12 -'!E48,'- 12 -'!C48)</f>
        <v>18147311.25</v>
      </c>
      <c r="L48" s="334">
        <f t="shared" si="8"/>
        <v>0.01495018397184258</v>
      </c>
    </row>
    <row r="49" spans="3:12" ht="4.5" customHeight="1">
      <c r="C49" s="335"/>
      <c r="D49" s="335"/>
      <c r="E49" s="335"/>
      <c r="F49" s="335"/>
      <c r="G49" s="335"/>
      <c r="H49" s="335"/>
      <c r="I49" s="335"/>
      <c r="J49" s="335"/>
      <c r="K49" s="335"/>
      <c r="L49" s="335"/>
    </row>
    <row r="50" spans="1:12" ht="12.75">
      <c r="A50" s="76">
        <v>900</v>
      </c>
      <c r="B50" s="337" t="s">
        <v>125</v>
      </c>
      <c r="C50" s="333"/>
      <c r="D50" s="334"/>
      <c r="E50" s="333"/>
      <c r="F50" s="334"/>
      <c r="G50" s="333"/>
      <c r="H50" s="334"/>
      <c r="I50" s="333">
        <f>SUM(I51:I56)</f>
        <v>33142283.07</v>
      </c>
      <c r="J50" s="334">
        <f>I50/$K$58</f>
        <v>0.027303396206607943</v>
      </c>
      <c r="K50" s="333">
        <f>SUM(I50,E50)</f>
        <v>33142283.07</v>
      </c>
      <c r="L50" s="334">
        <f>K50/$K$58</f>
        <v>0.027303396206607943</v>
      </c>
    </row>
    <row r="51" spans="2:12" ht="12.75">
      <c r="B51" s="318" t="s">
        <v>317</v>
      </c>
      <c r="C51" s="333"/>
      <c r="D51" s="334"/>
      <c r="E51" s="333"/>
      <c r="F51" s="334"/>
      <c r="G51" s="333"/>
      <c r="H51" s="334"/>
      <c r="I51" s="333">
        <v>2560554.23</v>
      </c>
      <c r="J51" s="334">
        <f>I51/$K$58</f>
        <v>0.0021094451007655315</v>
      </c>
      <c r="K51" s="333">
        <f>I51</f>
        <v>2560554.23</v>
      </c>
      <c r="L51" s="334">
        <f>K51/$K$58</f>
        <v>0.0021094451007655315</v>
      </c>
    </row>
    <row r="52" spans="2:12" ht="12.75">
      <c r="B52" s="318" t="s">
        <v>318</v>
      </c>
      <c r="C52" s="333"/>
      <c r="D52" s="334"/>
      <c r="E52" s="333"/>
      <c r="F52" s="334"/>
      <c r="G52" s="333"/>
      <c r="H52" s="334"/>
      <c r="I52" s="333"/>
      <c r="J52" s="334"/>
      <c r="K52" s="333"/>
      <c r="L52" s="334"/>
    </row>
    <row r="53" spans="2:12" ht="12.75">
      <c r="B53" s="318" t="s">
        <v>319</v>
      </c>
      <c r="C53" s="333"/>
      <c r="D53" s="334"/>
      <c r="E53" s="333"/>
      <c r="F53" s="334"/>
      <c r="G53" s="333"/>
      <c r="H53" s="334"/>
      <c r="I53" s="333">
        <v>19762730.84</v>
      </c>
      <c r="J53" s="334">
        <f>I53/$K$58</f>
        <v>0.016281004815190295</v>
      </c>
      <c r="K53" s="333">
        <f>I53</f>
        <v>19762730.84</v>
      </c>
      <c r="L53" s="334">
        <f>K53/$K$58</f>
        <v>0.016281004815190295</v>
      </c>
    </row>
    <row r="54" spans="2:12" ht="12.75">
      <c r="B54" s="318" t="s">
        <v>320</v>
      </c>
      <c r="C54" s="333"/>
      <c r="D54" s="334"/>
      <c r="E54" s="333"/>
      <c r="F54" s="334"/>
      <c r="G54" s="333"/>
      <c r="H54" s="334"/>
      <c r="I54" s="333"/>
      <c r="J54" s="334"/>
      <c r="K54" s="333"/>
      <c r="L54" s="334"/>
    </row>
    <row r="55" spans="2:12" ht="12.75">
      <c r="B55" s="318" t="s">
        <v>321</v>
      </c>
      <c r="C55" s="333"/>
      <c r="D55" s="334"/>
      <c r="E55" s="333"/>
      <c r="F55" s="334"/>
      <c r="G55" s="333"/>
      <c r="H55" s="334"/>
      <c r="I55" s="333">
        <v>10818998</v>
      </c>
      <c r="J55" s="334">
        <f>I55/$K$58</f>
        <v>0.008912946290652117</v>
      </c>
      <c r="K55" s="333">
        <f>I55</f>
        <v>10818998</v>
      </c>
      <c r="L55" s="334">
        <f>K55/$K$58</f>
        <v>0.008912946290652117</v>
      </c>
    </row>
    <row r="56" spans="2:12" ht="12.75">
      <c r="B56" s="318" t="s">
        <v>322</v>
      </c>
      <c r="C56" s="333"/>
      <c r="D56" s="334"/>
      <c r="E56" s="395">
        <v>0</v>
      </c>
      <c r="F56" s="334"/>
      <c r="G56" s="333"/>
      <c r="H56" s="334"/>
      <c r="I56" s="333"/>
      <c r="J56" s="334"/>
      <c r="K56" s="333">
        <f>E56</f>
        <v>0</v>
      </c>
      <c r="L56" s="334">
        <f>K56/$K$58</f>
        <v>0</v>
      </c>
    </row>
    <row r="57" spans="3:12" ht="4.5" customHeight="1">
      <c r="C57" s="150"/>
      <c r="D57" s="225"/>
      <c r="E57" s="150"/>
      <c r="F57" s="225"/>
      <c r="G57" s="150"/>
      <c r="H57" s="225"/>
      <c r="I57" s="150"/>
      <c r="J57" s="225"/>
      <c r="K57" s="150"/>
      <c r="L57" s="150"/>
    </row>
    <row r="58" spans="2:15" ht="12.75">
      <c r="B58" s="292" t="s">
        <v>323</v>
      </c>
      <c r="C58" s="293">
        <f>SUM(C50,C42,C25,C23,C13)</f>
        <v>62492217.269999996</v>
      </c>
      <c r="D58" s="294">
        <f>C58/$K$58</f>
        <v>0.05148256577099585</v>
      </c>
      <c r="E58" s="293">
        <f>SUM(E50,E42,E25,E23,E13)</f>
        <v>47802465.28</v>
      </c>
      <c r="F58" s="294">
        <f>E58/$K$58</f>
        <v>0.03938080084693634</v>
      </c>
      <c r="G58" s="293">
        <f>SUM(G50,G42,G25,G23,G13)</f>
        <v>141144406.4</v>
      </c>
      <c r="H58" s="294">
        <f>G58/$K$58</f>
        <v>0.11627809834784837</v>
      </c>
      <c r="I58" s="293">
        <f>SUM(I50,I42,I25,I23,I13)</f>
        <v>33142283.07</v>
      </c>
      <c r="J58" s="294">
        <f>I58/$K$58</f>
        <v>0.027303396206607943</v>
      </c>
      <c r="K58" s="293">
        <f>SUM(K50,K42,K25,K23,K13)</f>
        <v>1213852035.8130002</v>
      </c>
      <c r="L58" s="294">
        <f>K58/$K$58</f>
        <v>1</v>
      </c>
      <c r="O58" s="394"/>
    </row>
  </sheetData>
  <mergeCells count="1">
    <mergeCell ref="M29:M31"/>
  </mergeCells>
  <printOptions verticalCentered="1"/>
  <pageMargins left="0.5" right="0" top="0.25" bottom="0.25" header="0" footer="0"/>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19"/>
      <c r="C1" s="56"/>
      <c r="D1" s="56"/>
      <c r="E1" s="56"/>
      <c r="F1" s="56"/>
      <c r="G1" s="56"/>
      <c r="H1" s="56"/>
      <c r="I1" s="56"/>
      <c r="J1" s="56"/>
      <c r="K1" s="56"/>
    </row>
    <row r="2" spans="1:11" ht="12.75">
      <c r="A2" s="6"/>
      <c r="B2" s="21"/>
      <c r="C2" s="57" t="s">
        <v>1</v>
      </c>
      <c r="D2" s="57"/>
      <c r="E2" s="57"/>
      <c r="F2" s="57"/>
      <c r="G2" s="57"/>
      <c r="H2" s="57"/>
      <c r="I2" s="58"/>
      <c r="J2" s="59"/>
      <c r="K2" s="60" t="s">
        <v>2</v>
      </c>
    </row>
    <row r="3" spans="1:11" ht="12.75">
      <c r="A3" s="7"/>
      <c r="B3" s="26"/>
      <c r="C3" s="61" t="str">
        <f>YEAR</f>
        <v>OPERATING FUND ACTUAL 1999/2000</v>
      </c>
      <c r="D3" s="61"/>
      <c r="E3" s="61"/>
      <c r="F3" s="61"/>
      <c r="G3" s="61"/>
      <c r="H3" s="61"/>
      <c r="I3" s="62"/>
      <c r="J3" s="63"/>
      <c r="K3" s="63"/>
    </row>
    <row r="4" spans="1:11" ht="12.75">
      <c r="A4" s="8"/>
      <c r="B4" s="15"/>
      <c r="C4" s="56"/>
      <c r="D4" s="56"/>
      <c r="E4" s="56"/>
      <c r="F4" s="56"/>
      <c r="G4" s="56"/>
      <c r="H4" s="56"/>
      <c r="I4" s="56"/>
      <c r="J4" s="56"/>
      <c r="K4"/>
    </row>
    <row r="5" spans="1:11" ht="12.75">
      <c r="A5" s="8"/>
      <c r="B5" s="15"/>
      <c r="C5" s="56"/>
      <c r="D5" s="56"/>
      <c r="E5" s="56"/>
      <c r="F5" s="56"/>
      <c r="G5" s="56"/>
      <c r="H5" s="56"/>
      <c r="I5" s="56"/>
      <c r="J5" s="56"/>
      <c r="K5"/>
    </row>
    <row r="6" spans="1:11" ht="12.75">
      <c r="A6" s="8"/>
      <c r="B6" s="15"/>
      <c r="C6" s="64"/>
      <c r="D6" s="65"/>
      <c r="E6" s="66"/>
      <c r="F6" s="67"/>
      <c r="G6" s="65"/>
      <c r="H6" s="66"/>
      <c r="I6" s="67" t="s">
        <v>32</v>
      </c>
      <c r="J6" s="65"/>
      <c r="K6" s="66"/>
    </row>
    <row r="7" spans="1:11" ht="12.75">
      <c r="A7" s="15"/>
      <c r="B7" s="15"/>
      <c r="C7" s="68" t="s">
        <v>68</v>
      </c>
      <c r="D7" s="69"/>
      <c r="E7" s="70"/>
      <c r="F7" s="68" t="s">
        <v>69</v>
      </c>
      <c r="G7" s="69"/>
      <c r="H7" s="70"/>
      <c r="I7" s="68" t="s">
        <v>70</v>
      </c>
      <c r="J7" s="69"/>
      <c r="K7" s="70"/>
    </row>
    <row r="8" spans="1:11" ht="12.75">
      <c r="A8" s="44"/>
      <c r="B8" s="45"/>
      <c r="C8" s="73" t="s">
        <v>3</v>
      </c>
      <c r="D8" s="71"/>
      <c r="E8" s="72" t="s">
        <v>83</v>
      </c>
      <c r="F8" s="73"/>
      <c r="G8" s="72"/>
      <c r="H8" s="72" t="s">
        <v>83</v>
      </c>
      <c r="I8" s="73"/>
      <c r="J8" s="72"/>
      <c r="K8" s="72" t="s">
        <v>83</v>
      </c>
    </row>
    <row r="9" spans="1:11" ht="12.75">
      <c r="A9" s="51" t="s">
        <v>110</v>
      </c>
      <c r="B9" s="52" t="s">
        <v>111</v>
      </c>
      <c r="C9" s="75" t="s">
        <v>112</v>
      </c>
      <c r="D9" s="75" t="s">
        <v>113</v>
      </c>
      <c r="E9" s="75" t="s">
        <v>114</v>
      </c>
      <c r="F9" s="75" t="s">
        <v>112</v>
      </c>
      <c r="G9" s="75" t="s">
        <v>113</v>
      </c>
      <c r="H9" s="75" t="s">
        <v>114</v>
      </c>
      <c r="I9" s="75" t="s">
        <v>112</v>
      </c>
      <c r="J9" s="75" t="s">
        <v>113</v>
      </c>
      <c r="K9" s="75" t="s">
        <v>114</v>
      </c>
    </row>
    <row r="10" spans="1:11" ht="4.5" customHeight="1">
      <c r="A10" s="76"/>
      <c r="B10" s="76"/>
      <c r="C10" s="15"/>
      <c r="D10" s="15"/>
      <c r="E10" s="15"/>
      <c r="F10" s="15"/>
      <c r="G10" s="15"/>
      <c r="H10" s="15"/>
      <c r="I10" s="15"/>
      <c r="J10" s="15"/>
      <c r="K10" s="15"/>
    </row>
    <row r="11" spans="1:11" ht="12.75">
      <c r="A11" s="11">
        <v>1</v>
      </c>
      <c r="B11" s="12" t="s">
        <v>126</v>
      </c>
      <c r="C11" s="12">
        <f>SUM('- 18 -'!C11,'- 18 -'!F11,'- 18 -'!I11,'- 19 -'!C11,'- 20 -'!C11)</f>
        <v>116560397.80000001</v>
      </c>
      <c r="D11" s="362">
        <f>C11/'- 3 -'!E11</f>
        <v>0.5282877163083703</v>
      </c>
      <c r="E11" s="12">
        <f>C11/'- 6 -'!J11</f>
        <v>4045.2415059241625</v>
      </c>
      <c r="F11" s="12">
        <f>SUM('- 21 -'!C11,'- 21 -'!F11,'- 21 -'!I11,'- 22 -'!C11,'- 22 -'!F11,'- 22 -'!I11)</f>
        <v>41272844.379999995</v>
      </c>
      <c r="G11" s="362">
        <f>F11/'- 3 -'!E11</f>
        <v>0.1870612756527582</v>
      </c>
      <c r="H11" s="12">
        <f>F11/'- 7 -'!H11</f>
        <v>1366.234272340876</v>
      </c>
      <c r="I11" s="12">
        <f>SUM('- 23 -'!C11,'- 23 -'!F11,'- 23 -'!I11)</f>
        <v>3717799.49</v>
      </c>
      <c r="J11" s="362">
        <f>I11/'- 3 -'!E11</f>
        <v>0.01685021533329499</v>
      </c>
      <c r="K11" s="12">
        <f>IF(OR(I11=0,'- 7 -'!F11=0),0,I11/'- 7 -'!F11)</f>
        <v>7450.49997995992</v>
      </c>
    </row>
    <row r="12" spans="1:11" ht="12.75">
      <c r="A12" s="13">
        <v>2</v>
      </c>
      <c r="B12" s="14" t="s">
        <v>127</v>
      </c>
      <c r="C12" s="14">
        <f>SUM('- 18 -'!C12,'- 18 -'!F12,'- 18 -'!I12,'- 19 -'!C12,'- 20 -'!C12)</f>
        <v>33356381</v>
      </c>
      <c r="D12" s="363">
        <f>C12/'- 3 -'!E12</f>
        <v>0.5995932605380018</v>
      </c>
      <c r="E12" s="14">
        <f>C12/'- 6 -'!J12</f>
        <v>3977.712495617602</v>
      </c>
      <c r="F12" s="14">
        <f>SUM('- 21 -'!C12,'- 21 -'!F12,'- 21 -'!I12,'- 22 -'!C12,'- 22 -'!F12,'- 22 -'!I12)</f>
        <v>6747981</v>
      </c>
      <c r="G12" s="363">
        <f>F12/'- 3 -'!E12</f>
        <v>0.1212974491998543</v>
      </c>
      <c r="H12" s="14">
        <f>F12/'- 7 -'!H12</f>
        <v>736.4524240353952</v>
      </c>
      <c r="I12" s="14">
        <f>SUM('- 23 -'!C12,'- 23 -'!F12,'- 23 -'!I12)</f>
        <v>2761499</v>
      </c>
      <c r="J12" s="363">
        <f>I12/'- 3 -'!E12</f>
        <v>0.0496389638127239</v>
      </c>
      <c r="K12" s="14">
        <f>IF(OR(I12=0,'- 7 -'!F12=0),0,I12/'- 7 -'!F12)</f>
        <v>4019.649199417758</v>
      </c>
    </row>
    <row r="13" spans="1:11" ht="12.75">
      <c r="A13" s="11">
        <v>3</v>
      </c>
      <c r="B13" s="12" t="s">
        <v>128</v>
      </c>
      <c r="C13" s="12">
        <f>SUM('- 18 -'!C13,'- 18 -'!F13,'- 18 -'!I13,'- 19 -'!C13,'- 20 -'!C13)</f>
        <v>23404062</v>
      </c>
      <c r="D13" s="362">
        <f>C13/'- 3 -'!E13</f>
        <v>0.6072470293779232</v>
      </c>
      <c r="E13" s="12">
        <f>C13/'- 6 -'!J13</f>
        <v>3912.806700772395</v>
      </c>
      <c r="F13" s="12">
        <f>SUM('- 21 -'!C13,'- 21 -'!F13,'- 21 -'!I13,'- 22 -'!C13,'- 22 -'!F13,'- 22 -'!I13)</f>
        <v>5912937</v>
      </c>
      <c r="G13" s="362">
        <f>F13/'- 3 -'!E13</f>
        <v>0.15341838643859382</v>
      </c>
      <c r="H13" s="12">
        <f>F13/'- 7 -'!H13</f>
        <v>988.5540174541078</v>
      </c>
      <c r="I13" s="12">
        <f>SUM('- 23 -'!C13,'- 23 -'!F13,'- 23 -'!I13)</f>
        <v>0</v>
      </c>
      <c r="J13" s="362">
        <f>I13/'- 3 -'!E13</f>
        <v>0</v>
      </c>
      <c r="K13" s="12">
        <f>IF(OR(I13=0,'- 7 -'!F13=0),0,I13/'- 7 -'!F13)</f>
        <v>0</v>
      </c>
    </row>
    <row r="14" spans="1:11" ht="12.75">
      <c r="A14" s="13">
        <v>4</v>
      </c>
      <c r="B14" s="14" t="s">
        <v>129</v>
      </c>
      <c r="C14" s="14">
        <f>SUM('- 18 -'!C14,'- 18 -'!F14,'- 18 -'!I14,'- 19 -'!C14,'- 20 -'!C14)</f>
        <v>22161332.97</v>
      </c>
      <c r="D14" s="363">
        <f>C14/'- 3 -'!E14</f>
        <v>0.5866202777853918</v>
      </c>
      <c r="E14" s="14">
        <f>C14/'- 6 -'!J14</f>
        <v>3951.735550998573</v>
      </c>
      <c r="F14" s="14">
        <f>SUM('- 21 -'!C14,'- 21 -'!F14,'- 21 -'!I14,'- 22 -'!C14,'- 22 -'!F14,'- 22 -'!I14)</f>
        <v>5179010.6899999995</v>
      </c>
      <c r="G14" s="363">
        <f>F14/'- 3 -'!E14</f>
        <v>0.13709070179731672</v>
      </c>
      <c r="H14" s="14">
        <f>F14/'- 7 -'!H14</f>
        <v>893.5799527243865</v>
      </c>
      <c r="I14" s="14">
        <f>SUM('- 23 -'!C14,'- 23 -'!F14,'- 23 -'!I14)</f>
        <v>399371</v>
      </c>
      <c r="J14" s="363">
        <f>I14/'- 3 -'!E14</f>
        <v>0.01057152686964162</v>
      </c>
      <c r="K14" s="14">
        <f>IF(OR(I14=0,'- 7 -'!F14=0),0,I14/'- 7 -'!F14)</f>
        <v>5324.946666666667</v>
      </c>
    </row>
    <row r="15" spans="1:11" ht="12.75">
      <c r="A15" s="11">
        <v>5</v>
      </c>
      <c r="B15" s="12" t="s">
        <v>130</v>
      </c>
      <c r="C15" s="12">
        <f>SUM('- 18 -'!C15,'- 18 -'!F15,'- 18 -'!I15,'- 19 -'!C15,'- 20 -'!C15)</f>
        <v>28088518</v>
      </c>
      <c r="D15" s="362">
        <f>C15/'- 3 -'!E15</f>
        <v>0.6116620025250409</v>
      </c>
      <c r="E15" s="12">
        <f>C15/'- 6 -'!J15</f>
        <v>4006.749782462947</v>
      </c>
      <c r="F15" s="12">
        <f>SUM('- 21 -'!C15,'- 21 -'!F15,'- 21 -'!I15,'- 22 -'!C15,'- 22 -'!F15,'- 22 -'!I15)</f>
        <v>5924862</v>
      </c>
      <c r="G15" s="362">
        <f>F15/'- 3 -'!E15</f>
        <v>0.12902115218768462</v>
      </c>
      <c r="H15" s="12">
        <f>F15/'- 7 -'!H15</f>
        <v>839.0135519775691</v>
      </c>
      <c r="I15" s="12">
        <f>SUM('- 23 -'!C15,'- 23 -'!F15,'- 23 -'!I15)</f>
        <v>0</v>
      </c>
      <c r="J15" s="362">
        <f>I15/'- 3 -'!E15</f>
        <v>0</v>
      </c>
      <c r="K15" s="12">
        <f>IF(OR(I15=0,'- 7 -'!F15=0),0,I15/'- 7 -'!F15)</f>
        <v>0</v>
      </c>
    </row>
    <row r="16" spans="1:11" ht="12.75">
      <c r="A16" s="13">
        <v>6</v>
      </c>
      <c r="B16" s="14" t="s">
        <v>131</v>
      </c>
      <c r="C16" s="14">
        <f>SUM('- 18 -'!C16,'- 18 -'!F16,'- 18 -'!I16,'- 19 -'!C16,'- 20 -'!C16)</f>
        <v>33682486</v>
      </c>
      <c r="D16" s="363">
        <f>C16/'- 3 -'!E16</f>
        <v>0.6165245073650022</v>
      </c>
      <c r="E16" s="14">
        <f>C16/'- 6 -'!J16</f>
        <v>3829.513501222216</v>
      </c>
      <c r="F16" s="14">
        <f>SUM('- 21 -'!C16,'- 21 -'!F16,'- 21 -'!I16,'- 22 -'!C16,'- 22 -'!F16,'- 22 -'!I16)</f>
        <v>7220694</v>
      </c>
      <c r="G16" s="363">
        <f>F16/'- 3 -'!E16</f>
        <v>0.1321676437773455</v>
      </c>
      <c r="H16" s="14">
        <f>F16/'- 7 -'!H16</f>
        <v>811.9068982965086</v>
      </c>
      <c r="I16" s="14">
        <f>SUM('- 23 -'!C16,'- 23 -'!F16,'- 23 -'!I16)</f>
        <v>0</v>
      </c>
      <c r="J16" s="363">
        <f>I16/'- 3 -'!E16</f>
        <v>0</v>
      </c>
      <c r="K16" s="14">
        <f>IF(OR(I16=0,'- 7 -'!F16=0),0,I16/'- 7 -'!F16)</f>
        <v>0</v>
      </c>
    </row>
    <row r="17" spans="1:11" ht="12.75">
      <c r="A17" s="11">
        <v>9</v>
      </c>
      <c r="B17" s="12" t="s">
        <v>132</v>
      </c>
      <c r="C17" s="12">
        <f>SUM('- 18 -'!C17,'- 18 -'!F17,'- 18 -'!I17,'- 19 -'!C17,'- 20 -'!C17)</f>
        <v>45639973</v>
      </c>
      <c r="D17" s="362">
        <f>C17/'- 3 -'!E17</f>
        <v>0.5930799346544868</v>
      </c>
      <c r="E17" s="12">
        <f>C17/'- 6 -'!J17</f>
        <v>3712.1664619714184</v>
      </c>
      <c r="F17" s="12">
        <f>SUM('- 21 -'!C17,'- 21 -'!F17,'- 21 -'!I17,'- 22 -'!C17,'- 22 -'!F17,'- 22 -'!I17)</f>
        <v>11310004.02</v>
      </c>
      <c r="G17" s="362">
        <f>F17/'- 3 -'!E17</f>
        <v>0.1469706488459926</v>
      </c>
      <c r="H17" s="12">
        <f>F17/'- 7 -'!H17</f>
        <v>878.1604463010124</v>
      </c>
      <c r="I17" s="12">
        <f>SUM('- 23 -'!C17,'- 23 -'!F17,'- 23 -'!I17)</f>
        <v>1451893</v>
      </c>
      <c r="J17" s="362">
        <f>I17/'- 3 -'!E17</f>
        <v>0.01886698323781451</v>
      </c>
      <c r="K17" s="12">
        <f>IF(OR(I17=0,'- 7 -'!F17=0),0,I17/'- 7 -'!F17)</f>
        <v>3469.278375149343</v>
      </c>
    </row>
    <row r="18" spans="1:11" ht="12.75">
      <c r="A18" s="13">
        <v>10</v>
      </c>
      <c r="B18" s="14" t="s">
        <v>133</v>
      </c>
      <c r="C18" s="14">
        <f>SUM('- 18 -'!C18,'- 18 -'!F18,'- 18 -'!I18,'- 19 -'!C18,'- 20 -'!C18)</f>
        <v>33215222</v>
      </c>
      <c r="D18" s="363">
        <f>C18/'- 3 -'!E18</f>
        <v>0.5897502534897082</v>
      </c>
      <c r="E18" s="14">
        <f>C18/'- 6 -'!J18</f>
        <v>3860.88829478089</v>
      </c>
      <c r="F18" s="14">
        <f>SUM('- 21 -'!C18,'- 21 -'!F18,'- 21 -'!I18,'- 22 -'!C18,'- 22 -'!F18,'- 22 -'!I18)</f>
        <v>7683931</v>
      </c>
      <c r="G18" s="363">
        <f>F18/'- 3 -'!E18</f>
        <v>0.13643143059671337</v>
      </c>
      <c r="H18" s="14">
        <f>F18/'- 7 -'!H18</f>
        <v>880.679770773639</v>
      </c>
      <c r="I18" s="14">
        <f>SUM('- 23 -'!C18,'- 23 -'!F18,'- 23 -'!I18)</f>
        <v>381645</v>
      </c>
      <c r="J18" s="363">
        <f>I18/'- 3 -'!E18</f>
        <v>0.006776267685131825</v>
      </c>
      <c r="K18" s="14">
        <f>IF(OR(I18=0,'- 7 -'!F18=0),0,I18/'- 7 -'!F18)</f>
        <v>4336.875</v>
      </c>
    </row>
    <row r="19" spans="1:11" ht="12.75">
      <c r="A19" s="11">
        <v>11</v>
      </c>
      <c r="B19" s="12" t="s">
        <v>134</v>
      </c>
      <c r="C19" s="12">
        <f>SUM('- 18 -'!C19,'- 18 -'!F19,'- 18 -'!I19,'- 19 -'!C19,'- 20 -'!C19)</f>
        <v>17482891</v>
      </c>
      <c r="D19" s="362">
        <f>C19/'- 3 -'!E19</f>
        <v>0.5898004139120491</v>
      </c>
      <c r="E19" s="12">
        <f>C19/'- 6 -'!J19</f>
        <v>3916.944705829637</v>
      </c>
      <c r="F19" s="12">
        <f>SUM('- 21 -'!C19,'- 21 -'!F19,'- 21 -'!I19,'- 22 -'!C19,'- 22 -'!F19,'- 22 -'!I19)</f>
        <v>3224259</v>
      </c>
      <c r="G19" s="362">
        <f>F19/'- 3 -'!E19</f>
        <v>0.10877315958554278</v>
      </c>
      <c r="H19" s="12">
        <f>F19/'- 7 -'!H19</f>
        <v>681.8921834024195</v>
      </c>
      <c r="I19" s="12">
        <f>SUM('- 23 -'!C19,'- 23 -'!F19,'- 23 -'!I19)</f>
        <v>1304634</v>
      </c>
      <c r="J19" s="362">
        <f>I19/'- 3 -'!E19</f>
        <v>0.04401295376169378</v>
      </c>
      <c r="K19" s="12">
        <f>IF(OR(I19=0,'- 7 -'!F19=0),0,I19/'- 7 -'!F19)</f>
        <v>5177.119047619048</v>
      </c>
    </row>
    <row r="20" spans="1:11" ht="12.75">
      <c r="A20" s="13">
        <v>12</v>
      </c>
      <c r="B20" s="14" t="s">
        <v>135</v>
      </c>
      <c r="C20" s="14">
        <f>SUM('- 18 -'!C20,'- 18 -'!F20,'- 18 -'!I20,'- 19 -'!C20,'- 20 -'!C20)</f>
        <v>27555159</v>
      </c>
      <c r="D20" s="363">
        <f>C20/'- 3 -'!E20</f>
        <v>0.5813059416719022</v>
      </c>
      <c r="E20" s="14">
        <f>C20/'- 6 -'!J20</f>
        <v>3471.6910458479797</v>
      </c>
      <c r="F20" s="14">
        <f>SUM('- 21 -'!C20,'- 21 -'!F20,'- 21 -'!I20,'- 22 -'!C20,'- 22 -'!F20,'- 22 -'!I20)</f>
        <v>7246256</v>
      </c>
      <c r="G20" s="363">
        <f>F20/'- 3 -'!E20</f>
        <v>0.15286762336140652</v>
      </c>
      <c r="H20" s="14">
        <f>F20/'- 7 -'!H20</f>
        <v>895.8049721229803</v>
      </c>
      <c r="I20" s="14">
        <f>SUM('- 23 -'!C20,'- 23 -'!F20,'- 23 -'!I20)</f>
        <v>563985</v>
      </c>
      <c r="J20" s="363">
        <f>I20/'- 3 -'!E20</f>
        <v>0.01189787478685308</v>
      </c>
      <c r="K20" s="14">
        <f>IF(OR(I20=0,'- 7 -'!F20=0),0,I20/'- 7 -'!F20)</f>
        <v>6064.354838709677</v>
      </c>
    </row>
    <row r="21" spans="1:11" ht="12.75">
      <c r="A21" s="11">
        <v>13</v>
      </c>
      <c r="B21" s="12" t="s">
        <v>136</v>
      </c>
      <c r="C21" s="12">
        <f>SUM('- 18 -'!C21,'- 18 -'!F21,'- 18 -'!I21,'- 19 -'!C21,'- 20 -'!C21)</f>
        <v>11907771</v>
      </c>
      <c r="D21" s="362">
        <f>C21/'- 3 -'!E21</f>
        <v>0.6121564304150893</v>
      </c>
      <c r="E21" s="12">
        <f>C21/'- 6 -'!J21</f>
        <v>3783.247339158062</v>
      </c>
      <c r="F21" s="12">
        <f>SUM('- 21 -'!C21,'- 21 -'!F21,'- 21 -'!I21,'- 22 -'!C21,'- 22 -'!F21,'- 22 -'!I21)</f>
        <v>2261338.08</v>
      </c>
      <c r="G21" s="362">
        <f>F21/'- 3 -'!E21</f>
        <v>0.11625119823134922</v>
      </c>
      <c r="H21" s="12">
        <f>F21/'- 7 -'!H21</f>
        <v>718.455307386815</v>
      </c>
      <c r="I21" s="12">
        <f>SUM('- 23 -'!C21,'- 23 -'!F21,'- 23 -'!I21)</f>
        <v>0</v>
      </c>
      <c r="J21" s="362">
        <f>I21/'- 3 -'!E21</f>
        <v>0</v>
      </c>
      <c r="K21" s="12">
        <f>IF(OR(I21=0,'- 7 -'!F21=0),0,I21/'- 7 -'!F21)</f>
        <v>0</v>
      </c>
    </row>
    <row r="22" spans="1:11" ht="12.75">
      <c r="A22" s="13">
        <v>14</v>
      </c>
      <c r="B22" s="14" t="s">
        <v>137</v>
      </c>
      <c r="C22" s="14">
        <f>SUM('- 18 -'!C22,'- 18 -'!F22,'- 18 -'!I22,'- 19 -'!C22,'- 20 -'!C22)</f>
        <v>12770266</v>
      </c>
      <c r="D22" s="363">
        <f>C22/'- 3 -'!E22</f>
        <v>0.5873564284549062</v>
      </c>
      <c r="E22" s="14">
        <f>C22/'- 6 -'!J22</f>
        <v>3531.0142122435436</v>
      </c>
      <c r="F22" s="14">
        <f>SUM('- 21 -'!C22,'- 21 -'!F22,'- 21 -'!I22,'- 22 -'!C22,'- 22 -'!F22,'- 22 -'!I22)</f>
        <v>2282748</v>
      </c>
      <c r="G22" s="363">
        <f>F22/'- 3 -'!E22</f>
        <v>0.10499285702761244</v>
      </c>
      <c r="H22" s="14">
        <f>F22/'- 7 -'!H22</f>
        <v>631.1861969805896</v>
      </c>
      <c r="I22" s="14">
        <f>SUM('- 23 -'!C22,'- 23 -'!F22,'- 23 -'!I22)</f>
        <v>0</v>
      </c>
      <c r="J22" s="363">
        <f>I22/'- 3 -'!E22</f>
        <v>0</v>
      </c>
      <c r="K22" s="14">
        <f>IF(OR(I22=0,'- 7 -'!F22=0),0,I22/'- 7 -'!F22)</f>
        <v>0</v>
      </c>
    </row>
    <row r="23" spans="1:11" ht="12.75">
      <c r="A23" s="11">
        <v>15</v>
      </c>
      <c r="B23" s="12" t="s">
        <v>138</v>
      </c>
      <c r="C23" s="12">
        <f>SUM('- 18 -'!C23,'- 18 -'!F23,'- 18 -'!I23,'- 19 -'!C23,'- 20 -'!C23)</f>
        <v>17428564</v>
      </c>
      <c r="D23" s="362">
        <f>C23/'- 3 -'!E23</f>
        <v>0.6127329148218418</v>
      </c>
      <c r="E23" s="12">
        <f>C23/'- 6 -'!J23</f>
        <v>3190.7590348211343</v>
      </c>
      <c r="F23" s="12">
        <f>SUM('- 21 -'!C23,'- 21 -'!F23,'- 21 -'!I23,'- 22 -'!C23,'- 22 -'!F23,'- 22 -'!I23)</f>
        <v>2473759</v>
      </c>
      <c r="G23" s="362">
        <f>F23/'- 3 -'!E23</f>
        <v>0.08696950377763564</v>
      </c>
      <c r="H23" s="12">
        <f>F23/'- 7 -'!H23</f>
        <v>434.12990067038714</v>
      </c>
      <c r="I23" s="12">
        <f>SUM('- 23 -'!C23,'- 23 -'!F23,'- 23 -'!I23)</f>
        <v>1265896</v>
      </c>
      <c r="J23" s="362">
        <f>I23/'- 3 -'!E23</f>
        <v>0.04450487980199116</v>
      </c>
      <c r="K23" s="12">
        <f>IF(OR(I23=0,'- 7 -'!F23=0),0,I23/'- 7 -'!F23)</f>
        <v>5754.072727272727</v>
      </c>
    </row>
    <row r="24" spans="1:11" ht="12.75">
      <c r="A24" s="13">
        <v>16</v>
      </c>
      <c r="B24" s="14" t="s">
        <v>139</v>
      </c>
      <c r="C24" s="14">
        <f>SUM('- 18 -'!C24,'- 18 -'!F24,'- 18 -'!I24,'- 19 -'!C24,'- 20 -'!C24)</f>
        <v>3060920</v>
      </c>
      <c r="D24" s="363">
        <f>C24/'- 3 -'!E24</f>
        <v>0.555629375173809</v>
      </c>
      <c r="E24" s="14">
        <f>C24/'- 6 -'!J24</f>
        <v>4006.439790575916</v>
      </c>
      <c r="F24" s="14">
        <f>SUM('- 21 -'!C24,'- 21 -'!F24,'- 21 -'!I24,'- 22 -'!C24,'- 22 -'!F24,'- 22 -'!I24)</f>
        <v>487574</v>
      </c>
      <c r="G24" s="363">
        <f>F24/'- 3 -'!E24</f>
        <v>0.08850621282849427</v>
      </c>
      <c r="H24" s="14">
        <f>F24/'- 7 -'!H24</f>
        <v>619.5349428208386</v>
      </c>
      <c r="I24" s="14">
        <f>SUM('- 23 -'!C24,'- 23 -'!F24,'- 23 -'!I24)</f>
        <v>169545</v>
      </c>
      <c r="J24" s="363">
        <f>I24/'- 3 -'!E24</f>
        <v>0.03077642748384258</v>
      </c>
      <c r="K24" s="14">
        <f>IF(OR(I24=0,'- 7 -'!F24=0),0,I24/'- 7 -'!F24)</f>
        <v>7371.521739130435</v>
      </c>
    </row>
    <row r="25" spans="1:11" ht="12.75">
      <c r="A25" s="11">
        <v>17</v>
      </c>
      <c r="B25" s="12" t="s">
        <v>140</v>
      </c>
      <c r="C25" s="12">
        <f>SUM('- 18 -'!C25,'- 18 -'!F25,'- 18 -'!I25,'- 19 -'!C25,'- 20 -'!C25)</f>
        <v>1906048</v>
      </c>
      <c r="D25" s="362">
        <f>C25/'- 3 -'!E25</f>
        <v>0.48034475606987576</v>
      </c>
      <c r="E25" s="12">
        <f>C25/'- 6 -'!J25</f>
        <v>3651.432950191571</v>
      </c>
      <c r="F25" s="12">
        <f>SUM('- 21 -'!C25,'- 21 -'!F25,'- 21 -'!I25,'- 22 -'!C25,'- 22 -'!F25,'- 22 -'!I25)</f>
        <v>493317</v>
      </c>
      <c r="G25" s="362">
        <f>F25/'- 3 -'!E25</f>
        <v>0.12432123117052818</v>
      </c>
      <c r="H25" s="12">
        <f>F25/'- 7 -'!H25</f>
        <v>910.1789667896679</v>
      </c>
      <c r="I25" s="12">
        <f>SUM('- 23 -'!C25,'- 23 -'!F25,'- 23 -'!I25)</f>
        <v>102398</v>
      </c>
      <c r="J25" s="362">
        <f>I25/'- 3 -'!E25</f>
        <v>0.025805405914249346</v>
      </c>
      <c r="K25" s="12">
        <f>IF(OR(I25=0,'- 7 -'!F25=0),0,I25/'- 7 -'!F25)</f>
        <v>6826.533333333334</v>
      </c>
    </row>
    <row r="26" spans="1:11" ht="12.75">
      <c r="A26" s="13">
        <v>18</v>
      </c>
      <c r="B26" s="14" t="s">
        <v>141</v>
      </c>
      <c r="C26" s="14">
        <f>SUM('- 18 -'!C26,'- 18 -'!F26,'- 18 -'!I26,'- 19 -'!C26,'- 20 -'!C26)</f>
        <v>4946624</v>
      </c>
      <c r="D26" s="363">
        <f>C26/'- 3 -'!E26</f>
        <v>0.5617337463550396</v>
      </c>
      <c r="E26" s="14">
        <f>C26/'- 6 -'!J26</f>
        <v>3368.028869067883</v>
      </c>
      <c r="F26" s="14">
        <f>SUM('- 21 -'!C26,'- 21 -'!F26,'- 21 -'!I26,'- 22 -'!C26,'- 22 -'!F26,'- 22 -'!I26)</f>
        <v>975303</v>
      </c>
      <c r="G26" s="363">
        <f>F26/'- 3 -'!E26</f>
        <v>0.1107544474820219</v>
      </c>
      <c r="H26" s="14">
        <f>F26/'- 7 -'!H26</f>
        <v>630.9781975803843</v>
      </c>
      <c r="I26" s="14">
        <f>SUM('- 23 -'!C26,'- 23 -'!F26,'- 23 -'!I26)</f>
        <v>359585</v>
      </c>
      <c r="J26" s="363">
        <f>I26/'- 3 -'!E26</f>
        <v>0.04083411821538829</v>
      </c>
      <c r="K26" s="14">
        <f>IF(OR(I26=0,'- 7 -'!F26=0),0,I26/'- 7 -'!F26)</f>
        <v>4669.935064935065</v>
      </c>
    </row>
    <row r="27" spans="1:11" ht="12.75">
      <c r="A27" s="11">
        <v>19</v>
      </c>
      <c r="B27" s="12" t="s">
        <v>142</v>
      </c>
      <c r="C27" s="12">
        <f>SUM('- 18 -'!C27,'- 18 -'!F27,'- 18 -'!I27,'- 19 -'!C27,'- 20 -'!C27)</f>
        <v>14023004</v>
      </c>
      <c r="D27" s="362">
        <f>C27/'- 3 -'!E27</f>
        <v>0.6544959607767399</v>
      </c>
      <c r="E27" s="12">
        <f>C27/'- 6 -'!J27</f>
        <v>3006.9053949738395</v>
      </c>
      <c r="F27" s="12">
        <f>SUM('- 21 -'!C27,'- 21 -'!F27,'- 21 -'!I27,'- 22 -'!C27,'- 22 -'!F27,'- 22 -'!I27)</f>
        <v>1676211</v>
      </c>
      <c r="G27" s="362">
        <f>F27/'- 3 -'!E27</f>
        <v>0.0782338312753487</v>
      </c>
      <c r="H27" s="12">
        <f>F27/'- 7 -'!H27</f>
        <v>354.4011248070702</v>
      </c>
      <c r="I27" s="12">
        <f>SUM('- 23 -'!C27,'- 23 -'!F27,'- 23 -'!I27)</f>
        <v>246250</v>
      </c>
      <c r="J27" s="362">
        <f>I27/'- 3 -'!E27</f>
        <v>0.011493231431815337</v>
      </c>
      <c r="K27" s="12">
        <f>IF(OR(I27=0,'- 7 -'!F27=0),0,I27/'- 7 -'!F27)</f>
        <v>3725.4160363086235</v>
      </c>
    </row>
    <row r="28" spans="1:11" ht="12.75">
      <c r="A28" s="13">
        <v>20</v>
      </c>
      <c r="B28" s="14" t="s">
        <v>143</v>
      </c>
      <c r="C28" s="14">
        <f>SUM('- 18 -'!C28,'- 18 -'!F28,'- 18 -'!I28,'- 19 -'!C28,'- 20 -'!C28)</f>
        <v>4769567.3</v>
      </c>
      <c r="D28" s="363">
        <f>C28/'- 3 -'!E28</f>
        <v>0.6336684684771006</v>
      </c>
      <c r="E28" s="14">
        <f>C28/'- 6 -'!J28</f>
        <v>4856.993177189409</v>
      </c>
      <c r="F28" s="14">
        <f>SUM('- 21 -'!C28,'- 21 -'!F28,'- 21 -'!I28,'- 22 -'!C28,'- 22 -'!F28,'- 22 -'!I28)</f>
        <v>667021.24</v>
      </c>
      <c r="G28" s="363">
        <f>F28/'- 3 -'!E28</f>
        <v>0.08861817037207893</v>
      </c>
      <c r="H28" s="14">
        <f>F28/'- 7 -'!H28</f>
        <v>679.2476985743381</v>
      </c>
      <c r="I28" s="14">
        <f>SUM('- 23 -'!C28,'- 23 -'!F28,'- 23 -'!I28)</f>
        <v>0</v>
      </c>
      <c r="J28" s="363">
        <f>I28/'- 3 -'!E28</f>
        <v>0</v>
      </c>
      <c r="K28" s="14">
        <f>IF(OR(I28=0,'- 7 -'!F28=0),0,I28/'- 7 -'!F28)</f>
        <v>0</v>
      </c>
    </row>
    <row r="29" spans="1:11" ht="12.75">
      <c r="A29" s="11">
        <v>21</v>
      </c>
      <c r="B29" s="12" t="s">
        <v>144</v>
      </c>
      <c r="C29" s="12">
        <f>SUM('- 18 -'!C29,'- 18 -'!F29,'- 18 -'!I29,'- 19 -'!C29,'- 20 -'!C29)</f>
        <v>12551869</v>
      </c>
      <c r="D29" s="362">
        <f>C29/'- 3 -'!E29</f>
        <v>0.5971709634292244</v>
      </c>
      <c r="E29" s="12">
        <f>C29/'- 6 -'!J29</f>
        <v>3610.801737529486</v>
      </c>
      <c r="F29" s="12">
        <f>SUM('- 21 -'!C29,'- 21 -'!F29,'- 21 -'!I29,'- 22 -'!C29,'- 22 -'!F29,'- 22 -'!I29)</f>
        <v>2156836</v>
      </c>
      <c r="G29" s="362">
        <f>F29/'- 3 -'!E29</f>
        <v>0.10261418694529353</v>
      </c>
      <c r="H29" s="12">
        <f>F29/'- 7 -'!H29</f>
        <v>618.4121340711644</v>
      </c>
      <c r="I29" s="12">
        <f>SUM('- 23 -'!C29,'- 23 -'!F29,'- 23 -'!I29)</f>
        <v>0</v>
      </c>
      <c r="J29" s="362">
        <f>I29/'- 3 -'!E29</f>
        <v>0</v>
      </c>
      <c r="K29" s="12">
        <f>IF(OR(I29=0,'- 7 -'!F29=0),0,I29/'- 7 -'!F29)</f>
        <v>0</v>
      </c>
    </row>
    <row r="30" spans="1:11" ht="12.75">
      <c r="A30" s="13">
        <v>22</v>
      </c>
      <c r="B30" s="14" t="s">
        <v>145</v>
      </c>
      <c r="C30" s="14">
        <f>SUM('- 18 -'!C30,'- 18 -'!F30,'- 18 -'!I30,'- 19 -'!C30,'- 20 -'!C30)</f>
        <v>6985409</v>
      </c>
      <c r="D30" s="363">
        <f>C30/'- 3 -'!E30</f>
        <v>0.5884709412624974</v>
      </c>
      <c r="E30" s="14">
        <f>C30/'- 6 -'!J30</f>
        <v>3973.4977246871445</v>
      </c>
      <c r="F30" s="14">
        <f>SUM('- 21 -'!C30,'- 21 -'!F30,'- 21 -'!I30,'- 22 -'!C30,'- 22 -'!F30,'- 22 -'!I30)</f>
        <v>1300783</v>
      </c>
      <c r="G30" s="363">
        <f>F30/'- 3 -'!E30</f>
        <v>0.10958170042559501</v>
      </c>
      <c r="H30" s="14">
        <f>F30/'- 7 -'!H30</f>
        <v>731.5989876265467</v>
      </c>
      <c r="I30" s="14">
        <f>SUM('- 23 -'!C30,'- 23 -'!F30,'- 23 -'!I30)</f>
        <v>105041</v>
      </c>
      <c r="J30" s="363">
        <f>I30/'- 3 -'!E30</f>
        <v>0.008848955893800062</v>
      </c>
      <c r="K30" s="14">
        <f>IF(OR(I30=0,'- 7 -'!F30=0),0,I30/'- 7 -'!F30)</f>
        <v>5252.05</v>
      </c>
    </row>
    <row r="31" spans="1:11" ht="12.75">
      <c r="A31" s="11">
        <v>23</v>
      </c>
      <c r="B31" s="12" t="s">
        <v>146</v>
      </c>
      <c r="C31" s="12">
        <f>SUM('- 18 -'!C31,'- 18 -'!F31,'- 18 -'!I31,'- 19 -'!C31,'- 20 -'!C31)</f>
        <v>5158400</v>
      </c>
      <c r="D31" s="362">
        <f>C31/'- 3 -'!E31</f>
        <v>0.5513154394507964</v>
      </c>
      <c r="E31" s="12">
        <f>C31/'- 6 -'!J31</f>
        <v>3711.6131817527703</v>
      </c>
      <c r="F31" s="12">
        <f>SUM('- 21 -'!C31,'- 21 -'!F31,'- 21 -'!I31,'- 22 -'!C31,'- 22 -'!F31,'- 22 -'!I31)</f>
        <v>1094149</v>
      </c>
      <c r="G31" s="362">
        <f>F31/'- 3 -'!E31</f>
        <v>0.11693960079862932</v>
      </c>
      <c r="H31" s="12">
        <f>F31/'- 7 -'!H31</f>
        <v>763.271014998256</v>
      </c>
      <c r="I31" s="12">
        <f>SUM('- 23 -'!C31,'- 23 -'!F31,'- 23 -'!I31)</f>
        <v>154827</v>
      </c>
      <c r="J31" s="362">
        <f>I31/'- 3 -'!E31</f>
        <v>0.016547478974846555</v>
      </c>
      <c r="K31" s="12">
        <f>IF(OR(I31=0,'- 7 -'!F31=0),0,I31/'- 7 -'!F31)</f>
        <v>3542.9519450800913</v>
      </c>
    </row>
    <row r="32" spans="1:11" ht="12.75">
      <c r="A32" s="13">
        <v>24</v>
      </c>
      <c r="B32" s="14" t="s">
        <v>147</v>
      </c>
      <c r="C32" s="14">
        <f>SUM('- 18 -'!C32,'- 18 -'!F32,'- 18 -'!I32,'- 19 -'!C32,'- 20 -'!C32)</f>
        <v>13058752</v>
      </c>
      <c r="D32" s="363">
        <f>C32/'- 3 -'!E32</f>
        <v>0.6000023065079869</v>
      </c>
      <c r="E32" s="14">
        <f>C32/'- 6 -'!J32</f>
        <v>3639.6644276596335</v>
      </c>
      <c r="F32" s="14">
        <f>SUM('- 21 -'!C32,'- 21 -'!F32,'- 21 -'!I32,'- 22 -'!C32,'- 22 -'!F32,'- 22 -'!I32)</f>
        <v>2816438</v>
      </c>
      <c r="G32" s="363">
        <f>F32/'- 3 -'!E32</f>
        <v>0.1294051143736202</v>
      </c>
      <c r="H32" s="14">
        <f>F32/'- 7 -'!H32</f>
        <v>756.9442055471941</v>
      </c>
      <c r="I32" s="14">
        <f>SUM('- 23 -'!C32,'- 23 -'!F32,'- 23 -'!I32)</f>
        <v>232315</v>
      </c>
      <c r="J32" s="363">
        <f>I32/'- 3 -'!E32</f>
        <v>0.010674031931719277</v>
      </c>
      <c r="K32" s="14">
        <f>IF(OR(I32=0,'- 7 -'!F32=0),0,I32/'- 7 -'!F32)</f>
        <v>5822.431077694236</v>
      </c>
    </row>
    <row r="33" spans="1:11" ht="12.75">
      <c r="A33" s="11">
        <v>25</v>
      </c>
      <c r="B33" s="12" t="s">
        <v>148</v>
      </c>
      <c r="C33" s="12">
        <f>SUM('- 18 -'!C33,'- 18 -'!F33,'- 18 -'!I33,'- 19 -'!C33,'- 20 -'!C33)</f>
        <v>6100734</v>
      </c>
      <c r="D33" s="362">
        <f>C33/'- 3 -'!E33</f>
        <v>0.6157206668118651</v>
      </c>
      <c r="E33" s="12">
        <f>C33/'- 6 -'!J33</f>
        <v>3814.6276495966986</v>
      </c>
      <c r="F33" s="12">
        <f>SUM('- 21 -'!C33,'- 21 -'!F33,'- 21 -'!I33,'- 22 -'!C33,'- 22 -'!F33,'- 22 -'!I33)</f>
        <v>931460</v>
      </c>
      <c r="G33" s="362">
        <f>F33/'- 3 -'!E33</f>
        <v>0.09400822463470458</v>
      </c>
      <c r="H33" s="12">
        <f>F33/'- 7 -'!H33</f>
        <v>582.4173075720628</v>
      </c>
      <c r="I33" s="12">
        <f>SUM('- 23 -'!C33,'- 23 -'!F33,'- 23 -'!I33)</f>
        <v>0</v>
      </c>
      <c r="J33" s="362">
        <f>I33/'- 3 -'!E33</f>
        <v>0</v>
      </c>
      <c r="K33" s="12">
        <f>IF(OR(I33=0,'- 7 -'!F33=0),0,I33/'- 7 -'!F33)</f>
        <v>0</v>
      </c>
    </row>
    <row r="34" spans="1:11" ht="12.75">
      <c r="A34" s="13">
        <v>26</v>
      </c>
      <c r="B34" s="14" t="s">
        <v>149</v>
      </c>
      <c r="C34" s="14">
        <f>SUM('- 18 -'!C34,'- 18 -'!F34,'- 18 -'!I34,'- 19 -'!C34,'- 20 -'!C34)</f>
        <v>9087266</v>
      </c>
      <c r="D34" s="363">
        <f>C34/'- 3 -'!E34</f>
        <v>0.6238435684757258</v>
      </c>
      <c r="E34" s="14">
        <f>C34/'- 6 -'!J34</f>
        <v>3493.758554402153</v>
      </c>
      <c r="F34" s="14">
        <f>SUM('- 21 -'!C34,'- 21 -'!F34,'- 21 -'!I34,'- 22 -'!C34,'- 22 -'!F34,'- 22 -'!I34)</f>
        <v>1785033</v>
      </c>
      <c r="G34" s="363">
        <f>F34/'- 3 -'!E34</f>
        <v>0.12254305712707542</v>
      </c>
      <c r="H34" s="14">
        <f>F34/'- 7 -'!H34</f>
        <v>656.5034939315925</v>
      </c>
      <c r="I34" s="14">
        <f>SUM('- 23 -'!C34,'- 23 -'!F34,'- 23 -'!I34)</f>
        <v>292515</v>
      </c>
      <c r="J34" s="363">
        <f>I34/'- 3 -'!E34</f>
        <v>0.02008124351512071</v>
      </c>
      <c r="K34" s="14">
        <f>IF(OR(I34=0,'- 7 -'!F34=0),0,I34/'- 7 -'!F34)</f>
        <v>4301.691176470588</v>
      </c>
    </row>
    <row r="35" spans="1:11" ht="12.75">
      <c r="A35" s="11">
        <v>28</v>
      </c>
      <c r="B35" s="12" t="s">
        <v>150</v>
      </c>
      <c r="C35" s="12">
        <f>SUM('- 18 -'!C35,'- 18 -'!F35,'- 18 -'!I35,'- 19 -'!C35,'- 20 -'!C35)</f>
        <v>3849523</v>
      </c>
      <c r="D35" s="362">
        <f>C35/'- 3 -'!E35</f>
        <v>0.6342685532535253</v>
      </c>
      <c r="E35" s="12">
        <f>C35/'- 6 -'!J35</f>
        <v>4308.845981643161</v>
      </c>
      <c r="F35" s="12">
        <f>SUM('- 21 -'!C35,'- 21 -'!F35,'- 21 -'!I35,'- 22 -'!C35,'- 22 -'!F35,'- 22 -'!I35)</f>
        <v>434983</v>
      </c>
      <c r="G35" s="362">
        <f>F35/'- 3 -'!E35</f>
        <v>0.07167018825446118</v>
      </c>
      <c r="H35" s="12">
        <f>F35/'- 7 -'!H35</f>
        <v>486.88493396015224</v>
      </c>
      <c r="I35" s="12">
        <f>SUM('- 23 -'!C35,'- 23 -'!F35,'- 23 -'!I35)</f>
        <v>0</v>
      </c>
      <c r="J35" s="362">
        <f>I35/'- 3 -'!E35</f>
        <v>0</v>
      </c>
      <c r="K35" s="12">
        <f>IF(OR(I35=0,'- 7 -'!F35=0),0,I35/'- 7 -'!F35)</f>
        <v>0</v>
      </c>
    </row>
    <row r="36" spans="1:11" ht="12.75">
      <c r="A36" s="13">
        <v>30</v>
      </c>
      <c r="B36" s="14" t="s">
        <v>151</v>
      </c>
      <c r="C36" s="14">
        <f>SUM('- 18 -'!C36,'- 18 -'!F36,'- 18 -'!I36,'- 19 -'!C36,'- 20 -'!C36)</f>
        <v>5099733</v>
      </c>
      <c r="D36" s="363">
        <f>C36/'- 3 -'!E36</f>
        <v>0.5778395758571424</v>
      </c>
      <c r="E36" s="14">
        <f>C36/'- 6 -'!J36</f>
        <v>3728.1475254039037</v>
      </c>
      <c r="F36" s="14">
        <f>SUM('- 21 -'!C36,'- 21 -'!F36,'- 21 -'!I36,'- 22 -'!C36,'- 22 -'!F36,'- 22 -'!I36)</f>
        <v>820534</v>
      </c>
      <c r="G36" s="363">
        <f>F36/'- 3 -'!E36</f>
        <v>0.09297291025556917</v>
      </c>
      <c r="H36" s="14">
        <f>F36/'- 7 -'!H36</f>
        <v>599.8494041962132</v>
      </c>
      <c r="I36" s="14">
        <f>SUM('- 23 -'!C36,'- 23 -'!F36,'- 23 -'!I36)</f>
        <v>0</v>
      </c>
      <c r="J36" s="363">
        <f>I36/'- 3 -'!E36</f>
        <v>0</v>
      </c>
      <c r="K36" s="14">
        <f>IF(OR(I36=0,'- 7 -'!F36=0),0,I36/'- 7 -'!F36)</f>
        <v>0</v>
      </c>
    </row>
    <row r="37" spans="1:11" ht="12.75">
      <c r="A37" s="11">
        <v>31</v>
      </c>
      <c r="B37" s="12" t="s">
        <v>152</v>
      </c>
      <c r="C37" s="12">
        <f>SUM('- 18 -'!C37,'- 18 -'!F37,'- 18 -'!I37,'- 19 -'!C37,'- 20 -'!C37)</f>
        <v>6011588</v>
      </c>
      <c r="D37" s="362">
        <f>C37/'- 3 -'!E37</f>
        <v>0.5962401171535419</v>
      </c>
      <c r="E37" s="12">
        <f>C37/'- 6 -'!J37</f>
        <v>3620.348087925324</v>
      </c>
      <c r="F37" s="12">
        <f>SUM('- 21 -'!C37,'- 21 -'!F37,'- 21 -'!I37,'- 22 -'!C37,'- 22 -'!F37,'- 22 -'!I37)</f>
        <v>1017714</v>
      </c>
      <c r="G37" s="362">
        <f>F37/'- 3 -'!E37</f>
        <v>0.10093870614366782</v>
      </c>
      <c r="H37" s="12">
        <f>F37/'- 7 -'!H37</f>
        <v>597.951821386604</v>
      </c>
      <c r="I37" s="12">
        <f>SUM('- 23 -'!C37,'- 23 -'!F37,'- 23 -'!I37)</f>
        <v>0</v>
      </c>
      <c r="J37" s="362">
        <f>I37/'- 3 -'!E37</f>
        <v>0</v>
      </c>
      <c r="K37" s="12">
        <f>IF(OR(I37=0,'- 7 -'!F37=0),0,I37/'- 7 -'!F37)</f>
        <v>0</v>
      </c>
    </row>
    <row r="38" spans="1:11" ht="12.75">
      <c r="A38" s="13">
        <v>32</v>
      </c>
      <c r="B38" s="14" t="s">
        <v>153</v>
      </c>
      <c r="C38" s="14">
        <f>SUM('- 18 -'!C38,'- 18 -'!F38,'- 18 -'!I38,'- 19 -'!C38,'- 20 -'!C38)</f>
        <v>3467569</v>
      </c>
      <c r="D38" s="363">
        <f>C38/'- 3 -'!E38</f>
        <v>0.5415581164241664</v>
      </c>
      <c r="E38" s="14">
        <f>C38/'- 6 -'!J38</f>
        <v>3951.645584045584</v>
      </c>
      <c r="F38" s="14">
        <f>SUM('- 21 -'!C38,'- 21 -'!F38,'- 21 -'!I38,'- 22 -'!C38,'- 22 -'!F38,'- 22 -'!I38)</f>
        <v>690820</v>
      </c>
      <c r="G38" s="363">
        <f>F38/'- 3 -'!E38</f>
        <v>0.10789091089121591</v>
      </c>
      <c r="H38" s="14">
        <f>F38/'- 7 -'!H38</f>
        <v>787.2592592592592</v>
      </c>
      <c r="I38" s="14">
        <f>SUM('- 23 -'!C38,'- 23 -'!F38,'- 23 -'!I38)</f>
        <v>0</v>
      </c>
      <c r="J38" s="363">
        <f>I38/'- 3 -'!E38</f>
        <v>0</v>
      </c>
      <c r="K38" s="14">
        <f>IF(OR(I38=0,'- 7 -'!F38=0),0,I38/'- 7 -'!F38)</f>
        <v>0</v>
      </c>
    </row>
    <row r="39" spans="1:11" ht="12.75">
      <c r="A39" s="11">
        <v>33</v>
      </c>
      <c r="B39" s="12" t="s">
        <v>154</v>
      </c>
      <c r="C39" s="12">
        <f>SUM('- 18 -'!C39,'- 18 -'!F39,'- 18 -'!I39,'- 19 -'!C39,'- 20 -'!C39)</f>
        <v>6121617</v>
      </c>
      <c r="D39" s="362">
        <f>C39/'- 3 -'!E39</f>
        <v>0.5063229818185427</v>
      </c>
      <c r="E39" s="12">
        <f>C39/'- 6 -'!J39</f>
        <v>3546.5019407913796</v>
      </c>
      <c r="F39" s="12">
        <f>SUM('- 21 -'!C39,'- 21 -'!F39,'- 21 -'!I39,'- 22 -'!C39,'- 22 -'!F39,'- 22 -'!I39)</f>
        <v>1697289</v>
      </c>
      <c r="G39" s="362">
        <f>F39/'- 3 -'!E39</f>
        <v>0.14038389325693074</v>
      </c>
      <c r="H39" s="12">
        <f>F39/'- 7 -'!H39</f>
        <v>906.3809676385774</v>
      </c>
      <c r="I39" s="12">
        <f>SUM('- 23 -'!C39,'- 23 -'!F39,'- 23 -'!I39)</f>
        <v>749728</v>
      </c>
      <c r="J39" s="362">
        <f>I39/'- 3 -'!E39</f>
        <v>0.062010497636956444</v>
      </c>
      <c r="K39" s="12">
        <f>IF(OR(I39=0,'- 7 -'!F39=0),0,I39/'- 7 -'!F39)</f>
        <v>5452.567272727273</v>
      </c>
    </row>
    <row r="40" spans="1:11" ht="12.75">
      <c r="A40" s="13">
        <v>34</v>
      </c>
      <c r="B40" s="14" t="s">
        <v>155</v>
      </c>
      <c r="C40" s="14">
        <f>SUM('- 18 -'!C40,'- 18 -'!F40,'- 18 -'!I40,'- 19 -'!C40,'- 20 -'!C40)</f>
        <v>3035925.9</v>
      </c>
      <c r="D40" s="363">
        <f>C40/'- 3 -'!E40</f>
        <v>0.5596153853172605</v>
      </c>
      <c r="E40" s="14">
        <f>C40/'- 6 -'!J40</f>
        <v>4034.4530232558136</v>
      </c>
      <c r="F40" s="14">
        <f>SUM('- 21 -'!C40,'- 21 -'!F40,'- 21 -'!I40,'- 22 -'!C40,'- 22 -'!F40,'- 22 -'!I40)</f>
        <v>436978</v>
      </c>
      <c r="G40" s="363">
        <f>F40/'- 3 -'!E40</f>
        <v>0.08054861017693675</v>
      </c>
      <c r="H40" s="14">
        <f>F40/'- 7 -'!H40</f>
        <v>580.7016611295682</v>
      </c>
      <c r="I40" s="14">
        <f>SUM('- 23 -'!C40,'- 23 -'!F40,'- 23 -'!I40)</f>
        <v>0</v>
      </c>
      <c r="J40" s="363">
        <f>I40/'- 3 -'!E40</f>
        <v>0</v>
      </c>
      <c r="K40" s="14">
        <f>IF(OR(I40=0,'- 7 -'!F40=0),0,I40/'- 7 -'!F40)</f>
        <v>0</v>
      </c>
    </row>
    <row r="41" spans="1:11" ht="12.75">
      <c r="A41" s="11">
        <v>35</v>
      </c>
      <c r="B41" s="12" t="s">
        <v>156</v>
      </c>
      <c r="C41" s="12">
        <f>SUM('- 18 -'!C41,'- 18 -'!F41,'- 18 -'!I41,'- 19 -'!C41,'- 20 -'!C41)</f>
        <v>7413522</v>
      </c>
      <c r="D41" s="362">
        <f>C41/'- 3 -'!E41</f>
        <v>0.5546159493263495</v>
      </c>
      <c r="E41" s="12">
        <f>C41/'- 6 -'!J41</f>
        <v>3999.526327147173</v>
      </c>
      <c r="F41" s="12">
        <f>SUM('- 21 -'!C41,'- 21 -'!F41,'- 21 -'!I41,'- 22 -'!C41,'- 22 -'!F41,'- 22 -'!I41)</f>
        <v>1369444</v>
      </c>
      <c r="G41" s="362">
        <f>F41/'- 3 -'!E41</f>
        <v>0.1024500209359699</v>
      </c>
      <c r="H41" s="12">
        <f>F41/'- 7 -'!H41</f>
        <v>686.0941883767536</v>
      </c>
      <c r="I41" s="12">
        <f>SUM('- 23 -'!C41,'- 23 -'!F41,'- 23 -'!I41)</f>
        <v>536807</v>
      </c>
      <c r="J41" s="362">
        <f>I41/'- 3 -'!E41</f>
        <v>0.04015928244497416</v>
      </c>
      <c r="K41" s="12">
        <f>IF(OR(I41=0,'- 7 -'!F41=0),0,I41/'- 7 -'!F41)</f>
        <v>3769.7120786516853</v>
      </c>
    </row>
    <row r="42" spans="1:11" ht="12.75">
      <c r="A42" s="13">
        <v>36</v>
      </c>
      <c r="B42" s="14" t="s">
        <v>157</v>
      </c>
      <c r="C42" s="14">
        <f>SUM('- 18 -'!C42,'- 18 -'!F42,'- 18 -'!I42,'- 19 -'!C42,'- 20 -'!C42)</f>
        <v>3961757</v>
      </c>
      <c r="D42" s="363">
        <f>C42/'- 3 -'!E42</f>
        <v>0.5588655417023305</v>
      </c>
      <c r="E42" s="14">
        <f>C42/'- 6 -'!J42</f>
        <v>3535.7045961624276</v>
      </c>
      <c r="F42" s="14">
        <f>SUM('- 21 -'!C42,'- 21 -'!F42,'- 21 -'!I42,'- 22 -'!C42,'- 22 -'!F42,'- 22 -'!I42)</f>
        <v>613821.95</v>
      </c>
      <c r="G42" s="363">
        <f>F42/'- 3 -'!E42</f>
        <v>0.08658883838547665</v>
      </c>
      <c r="H42" s="14">
        <f>F42/'- 7 -'!H42</f>
        <v>547.8107541276215</v>
      </c>
      <c r="I42" s="14">
        <f>SUM('- 23 -'!C42,'- 23 -'!F42,'- 23 -'!I42)</f>
        <v>0</v>
      </c>
      <c r="J42" s="363">
        <f>I42/'- 3 -'!E42</f>
        <v>0</v>
      </c>
      <c r="K42" s="14">
        <f>IF(OR(I42=0,'- 7 -'!F42=0),0,I42/'- 7 -'!F42)</f>
        <v>0</v>
      </c>
    </row>
    <row r="43" spans="1:11" ht="12.75">
      <c r="A43" s="11">
        <v>37</v>
      </c>
      <c r="B43" s="12" t="s">
        <v>158</v>
      </c>
      <c r="C43" s="12">
        <f>SUM('- 18 -'!C43,'- 18 -'!F43,'- 18 -'!I43,'- 19 -'!C43,'- 20 -'!C43)</f>
        <v>4152620</v>
      </c>
      <c r="D43" s="362">
        <f>C43/'- 3 -'!E43</f>
        <v>0.6051801045557779</v>
      </c>
      <c r="E43" s="12">
        <f>C43/'- 6 -'!J43</f>
        <v>4254.733606557377</v>
      </c>
      <c r="F43" s="12">
        <f>SUM('- 21 -'!C43,'- 21 -'!F43,'- 21 -'!I43,'- 22 -'!C43,'- 22 -'!F43,'- 22 -'!I43)</f>
        <v>536264</v>
      </c>
      <c r="G43" s="362">
        <f>F43/'- 3 -'!E43</f>
        <v>0.07815217948897314</v>
      </c>
      <c r="H43" s="12">
        <f>F43/'- 7 -'!H43</f>
        <v>529.3820335636723</v>
      </c>
      <c r="I43" s="12">
        <f>SUM('- 23 -'!C43,'- 23 -'!F43,'- 23 -'!I43)</f>
        <v>74390</v>
      </c>
      <c r="J43" s="362">
        <f>I43/'- 3 -'!E43</f>
        <v>0.010841191338938867</v>
      </c>
      <c r="K43" s="12">
        <f>IF(OR(I43=0,'- 7 -'!F43=0),0,I43/'- 7 -'!F43)</f>
        <v>2010.5405405405406</v>
      </c>
    </row>
    <row r="44" spans="1:11" ht="12.75">
      <c r="A44" s="13">
        <v>38</v>
      </c>
      <c r="B44" s="14" t="s">
        <v>159</v>
      </c>
      <c r="C44" s="14">
        <f>SUM('- 18 -'!C44,'- 18 -'!F44,'- 18 -'!I44,'- 19 -'!C44,'- 20 -'!C44)</f>
        <v>5011588.5</v>
      </c>
      <c r="D44" s="363">
        <f>C44/'- 3 -'!E44</f>
        <v>0.5624074194587376</v>
      </c>
      <c r="E44" s="14">
        <f>C44/'- 6 -'!J44</f>
        <v>3962.3564990512336</v>
      </c>
      <c r="F44" s="14">
        <f>SUM('- 21 -'!C44,'- 21 -'!F44,'- 21 -'!I44,'- 22 -'!C44,'- 22 -'!F44,'- 22 -'!I44)</f>
        <v>833399.8</v>
      </c>
      <c r="G44" s="363">
        <f>F44/'- 3 -'!E44</f>
        <v>0.09352528263153051</v>
      </c>
      <c r="H44" s="14">
        <f>F44/'- 7 -'!H44</f>
        <v>658.9182479443391</v>
      </c>
      <c r="I44" s="14">
        <f>SUM('- 23 -'!C44,'- 23 -'!F44,'- 23 -'!I44)</f>
        <v>0</v>
      </c>
      <c r="J44" s="363">
        <f>I44/'- 3 -'!E44</f>
        <v>0</v>
      </c>
      <c r="K44" s="14">
        <f>IF(OR(I44=0,'- 7 -'!F44=0),0,I44/'- 7 -'!F44)</f>
        <v>0</v>
      </c>
    </row>
    <row r="45" spans="1:11" ht="12.75">
      <c r="A45" s="11">
        <v>39</v>
      </c>
      <c r="B45" s="12" t="s">
        <v>160</v>
      </c>
      <c r="C45" s="12">
        <f>SUM('- 18 -'!C45,'- 18 -'!F45,'- 18 -'!I45,'- 19 -'!C45,'- 20 -'!C45)</f>
        <v>9345574</v>
      </c>
      <c r="D45" s="362">
        <f>C45/'- 3 -'!E45</f>
        <v>0.6372442247194934</v>
      </c>
      <c r="E45" s="12">
        <f>C45/'- 6 -'!J45</f>
        <v>4137.040283311199</v>
      </c>
      <c r="F45" s="12">
        <f>SUM('- 21 -'!C45,'- 21 -'!F45,'- 21 -'!I45,'- 22 -'!C45,'- 22 -'!F45,'- 22 -'!I45)</f>
        <v>1032067</v>
      </c>
      <c r="G45" s="362">
        <f>F45/'- 3 -'!E45</f>
        <v>0.07037328421706075</v>
      </c>
      <c r="H45" s="12">
        <f>F45/'- 7 -'!H45</f>
        <v>453.25735617039965</v>
      </c>
      <c r="I45" s="12">
        <f>SUM('- 23 -'!C45,'- 23 -'!F45,'- 23 -'!I45)</f>
        <v>74820</v>
      </c>
      <c r="J45" s="362">
        <f>I45/'- 3 -'!E45</f>
        <v>0.005101731888647235</v>
      </c>
      <c r="K45" s="12">
        <f>IF(OR(I45=0,'- 7 -'!F45=0),0,I45/'- 7 -'!F45)</f>
        <v>4156.666666666667</v>
      </c>
    </row>
    <row r="46" spans="1:11" ht="12.75">
      <c r="A46" s="13">
        <v>40</v>
      </c>
      <c r="B46" s="14" t="s">
        <v>161</v>
      </c>
      <c r="C46" s="14">
        <f>SUM('- 18 -'!C46,'- 18 -'!F46,'- 18 -'!I46,'- 19 -'!C46,'- 20 -'!C46)</f>
        <v>23896142</v>
      </c>
      <c r="D46" s="363">
        <f>C46/'- 3 -'!E46</f>
        <v>0.5754340809934549</v>
      </c>
      <c r="E46" s="14">
        <f>C46/'- 6 -'!J46</f>
        <v>3371.4945610000423</v>
      </c>
      <c r="F46" s="14">
        <f>SUM('- 21 -'!C46,'- 21 -'!F46,'- 21 -'!I46,'- 22 -'!C46,'- 22 -'!F46,'- 22 -'!I46)</f>
        <v>5739885</v>
      </c>
      <c r="G46" s="363">
        <f>F46/'- 3 -'!E46</f>
        <v>0.13822002940822486</v>
      </c>
      <c r="H46" s="14">
        <f>F46/'- 7 -'!H46</f>
        <v>757.7405940594059</v>
      </c>
      <c r="I46" s="14">
        <f>SUM('- 23 -'!C46,'- 23 -'!F46,'- 23 -'!I46)</f>
        <v>1749789</v>
      </c>
      <c r="J46" s="363">
        <f>I46/'- 3 -'!E46</f>
        <v>0.042136016146349334</v>
      </c>
      <c r="K46" s="14">
        <f>IF(OR(I46=0,'- 7 -'!F46=0),0,I46/'- 7 -'!F46)</f>
        <v>5675.604930262731</v>
      </c>
    </row>
    <row r="47" spans="1:11" ht="12.75">
      <c r="A47" s="11">
        <v>41</v>
      </c>
      <c r="B47" s="12" t="s">
        <v>162</v>
      </c>
      <c r="C47" s="12">
        <f>SUM('- 18 -'!C47,'- 18 -'!F47,'- 18 -'!I47,'- 19 -'!C47,'- 20 -'!C47)</f>
        <v>6961229</v>
      </c>
      <c r="D47" s="362">
        <f>C47/'- 3 -'!E47</f>
        <v>0.5770113189467921</v>
      </c>
      <c r="E47" s="12">
        <f>C47/'- 6 -'!J47</f>
        <v>4069.7041800643087</v>
      </c>
      <c r="F47" s="12">
        <f>SUM('- 21 -'!C47,'- 21 -'!F47,'- 21 -'!I47,'- 22 -'!C47,'- 22 -'!F47,'- 22 -'!I47)</f>
        <v>1262740</v>
      </c>
      <c r="G47" s="362">
        <f>F47/'- 3 -'!E47</f>
        <v>0.10466762016978214</v>
      </c>
      <c r="H47" s="12">
        <f>F47/'- 7 -'!H47</f>
        <v>727.5943532123307</v>
      </c>
      <c r="I47" s="12">
        <f>SUM('- 23 -'!C47,'- 23 -'!F47,'- 23 -'!I47)</f>
        <v>118010</v>
      </c>
      <c r="J47" s="362">
        <f>I47/'- 3 -'!E47</f>
        <v>0.0097817649367534</v>
      </c>
      <c r="K47" s="12">
        <f>IF(OR(I47=0,'- 7 -'!F47=0),0,I47/'- 7 -'!F47)</f>
        <v>4720.4</v>
      </c>
    </row>
    <row r="48" spans="1:11" ht="12.75">
      <c r="A48" s="13">
        <v>42</v>
      </c>
      <c r="B48" s="14" t="s">
        <v>163</v>
      </c>
      <c r="C48" s="14">
        <f>SUM('- 18 -'!C48,'- 18 -'!F48,'- 18 -'!I48,'- 19 -'!C48,'- 20 -'!C48)</f>
        <v>4532506</v>
      </c>
      <c r="D48" s="363">
        <f>C48/'- 3 -'!E48</f>
        <v>0.5925954495789865</v>
      </c>
      <c r="E48" s="14">
        <f>C48/'- 6 -'!J48</f>
        <v>3978.674508426966</v>
      </c>
      <c r="F48" s="14">
        <f>SUM('- 21 -'!C48,'- 21 -'!F48,'- 21 -'!I48,'- 22 -'!C48,'- 22 -'!F48,'- 22 -'!I48)</f>
        <v>841542</v>
      </c>
      <c r="G48" s="363">
        <f>F48/'- 3 -'!E48</f>
        <v>0.11002610031395424</v>
      </c>
      <c r="H48" s="14">
        <f>F48/'- 7 -'!H48</f>
        <v>738.7131320224719</v>
      </c>
      <c r="I48" s="14">
        <f>SUM('- 23 -'!C48,'- 23 -'!F48,'- 23 -'!I48)</f>
        <v>0</v>
      </c>
      <c r="J48" s="363">
        <f>I48/'- 3 -'!E48</f>
        <v>0</v>
      </c>
      <c r="K48" s="14">
        <f>IF(OR(I48=0,'- 7 -'!F48=0),0,I48/'- 7 -'!F48)</f>
        <v>0</v>
      </c>
    </row>
    <row r="49" spans="1:11" ht="12.75">
      <c r="A49" s="11">
        <v>43</v>
      </c>
      <c r="B49" s="12" t="s">
        <v>164</v>
      </c>
      <c r="C49" s="12">
        <f>SUM('- 18 -'!C49,'- 18 -'!F49,'- 18 -'!I49,'- 19 -'!C49,'- 20 -'!C49)</f>
        <v>3696440</v>
      </c>
      <c r="D49" s="362">
        <f>C49/'- 3 -'!E49</f>
        <v>0.5995197925026129</v>
      </c>
      <c r="E49" s="12">
        <f>C49/'- 6 -'!J49</f>
        <v>4295.688553166763</v>
      </c>
      <c r="F49" s="12">
        <f>SUM('- 21 -'!C49,'- 21 -'!F49,'- 21 -'!I49,'- 22 -'!C49,'- 22 -'!F49,'- 22 -'!I49)</f>
        <v>490553</v>
      </c>
      <c r="G49" s="362">
        <f>F49/'- 3 -'!E49</f>
        <v>0.07956201988170625</v>
      </c>
      <c r="H49" s="12">
        <f>F49/'- 7 -'!H49</f>
        <v>570.0790238233585</v>
      </c>
      <c r="I49" s="12">
        <f>SUM('- 23 -'!C49,'- 23 -'!F49,'- 23 -'!I49)</f>
        <v>0</v>
      </c>
      <c r="J49" s="362">
        <f>I49/'- 3 -'!E49</f>
        <v>0</v>
      </c>
      <c r="K49" s="12">
        <f>IF(OR(I49=0,'- 7 -'!F49=0),0,I49/'- 7 -'!F49)</f>
        <v>0</v>
      </c>
    </row>
    <row r="50" spans="1:11" ht="12.75">
      <c r="A50" s="13">
        <v>44</v>
      </c>
      <c r="B50" s="14" t="s">
        <v>165</v>
      </c>
      <c r="C50" s="14">
        <f>SUM('- 18 -'!C50,'- 18 -'!F50,'- 18 -'!I50,'- 19 -'!C50,'- 20 -'!C50)</f>
        <v>5310465</v>
      </c>
      <c r="D50" s="363">
        <f>C50/'- 3 -'!E50</f>
        <v>0.5913047070414105</v>
      </c>
      <c r="E50" s="14">
        <f>C50/'- 6 -'!J50</f>
        <v>3848.163043478261</v>
      </c>
      <c r="F50" s="14">
        <f>SUM('- 21 -'!C50,'- 21 -'!F50,'- 21 -'!I50,'- 22 -'!C50,'- 22 -'!F50,'- 22 -'!I50)</f>
        <v>1060265</v>
      </c>
      <c r="G50" s="363">
        <f>F50/'- 3 -'!E50</f>
        <v>0.11805739896812445</v>
      </c>
      <c r="H50" s="14">
        <f>F50/'- 7 -'!H50</f>
        <v>768.3079710144928</v>
      </c>
      <c r="I50" s="14">
        <f>SUM('- 23 -'!C50,'- 23 -'!F50,'- 23 -'!I50)</f>
        <v>0</v>
      </c>
      <c r="J50" s="363">
        <f>I50/'- 3 -'!E50</f>
        <v>0</v>
      </c>
      <c r="K50" s="14">
        <f>IF(OR(I50=0,'- 7 -'!F50=0),0,I50/'- 7 -'!F50)</f>
        <v>0</v>
      </c>
    </row>
    <row r="51" spans="1:11" ht="12.75">
      <c r="A51" s="11">
        <v>45</v>
      </c>
      <c r="B51" s="12" t="s">
        <v>166</v>
      </c>
      <c r="C51" s="12">
        <f>SUM('- 18 -'!C51,'- 18 -'!F51,'- 18 -'!I51,'- 19 -'!C51,'- 20 -'!C51)</f>
        <v>6839885</v>
      </c>
      <c r="D51" s="362">
        <f>C51/'- 3 -'!E51</f>
        <v>0.5931693493143706</v>
      </c>
      <c r="E51" s="12">
        <f>C51/'- 6 -'!J51</f>
        <v>3779.3595977456075</v>
      </c>
      <c r="F51" s="12">
        <f>SUM('- 21 -'!C51,'- 21 -'!F51,'- 21 -'!I51,'- 22 -'!C51,'- 22 -'!F51,'- 22 -'!I51)</f>
        <v>1240264</v>
      </c>
      <c r="G51" s="362">
        <f>F51/'- 3 -'!E51</f>
        <v>0.10755832734878415</v>
      </c>
      <c r="H51" s="12">
        <f>F51/'- 7 -'!H51</f>
        <v>671.5746155512237</v>
      </c>
      <c r="I51" s="12">
        <f>SUM('- 23 -'!C51,'- 23 -'!F51,'- 23 -'!I51)</f>
        <v>120528</v>
      </c>
      <c r="J51" s="362">
        <f>I51/'- 3 -'!E51</f>
        <v>0.010452444059244045</v>
      </c>
      <c r="K51" s="12">
        <f>IF(OR(I51=0,'- 7 -'!F51=0),0,I51/'- 7 -'!F51)</f>
        <v>7089.882352941177</v>
      </c>
    </row>
    <row r="52" spans="1:11" ht="12.75">
      <c r="A52" s="13">
        <v>46</v>
      </c>
      <c r="B52" s="14" t="s">
        <v>167</v>
      </c>
      <c r="C52" s="14">
        <f>SUM('- 18 -'!C52,'- 18 -'!F52,'- 18 -'!I52,'- 19 -'!C52,'- 20 -'!C52)</f>
        <v>6618466</v>
      </c>
      <c r="D52" s="363">
        <f>C52/'- 3 -'!E52</f>
        <v>0.61427950359958</v>
      </c>
      <c r="E52" s="14">
        <f>C52/'- 6 -'!J52</f>
        <v>4153.414496391591</v>
      </c>
      <c r="F52" s="14">
        <f>SUM('- 21 -'!C52,'- 21 -'!F52,'- 21 -'!I52,'- 22 -'!C52,'- 22 -'!F52,'- 22 -'!I52)</f>
        <v>1075166</v>
      </c>
      <c r="G52" s="363">
        <f>F52/'- 3 -'!E52</f>
        <v>0.09978935251267378</v>
      </c>
      <c r="H52" s="14">
        <f>F52/'- 7 -'!H52</f>
        <v>669.6767362192463</v>
      </c>
      <c r="I52" s="14">
        <f>SUM('- 23 -'!C52,'- 23 -'!F52,'- 23 -'!I52)</f>
        <v>0</v>
      </c>
      <c r="J52" s="363">
        <f>I52/'- 3 -'!E52</f>
        <v>0</v>
      </c>
      <c r="K52" s="14">
        <f>IF(OR(I52=0,'- 7 -'!F52=0),0,I52/'- 7 -'!F52)</f>
        <v>0</v>
      </c>
    </row>
    <row r="53" spans="1:11" ht="12.75">
      <c r="A53" s="11">
        <v>47</v>
      </c>
      <c r="B53" s="12" t="s">
        <v>168</v>
      </c>
      <c r="C53" s="12">
        <f>SUM('- 18 -'!C53,'- 18 -'!F53,'- 18 -'!I53,'- 19 -'!C53,'- 20 -'!C53)</f>
        <v>5248033</v>
      </c>
      <c r="D53" s="362">
        <f>C53/'- 3 -'!E53</f>
        <v>0.6170575359029872</v>
      </c>
      <c r="E53" s="12">
        <f>C53/'- 6 -'!J53</f>
        <v>3587.9079783961165</v>
      </c>
      <c r="F53" s="12">
        <f>SUM('- 21 -'!C53,'- 21 -'!F53,'- 21 -'!I53,'- 22 -'!C53,'- 22 -'!F53,'- 22 -'!I53)</f>
        <v>880027</v>
      </c>
      <c r="G53" s="362">
        <f>F53/'- 3 -'!E53</f>
        <v>0.10347253764374158</v>
      </c>
      <c r="H53" s="12">
        <f>F53/'- 7 -'!H53</f>
        <v>598.5763841654197</v>
      </c>
      <c r="I53" s="12">
        <f>SUM('- 23 -'!C53,'- 23 -'!F53,'- 23 -'!I53)</f>
        <v>0</v>
      </c>
      <c r="J53" s="362">
        <f>I53/'- 3 -'!E53</f>
        <v>0</v>
      </c>
      <c r="K53" s="12">
        <f>IF(OR(I53=0,'- 7 -'!F53=0),0,I53/'- 7 -'!F53)</f>
        <v>0</v>
      </c>
    </row>
    <row r="54" spans="1:11" ht="12.75">
      <c r="A54" s="13">
        <v>48</v>
      </c>
      <c r="B54" s="14" t="s">
        <v>169</v>
      </c>
      <c r="C54" s="14">
        <f>SUM('- 18 -'!C54,'- 18 -'!F54,'- 18 -'!I54,'- 19 -'!C54,'- 20 -'!C54)</f>
        <v>24331269</v>
      </c>
      <c r="D54" s="363">
        <f>C54/'- 3 -'!E54</f>
        <v>0.4545456056961065</v>
      </c>
      <c r="E54" s="14">
        <f>C54/'- 6 -'!J54</f>
        <v>4733.986224876939</v>
      </c>
      <c r="F54" s="14">
        <f>SUM('- 21 -'!C54,'- 21 -'!F54,'- 21 -'!I54,'- 22 -'!C54,'- 22 -'!F54,'- 22 -'!I54)</f>
        <v>6786658</v>
      </c>
      <c r="G54" s="363">
        <f>F54/'- 3 -'!E54</f>
        <v>0.12678523143459255</v>
      </c>
      <c r="H54" s="14">
        <f>F54/'- 7 -'!H54</f>
        <v>1312.2175602776542</v>
      </c>
      <c r="I54" s="14">
        <f>SUM('- 23 -'!C54,'- 23 -'!F54,'- 23 -'!I54)</f>
        <v>188482</v>
      </c>
      <c r="J54" s="363">
        <f>I54/'- 3 -'!E54</f>
        <v>0.0035211342594919136</v>
      </c>
      <c r="K54" s="14">
        <f>IF(OR(I54=0,'- 7 -'!F54=0),0,I54/'- 7 -'!F54)</f>
        <v>8490.180180180181</v>
      </c>
    </row>
    <row r="55" spans="1:11" ht="12.75">
      <c r="A55" s="11">
        <v>49</v>
      </c>
      <c r="B55" s="12" t="s">
        <v>170</v>
      </c>
      <c r="C55" s="12">
        <f>SUM('- 18 -'!C55,'- 18 -'!F55,'- 18 -'!I55,'- 19 -'!C55,'- 20 -'!C55)</f>
        <v>18731644</v>
      </c>
      <c r="D55" s="362">
        <f>C55/'- 3 -'!E55</f>
        <v>0.5836095992580302</v>
      </c>
      <c r="E55" s="12">
        <f>C55/'- 6 -'!J55</f>
        <v>4405.786997836109</v>
      </c>
      <c r="F55" s="12">
        <f>SUM('- 21 -'!C55,'- 21 -'!F55,'- 21 -'!I55,'- 22 -'!C55,'- 22 -'!F55,'- 22 -'!I55)</f>
        <v>3455203</v>
      </c>
      <c r="G55" s="362">
        <f>F55/'- 3 -'!E55</f>
        <v>0.1076515034230388</v>
      </c>
      <c r="H55" s="12">
        <f>F55/'- 7 -'!H55</f>
        <v>794.189996782053</v>
      </c>
      <c r="I55" s="12">
        <f>SUM('- 23 -'!C55,'- 23 -'!F55,'- 23 -'!I55)</f>
        <v>95241</v>
      </c>
      <c r="J55" s="362">
        <f>I55/'- 3 -'!E55</f>
        <v>0.00296736163910301</v>
      </c>
      <c r="K55" s="12">
        <f>IF(OR(I55=0,'- 7 -'!F55=0),0,I55/'- 7 -'!F55)</f>
        <v>2574.0810810810813</v>
      </c>
    </row>
    <row r="56" spans="1:11" ht="12.75">
      <c r="A56" s="13">
        <v>50</v>
      </c>
      <c r="B56" s="14" t="s">
        <v>385</v>
      </c>
      <c r="C56" s="14">
        <f>SUM('- 18 -'!C56,'- 18 -'!F56,'- 18 -'!I56,'- 19 -'!C56,'- 20 -'!C56)</f>
        <v>7947816</v>
      </c>
      <c r="D56" s="363">
        <f>C56/'- 3 -'!E56</f>
        <v>0.5677880549858453</v>
      </c>
      <c r="E56" s="14">
        <f>C56/'- 6 -'!J56</f>
        <v>4210.763443708609</v>
      </c>
      <c r="F56" s="14">
        <f>SUM('- 21 -'!C56,'- 21 -'!F56,'- 21 -'!I56,'- 22 -'!C56,'- 22 -'!F56,'- 22 -'!I56)</f>
        <v>1539019</v>
      </c>
      <c r="G56" s="363">
        <f>F56/'- 3 -'!E56</f>
        <v>0.1099467582787851</v>
      </c>
      <c r="H56" s="14">
        <f>F56/'- 7 -'!H56</f>
        <v>815.3743046357616</v>
      </c>
      <c r="I56" s="14">
        <f>SUM('- 23 -'!C56,'- 23 -'!F56,'- 23 -'!I56)</f>
        <v>0</v>
      </c>
      <c r="J56" s="363">
        <f>I56/'- 3 -'!E56</f>
        <v>0</v>
      </c>
      <c r="K56" s="14">
        <f>IF(OR(I56=0,'- 7 -'!F56=0),0,I56/'- 7 -'!F56)</f>
        <v>0</v>
      </c>
    </row>
    <row r="57" spans="1:11" ht="12.75">
      <c r="A57" s="11">
        <v>2264</v>
      </c>
      <c r="B57" s="12" t="s">
        <v>171</v>
      </c>
      <c r="C57" s="12">
        <f>SUM('- 18 -'!C57,'- 18 -'!F57,'- 18 -'!I57,'- 19 -'!C57,'- 20 -'!C57)</f>
        <v>1067154</v>
      </c>
      <c r="D57" s="362">
        <f>C57/'- 3 -'!E57</f>
        <v>0.5814368079748323</v>
      </c>
      <c r="E57" s="12">
        <f>C57/'- 6 -'!J57</f>
        <v>5269.896296296296</v>
      </c>
      <c r="F57" s="12">
        <f>SUM('- 21 -'!C57,'- 21 -'!F57,'- 21 -'!I57,'- 22 -'!C57,'- 22 -'!F57,'- 22 -'!I57)</f>
        <v>186076</v>
      </c>
      <c r="G57" s="362">
        <f>F57/'- 3 -'!E57</f>
        <v>0.10138315133591301</v>
      </c>
      <c r="H57" s="12">
        <f>F57/'- 7 -'!H57</f>
        <v>918.8938271604939</v>
      </c>
      <c r="I57" s="12">
        <f>SUM('- 23 -'!C57,'- 23 -'!F57,'- 23 -'!I57)</f>
        <v>0</v>
      </c>
      <c r="J57" s="362">
        <f>I57/'- 3 -'!E57</f>
        <v>0</v>
      </c>
      <c r="K57" s="12">
        <f>IF(OR(I57=0,'- 7 -'!F57=0),0,I57/'- 7 -'!F57)</f>
        <v>0</v>
      </c>
    </row>
    <row r="58" spans="1:11" ht="12.75">
      <c r="A58" s="13">
        <v>2309</v>
      </c>
      <c r="B58" s="14" t="s">
        <v>172</v>
      </c>
      <c r="C58" s="14">
        <f>SUM('- 18 -'!C58,'- 18 -'!F58,'- 18 -'!I58,'- 19 -'!C58,'- 20 -'!C58)</f>
        <v>1244558</v>
      </c>
      <c r="D58" s="363">
        <f>C58/'- 3 -'!E58</f>
        <v>0.6378472569233569</v>
      </c>
      <c r="E58" s="14">
        <f>C58/'- 6 -'!J58</f>
        <v>4750.221374045802</v>
      </c>
      <c r="F58" s="14">
        <f>SUM('- 21 -'!C58,'- 21 -'!F58,'- 21 -'!I58,'- 22 -'!C58,'- 22 -'!F58,'- 22 -'!I58)</f>
        <v>145672</v>
      </c>
      <c r="G58" s="363">
        <f>F58/'- 3 -'!E58</f>
        <v>0.0746582205172754</v>
      </c>
      <c r="H58" s="14">
        <f>F58/'- 7 -'!H58</f>
        <v>556</v>
      </c>
      <c r="I58" s="14">
        <f>SUM('- 23 -'!C58,'- 23 -'!F58,'- 23 -'!I58)</f>
        <v>0</v>
      </c>
      <c r="J58" s="363">
        <f>I58/'- 3 -'!E58</f>
        <v>0</v>
      </c>
      <c r="K58" s="14">
        <f>IF(OR(I58=0,'- 7 -'!F58=0),0,I58/'- 7 -'!F58)</f>
        <v>0</v>
      </c>
    </row>
    <row r="59" spans="1:11" ht="12.75">
      <c r="A59" s="11">
        <v>2312</v>
      </c>
      <c r="B59" s="12" t="s">
        <v>173</v>
      </c>
      <c r="C59" s="12">
        <f>SUM('- 18 -'!C59,'- 18 -'!F59,'- 18 -'!I59,'- 19 -'!C59,'- 20 -'!C59)</f>
        <v>1183136</v>
      </c>
      <c r="D59" s="362">
        <f>C59/'- 3 -'!E59</f>
        <v>0.6505858999103691</v>
      </c>
      <c r="E59" s="12">
        <f>C59/'- 6 -'!J59</f>
        <v>5365.696145124716</v>
      </c>
      <c r="F59" s="12">
        <f>SUM('- 21 -'!C59,'- 21 -'!F59,'- 21 -'!I59,'- 22 -'!C59,'- 22 -'!F59,'- 22 -'!I59)</f>
        <v>210141</v>
      </c>
      <c r="G59" s="362">
        <f>F59/'- 3 -'!E59</f>
        <v>0.11555287946023524</v>
      </c>
      <c r="H59" s="12">
        <f>F59/'- 7 -'!H59</f>
        <v>953.0204081632653</v>
      </c>
      <c r="I59" s="12">
        <f>SUM('- 23 -'!C59,'- 23 -'!F59,'- 23 -'!I59)</f>
        <v>0</v>
      </c>
      <c r="J59" s="362">
        <f>I59/'- 3 -'!E59</f>
        <v>0</v>
      </c>
      <c r="K59" s="12">
        <f>IF(OR(I59=0,'- 7 -'!F59=0),0,I59/'- 7 -'!F59)</f>
        <v>0</v>
      </c>
    </row>
    <row r="60" spans="1:11" ht="12.75">
      <c r="A60" s="13">
        <v>2355</v>
      </c>
      <c r="B60" s="14" t="s">
        <v>174</v>
      </c>
      <c r="C60" s="14">
        <f>SUM('- 18 -'!C60,'- 18 -'!F60,'- 18 -'!I60,'- 19 -'!C60,'- 20 -'!C60)</f>
        <v>13785135</v>
      </c>
      <c r="D60" s="363">
        <f>C60/'- 3 -'!E60</f>
        <v>0.5785846694234197</v>
      </c>
      <c r="E60" s="14">
        <f>C60/'- 6 -'!J60</f>
        <v>4304.088609966279</v>
      </c>
      <c r="F60" s="14">
        <f>SUM('- 21 -'!C60,'- 21 -'!F60,'- 21 -'!I60,'- 22 -'!C60,'- 22 -'!F60,'- 22 -'!I60)</f>
        <v>3269079</v>
      </c>
      <c r="G60" s="363">
        <f>F60/'- 3 -'!E60</f>
        <v>0.1372085940786248</v>
      </c>
      <c r="H60" s="14">
        <f>F60/'- 7 -'!H60</f>
        <v>966.782693558881</v>
      </c>
      <c r="I60" s="14">
        <f>SUM('- 23 -'!C60,'- 23 -'!F60,'- 23 -'!I60)</f>
        <v>732136</v>
      </c>
      <c r="J60" s="363">
        <f>I60/'- 3 -'!E60</f>
        <v>0.030728945747211384</v>
      </c>
      <c r="K60" s="14">
        <f>IF(OR(I60=0,'- 7 -'!F60=0),0,I60/'- 7 -'!F60)</f>
        <v>6741.58379373849</v>
      </c>
    </row>
    <row r="61" spans="1:11" ht="12.75">
      <c r="A61" s="11">
        <v>2439</v>
      </c>
      <c r="B61" s="12" t="s">
        <v>175</v>
      </c>
      <c r="C61" s="12">
        <f>SUM('- 18 -'!C61,'- 18 -'!F61,'- 18 -'!I61,'- 19 -'!C61,'- 20 -'!C61)</f>
        <v>493050.63</v>
      </c>
      <c r="D61" s="362">
        <f>C61/'- 3 -'!E61</f>
        <v>0.4193773299031519</v>
      </c>
      <c r="E61" s="12">
        <f>C61/'- 6 -'!J61</f>
        <v>3534.41311827957</v>
      </c>
      <c r="F61" s="12">
        <f>SUM('- 21 -'!C61,'- 21 -'!F61,'- 21 -'!I61,'- 22 -'!C61,'- 22 -'!F61,'- 22 -'!I61)</f>
        <v>251058.673</v>
      </c>
      <c r="G61" s="362">
        <f>F61/'- 3 -'!E61</f>
        <v>0.21354463319876202</v>
      </c>
      <c r="H61" s="12">
        <f>F61/'- 7 -'!H61</f>
        <v>1690.6307946127947</v>
      </c>
      <c r="I61" s="12">
        <f>SUM('- 23 -'!C61,'- 23 -'!F61,'- 23 -'!I61)</f>
        <v>0</v>
      </c>
      <c r="J61" s="362">
        <f>I61/'- 3 -'!E61</f>
        <v>0</v>
      </c>
      <c r="K61" s="12">
        <f>IF(OR(I61=0,'- 7 -'!F61=0),0,I61/'- 7 -'!F61)</f>
        <v>0</v>
      </c>
    </row>
    <row r="62" spans="1:11" ht="12.75">
      <c r="A62" s="13">
        <v>2460</v>
      </c>
      <c r="B62" s="14" t="s">
        <v>176</v>
      </c>
      <c r="C62" s="14">
        <f>SUM('- 18 -'!C62,'- 18 -'!F62,'- 18 -'!I62,'- 19 -'!C62,'- 20 -'!C62)</f>
        <v>1706499</v>
      </c>
      <c r="D62" s="363">
        <f>C62/'- 3 -'!E62</f>
        <v>0.6157945161237941</v>
      </c>
      <c r="E62" s="14">
        <f>C62/'- 6 -'!J62</f>
        <v>5504.835483870967</v>
      </c>
      <c r="F62" s="14">
        <f>SUM('- 21 -'!C62,'- 21 -'!F62,'- 21 -'!I62,'- 22 -'!C62,'- 22 -'!F62,'- 22 -'!I62)</f>
        <v>205328</v>
      </c>
      <c r="G62" s="363">
        <f>F62/'- 3 -'!E62</f>
        <v>0.07409313243469019</v>
      </c>
      <c r="H62" s="14">
        <f>F62/'- 7 -'!H62</f>
        <v>662.3483870967742</v>
      </c>
      <c r="I62" s="14">
        <f>SUM('- 23 -'!C62,'- 23 -'!F62,'- 23 -'!I62)</f>
        <v>0</v>
      </c>
      <c r="J62" s="363">
        <f>I62/'- 3 -'!E62</f>
        <v>0</v>
      </c>
      <c r="K62" s="14">
        <f>IF(OR(I62=0,'- 7 -'!F62=0),0,I62/'- 7 -'!F62)</f>
        <v>0</v>
      </c>
    </row>
    <row r="63" spans="1:11" ht="12.75">
      <c r="A63" s="11">
        <v>3000</v>
      </c>
      <c r="B63" s="12" t="s">
        <v>459</v>
      </c>
      <c r="C63" s="12">
        <f>SUM('- 18 -'!C63,'- 18 -'!F63,'- 18 -'!I63,'- 19 -'!C63,'- 20 -'!C63)</f>
        <v>150394</v>
      </c>
      <c r="D63" s="362">
        <f>C63/'- 3 -'!E63</f>
        <v>0.02982089104173644</v>
      </c>
      <c r="E63" s="12"/>
      <c r="F63" s="12">
        <f>SUM('- 21 -'!C63,'- 21 -'!F63,'- 21 -'!I63,'- 22 -'!C63,'- 22 -'!F63,'- 22 -'!I63)</f>
        <v>150558</v>
      </c>
      <c r="G63" s="362">
        <f>F63/'- 3 -'!E63</f>
        <v>0.02985340980000369</v>
      </c>
      <c r="H63" s="12">
        <f>F63/'- 7 -'!H63</f>
        <v>216.63021582733813</v>
      </c>
      <c r="I63" s="12">
        <f>SUM('- 23 -'!C63,'- 23 -'!F63,'- 23 -'!I63)</f>
        <v>2641009</v>
      </c>
      <c r="J63" s="362">
        <f>I63/'- 3 -'!E63</f>
        <v>0.5236727637355567</v>
      </c>
      <c r="K63" s="12">
        <f>IF(OR(I63=0,'- 7 -'!F63=0),0,I63/'- 7 -'!F63)</f>
        <v>3984.624321062161</v>
      </c>
    </row>
    <row r="64" spans="1:11" ht="4.5" customHeight="1">
      <c r="A64" s="15"/>
      <c r="B64" s="15"/>
      <c r="C64" s="15"/>
      <c r="D64" s="196"/>
      <c r="E64" s="15"/>
      <c r="F64" s="15"/>
      <c r="G64" s="196"/>
      <c r="H64" s="15"/>
      <c r="I64" s="15"/>
      <c r="J64" s="196"/>
      <c r="K64" s="15"/>
    </row>
    <row r="65" spans="1:11" ht="12.75">
      <c r="A65" s="17"/>
      <c r="B65" s="18" t="s">
        <v>177</v>
      </c>
      <c r="C65" s="18">
        <f>SUM(C11:C63)</f>
        <v>696116456.1</v>
      </c>
      <c r="D65" s="101">
        <f>C65/'- 3 -'!E65</f>
        <v>0.5734771910966734</v>
      </c>
      <c r="E65" s="18">
        <f>C65/'- 6 -'!J65</f>
        <v>3859.247389151407</v>
      </c>
      <c r="F65" s="18">
        <f>SUM(F11:F63)</f>
        <v>161397298.83299997</v>
      </c>
      <c r="G65" s="101">
        <f>F65/'- 3 -'!E65</f>
        <v>0.1329629098324935</v>
      </c>
      <c r="H65" s="18">
        <f>F65/'- 7 -'!H65</f>
        <v>864.5067998989998</v>
      </c>
      <c r="I65" s="18">
        <f>SUM(I11:I63)</f>
        <v>20590138.490000002</v>
      </c>
      <c r="J65" s="101">
        <f>I65/'- 3 -'!E65</f>
        <v>0.016962642790677593</v>
      </c>
      <c r="K65" s="18">
        <f>I65/'- 7 -'!F65</f>
        <v>4901.246962627946</v>
      </c>
    </row>
    <row r="66" spans="1:11" ht="4.5" customHeight="1">
      <c r="A66" s="15"/>
      <c r="B66" s="15"/>
      <c r="C66" s="15"/>
      <c r="D66" s="196"/>
      <c r="E66" s="15"/>
      <c r="F66" s="15"/>
      <c r="G66" s="196"/>
      <c r="H66" s="15"/>
      <c r="I66" s="15"/>
      <c r="J66" s="196"/>
      <c r="K66" s="15"/>
    </row>
    <row r="67" spans="1:11" ht="12.75">
      <c r="A67" s="13">
        <v>2155</v>
      </c>
      <c r="B67" s="14" t="s">
        <v>178</v>
      </c>
      <c r="C67" s="14">
        <f>SUM('- 18 -'!C67,'- 18 -'!F67,'- 18 -'!I67,'- 19 -'!C67,'- 20 -'!C67)</f>
        <v>839035</v>
      </c>
      <c r="D67" s="363">
        <f>C67/'- 3 -'!E67</f>
        <v>0.7262809186919753</v>
      </c>
      <c r="E67" s="14">
        <f>C67/'- 6 -'!J67</f>
        <v>5766.563573883162</v>
      </c>
      <c r="F67" s="14">
        <f>SUM('- 21 -'!C67,'- 21 -'!F67,'- 21 -'!I67,'- 22 -'!C67,'- 22 -'!F67,'- 22 -'!I67)</f>
        <v>64236</v>
      </c>
      <c r="G67" s="363">
        <f>F67/'- 3 -'!E67</f>
        <v>0.05560361736172833</v>
      </c>
      <c r="H67" s="14">
        <f>F67/'- 7 -'!H67</f>
        <v>441.4845360824742</v>
      </c>
      <c r="I67" s="14">
        <f>SUM('- 23 -'!C67,'- 23 -'!F67,'- 23 -'!I67)</f>
        <v>0</v>
      </c>
      <c r="J67" s="363">
        <f>I67/'- 3 -'!E67</f>
        <v>0</v>
      </c>
      <c r="K67" s="14">
        <f>IF(OR(I67=0,'- 7 -'!F67=0),0,I67/'- 7 -'!F67)</f>
        <v>0</v>
      </c>
    </row>
    <row r="68" spans="1:11" ht="12.75">
      <c r="A68" s="11">
        <v>2408</v>
      </c>
      <c r="B68" s="12" t="s">
        <v>180</v>
      </c>
      <c r="C68" s="12">
        <f>SUM('- 18 -'!C68,'- 18 -'!F68,'- 18 -'!I68,'- 19 -'!C68,'- 20 -'!C68)</f>
        <v>1475409</v>
      </c>
      <c r="D68" s="362">
        <f>C68/'- 3 -'!E68</f>
        <v>0.6492026041868341</v>
      </c>
      <c r="E68" s="12">
        <f>C68/'- 6 -'!J68</f>
        <v>5515.5476635514015</v>
      </c>
      <c r="F68" s="12">
        <f>SUM('- 21 -'!C68,'- 21 -'!F68,'- 21 -'!I68,'- 22 -'!C68,'- 22 -'!F68,'- 22 -'!I68)</f>
        <v>129414</v>
      </c>
      <c r="G68" s="362">
        <f>F68/'- 3 -'!E68</f>
        <v>0.05694414621181987</v>
      </c>
      <c r="H68" s="12">
        <f>F68/'- 7 -'!H68</f>
        <v>483.7906542056075</v>
      </c>
      <c r="I68" s="12">
        <f>SUM('- 23 -'!C68,'- 23 -'!F68,'- 23 -'!I68)</f>
        <v>0</v>
      </c>
      <c r="J68" s="362">
        <f>I68/'- 3 -'!E68</f>
        <v>0</v>
      </c>
      <c r="K68" s="12">
        <f>IF(OR(I68=0,'- 7 -'!F68=0),0,I68/'- 7 -'!F68)</f>
        <v>0</v>
      </c>
    </row>
    <row r="69" ht="6.75" customHeight="1">
      <c r="K69"/>
    </row>
    <row r="70" spans="1:11" ht="12" customHeight="1">
      <c r="A70" s="4"/>
      <c r="B70" s="4"/>
      <c r="C70" s="15"/>
      <c r="D70" s="15"/>
      <c r="E70" s="15"/>
      <c r="F70" s="15"/>
      <c r="G70" s="15"/>
      <c r="H70" s="15"/>
      <c r="I70" s="15"/>
      <c r="J70" s="15"/>
      <c r="K70"/>
    </row>
    <row r="71" spans="1:11" ht="12" customHeight="1">
      <c r="A71" s="4"/>
      <c r="B71" s="4"/>
      <c r="C71" s="150"/>
      <c r="D71" s="150"/>
      <c r="F71" s="150"/>
      <c r="G71" s="150"/>
      <c r="I71" s="150"/>
      <c r="J71" s="150"/>
      <c r="K71"/>
    </row>
    <row r="72" spans="1:11" ht="12" customHeight="1">
      <c r="A72" s="4"/>
      <c r="B72" s="4"/>
      <c r="C72" s="15"/>
      <c r="D72" s="15"/>
      <c r="E72" s="15"/>
      <c r="F72" s="15"/>
      <c r="G72" s="15"/>
      <c r="H72" s="15"/>
      <c r="I72" s="15"/>
      <c r="J72" s="15"/>
      <c r="K72"/>
    </row>
    <row r="73" spans="1:11" ht="12" customHeight="1">
      <c r="A73" s="4"/>
      <c r="B73" s="4"/>
      <c r="C73" s="15"/>
      <c r="D73" s="15"/>
      <c r="E73" s="15"/>
      <c r="F73" s="15"/>
      <c r="G73" s="15"/>
      <c r="H73" s="15"/>
      <c r="I73" s="15"/>
      <c r="J73" s="15"/>
      <c r="K73" s="15"/>
    </row>
    <row r="74" spans="1:11" ht="12" customHeight="1">
      <c r="A74" s="4"/>
      <c r="B74" s="4"/>
      <c r="C74" s="15"/>
      <c r="D74" s="15"/>
      <c r="E74" s="15"/>
      <c r="F74" s="15"/>
      <c r="G74" s="15"/>
      <c r="H74" s="15"/>
      <c r="I74" s="15"/>
      <c r="J74" s="15"/>
      <c r="K74" s="15"/>
    </row>
    <row r="75" spans="3:11" ht="12" customHeight="1">
      <c r="C75" s="15"/>
      <c r="D75" s="15"/>
      <c r="E75" s="15"/>
      <c r="F75" s="15"/>
      <c r="G75" s="15"/>
      <c r="H75" s="15"/>
      <c r="I75" s="15"/>
      <c r="J75" s="15"/>
      <c r="K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19"/>
      <c r="C1" s="56"/>
      <c r="D1" s="56"/>
      <c r="E1" s="56"/>
      <c r="F1" s="56"/>
      <c r="G1" s="56"/>
      <c r="H1" s="56"/>
      <c r="I1" s="56"/>
      <c r="J1" s="56"/>
      <c r="K1" s="56"/>
    </row>
    <row r="2" spans="1:11" ht="12.75">
      <c r="A2" s="6"/>
      <c r="B2" s="21"/>
      <c r="C2" s="57" t="s">
        <v>1</v>
      </c>
      <c r="D2" s="57"/>
      <c r="E2" s="57"/>
      <c r="F2" s="57"/>
      <c r="G2" s="57"/>
      <c r="H2" s="57"/>
      <c r="I2" s="58"/>
      <c r="J2" s="60"/>
      <c r="K2" s="60" t="s">
        <v>4</v>
      </c>
    </row>
    <row r="3" spans="1:11" ht="12.75">
      <c r="A3" s="7"/>
      <c r="B3" s="26"/>
      <c r="C3" s="61" t="str">
        <f>YEAR</f>
        <v>OPERATING FUND ACTUAL 1999/2000</v>
      </c>
      <c r="D3" s="61"/>
      <c r="E3" s="61"/>
      <c r="F3" s="61"/>
      <c r="G3" s="61"/>
      <c r="H3" s="61"/>
      <c r="I3" s="62"/>
      <c r="J3" s="63"/>
      <c r="K3" s="63"/>
    </row>
    <row r="4" spans="1:11" ht="12.75">
      <c r="A4" s="8"/>
      <c r="B4" s="15"/>
      <c r="C4" s="56"/>
      <c r="D4" s="56"/>
      <c r="E4" s="56"/>
      <c r="F4" s="56"/>
      <c r="G4" s="56"/>
      <c r="H4" s="56"/>
      <c r="I4" s="56"/>
      <c r="J4" s="56"/>
      <c r="K4" s="56"/>
    </row>
    <row r="5" spans="1:11" ht="12.75">
      <c r="A5" s="8"/>
      <c r="B5" s="15"/>
      <c r="C5" s="56"/>
      <c r="D5" s="56"/>
      <c r="E5" s="56"/>
      <c r="F5" s="56"/>
      <c r="G5" s="56"/>
      <c r="H5" s="56"/>
      <c r="I5" s="56"/>
      <c r="J5" s="56"/>
      <c r="K5" s="56"/>
    </row>
    <row r="6" spans="1:11" ht="12.75">
      <c r="A6" s="8"/>
      <c r="B6" s="15"/>
      <c r="C6" s="64"/>
      <c r="D6" s="65"/>
      <c r="E6" s="66"/>
      <c r="F6" s="67" t="s">
        <v>376</v>
      </c>
      <c r="G6" s="65"/>
      <c r="H6" s="66"/>
      <c r="I6" s="67" t="s">
        <v>33</v>
      </c>
      <c r="J6" s="65"/>
      <c r="K6" s="66"/>
    </row>
    <row r="7" spans="1:11" ht="12.75">
      <c r="A7" s="15"/>
      <c r="B7" s="15"/>
      <c r="C7" s="68" t="s">
        <v>71</v>
      </c>
      <c r="D7" s="69"/>
      <c r="E7" s="70"/>
      <c r="F7" s="68" t="s">
        <v>42</v>
      </c>
      <c r="G7" s="69"/>
      <c r="H7" s="70"/>
      <c r="I7" s="68" t="s">
        <v>49</v>
      </c>
      <c r="J7" s="69"/>
      <c r="K7" s="70"/>
    </row>
    <row r="8" spans="1:11" ht="12.75">
      <c r="A8" s="44"/>
      <c r="B8" s="45"/>
      <c r="C8" s="78" t="s">
        <v>3</v>
      </c>
      <c r="D8" s="71"/>
      <c r="E8" s="72" t="s">
        <v>83</v>
      </c>
      <c r="F8" s="73"/>
      <c r="G8" s="72"/>
      <c r="H8" s="72" t="s">
        <v>83</v>
      </c>
      <c r="I8" s="73"/>
      <c r="J8" s="72"/>
      <c r="K8" s="72"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11" ht="4.5" customHeight="1">
      <c r="A10" s="76"/>
      <c r="B10" s="76"/>
      <c r="C10" s="15"/>
      <c r="D10" s="15"/>
      <c r="E10" s="15"/>
      <c r="F10" s="15"/>
      <c r="G10" s="15"/>
      <c r="H10" s="15"/>
      <c r="I10" s="15"/>
      <c r="J10" s="15"/>
      <c r="K10" s="15"/>
    </row>
    <row r="11" spans="1:11" ht="12.75">
      <c r="A11" s="11">
        <v>1</v>
      </c>
      <c r="B11" s="12" t="s">
        <v>126</v>
      </c>
      <c r="C11" s="12">
        <f>SUM('- 24 -'!I11,'- 24 -'!G11,'- 24 -'!E11,'- 24 -'!C11)</f>
        <v>4408350.75</v>
      </c>
      <c r="D11" s="362">
        <f>C11/'- 3 -'!E11</f>
        <v>0.01998000688363978</v>
      </c>
      <c r="E11" s="12">
        <f>C11/'- 7 -'!H11</f>
        <v>145.92742442699574</v>
      </c>
      <c r="F11" s="12">
        <f>SUM('- 25 -'!C11,'- 25 -'!F11,'- 25 -'!I11,'- 26 -'!C11)</f>
        <v>6288018.81</v>
      </c>
      <c r="G11" s="362">
        <f>F11/'- 3 -'!E11</f>
        <v>0.02849924296705665</v>
      </c>
      <c r="H11" s="12">
        <f>F11/'- 7 -'!H11</f>
        <v>208.14913370761224</v>
      </c>
      <c r="I11" s="12">
        <f>SUM('- 29 -'!C11,'- 28 -'!I11,'- 28 -'!F11,'- 28 -'!C11,'- 27 -'!I11,'- 27 -'!F11,'- 27 -'!C11)</f>
        <v>11442334.68</v>
      </c>
      <c r="J11" s="362">
        <f>I11/'- 3 -'!E11</f>
        <v>0.051860194126184304</v>
      </c>
      <c r="K11" s="12">
        <f>I11/'- 7 -'!H11</f>
        <v>378.7698674575957</v>
      </c>
    </row>
    <row r="12" spans="1:11" ht="12.75">
      <c r="A12" s="13">
        <v>2</v>
      </c>
      <c r="B12" s="14" t="s">
        <v>127</v>
      </c>
      <c r="C12" s="14">
        <f>SUM('- 24 -'!I12,'- 24 -'!G12,'- 24 -'!E12,'- 24 -'!C12)</f>
        <v>443125</v>
      </c>
      <c r="D12" s="363">
        <f>C12/'- 3 -'!E12</f>
        <v>0.007965335435396964</v>
      </c>
      <c r="E12" s="14">
        <f>C12/'- 7 -'!H12</f>
        <v>48.36120321036537</v>
      </c>
      <c r="F12" s="14">
        <f>SUM('- 25 -'!C12,'- 25 -'!F12,'- 25 -'!I12,'- 26 -'!C12)</f>
        <v>1799629</v>
      </c>
      <c r="G12" s="363">
        <f>F12/'- 3 -'!E12</f>
        <v>0.03234899553008294</v>
      </c>
      <c r="H12" s="14">
        <f>F12/'- 7 -'!H12</f>
        <v>196.40558256082736</v>
      </c>
      <c r="I12" s="14">
        <f>SUM('- 29 -'!C12,'- 28 -'!I12,'- 28 -'!F12,'- 28 -'!C12,'- 27 -'!I12,'- 27 -'!F12,'- 27 -'!C12)</f>
        <v>2900730</v>
      </c>
      <c r="J12" s="363">
        <f>I12/'- 3 -'!E12</f>
        <v>0.052141692428815875</v>
      </c>
      <c r="K12" s="14">
        <f>I12/'- 7 -'!H12</f>
        <v>316.57611957890697</v>
      </c>
    </row>
    <row r="13" spans="1:11" ht="12.75">
      <c r="A13" s="11">
        <v>3</v>
      </c>
      <c r="B13" s="12" t="s">
        <v>128</v>
      </c>
      <c r="C13" s="12">
        <f>SUM('- 24 -'!I13,'- 24 -'!G13,'- 24 -'!E13,'- 24 -'!C13)</f>
        <v>28944</v>
      </c>
      <c r="D13" s="362">
        <f>C13/'- 3 -'!E13</f>
        <v>0.0007509875003029222</v>
      </c>
      <c r="E13" s="12">
        <f>C13/'- 7 -'!H13</f>
        <v>4.839000902798676</v>
      </c>
      <c r="F13" s="12">
        <f>SUM('- 25 -'!C13,'- 25 -'!F13,'- 25 -'!I13,'- 26 -'!C13)</f>
        <v>1440020</v>
      </c>
      <c r="G13" s="362">
        <f>F13/'- 3 -'!E13</f>
        <v>0.03736308112860054</v>
      </c>
      <c r="H13" s="12">
        <f>F13/'- 7 -'!H13</f>
        <v>240.74965727087306</v>
      </c>
      <c r="I13" s="12">
        <f>SUM('- 29 -'!C13,'- 28 -'!I13,'- 28 -'!F13,'- 28 -'!C13,'- 27 -'!I13,'- 27 -'!F13,'- 27 -'!C13)</f>
        <v>2540257</v>
      </c>
      <c r="J13" s="362">
        <f>I13/'- 3 -'!E13</f>
        <v>0.06591007651178138</v>
      </c>
      <c r="K13" s="12">
        <f>I13/'- 7 -'!H13</f>
        <v>424.6927140803157</v>
      </c>
    </row>
    <row r="14" spans="1:11" ht="12.75">
      <c r="A14" s="13">
        <v>4</v>
      </c>
      <c r="B14" s="14" t="s">
        <v>129</v>
      </c>
      <c r="C14" s="14">
        <f>SUM('- 24 -'!I14,'- 24 -'!G14,'- 24 -'!E14,'- 24 -'!C14)</f>
        <v>80699</v>
      </c>
      <c r="D14" s="363">
        <f>C14/'- 3 -'!E14</f>
        <v>0.0021361381944437854</v>
      </c>
      <c r="E14" s="14">
        <f>C14/'- 7 -'!H14</f>
        <v>13.92370337140688</v>
      </c>
      <c r="F14" s="14">
        <f>SUM('- 25 -'!C14,'- 25 -'!F14,'- 25 -'!I14,'- 26 -'!C14)</f>
        <v>1186183.07</v>
      </c>
      <c r="G14" s="363">
        <f>F14/'- 3 -'!E14</f>
        <v>0.03139879008946315</v>
      </c>
      <c r="H14" s="14">
        <f>F14/'- 7 -'!H14</f>
        <v>204.6625263121571</v>
      </c>
      <c r="I14" s="14">
        <f>SUM('- 29 -'!C14,'- 28 -'!I14,'- 28 -'!F14,'- 28 -'!C14,'- 27 -'!I14,'- 27 -'!F14,'- 27 -'!C14)</f>
        <v>2527289.1399999997</v>
      </c>
      <c r="J14" s="363">
        <f>I14/'- 3 -'!E14</f>
        <v>0.06689846045622606</v>
      </c>
      <c r="K14" s="14">
        <f>I14/'- 7 -'!H14</f>
        <v>436.0552710583525</v>
      </c>
    </row>
    <row r="15" spans="1:11" ht="12.75">
      <c r="A15" s="11">
        <v>5</v>
      </c>
      <c r="B15" s="12" t="s">
        <v>130</v>
      </c>
      <c r="C15" s="12">
        <f>SUM('- 24 -'!I15,'- 24 -'!G15,'- 24 -'!E15,'- 24 -'!C15)</f>
        <v>3965</v>
      </c>
      <c r="D15" s="362">
        <f>C15/'- 3 -'!E15</f>
        <v>8.63427483077529E-05</v>
      </c>
      <c r="E15" s="12">
        <f>C15/'- 7 -'!H15</f>
        <v>0.5614795304246852</v>
      </c>
      <c r="F15" s="12">
        <f>SUM('- 25 -'!C15,'- 25 -'!F15,'- 25 -'!I15,'- 26 -'!C15)</f>
        <v>1992658</v>
      </c>
      <c r="G15" s="362">
        <f>F15/'- 3 -'!E15</f>
        <v>0.04339257708888532</v>
      </c>
      <c r="H15" s="12">
        <f>F15/'- 7 -'!H15</f>
        <v>282.17822903833354</v>
      </c>
      <c r="I15" s="12">
        <f>SUM('- 29 -'!C15,'- 28 -'!I15,'- 28 -'!F15,'- 28 -'!C15,'- 27 -'!I15,'- 27 -'!F15,'- 27 -'!C15)</f>
        <v>3685003</v>
      </c>
      <c r="J15" s="362">
        <f>I15/'- 3 -'!E15</f>
        <v>0.08024546949364801</v>
      </c>
      <c r="K15" s="12">
        <f>I15/'- 7 -'!H15</f>
        <v>521.8294461673535</v>
      </c>
    </row>
    <row r="16" spans="1:11" ht="12.75">
      <c r="A16" s="13">
        <v>6</v>
      </c>
      <c r="B16" s="14" t="s">
        <v>131</v>
      </c>
      <c r="C16" s="14">
        <f>SUM('- 24 -'!I16,'- 24 -'!G16,'- 24 -'!E16,'- 24 -'!C16)</f>
        <v>150284</v>
      </c>
      <c r="D16" s="363">
        <f>C16/'- 3 -'!E16</f>
        <v>0.002750799601455842</v>
      </c>
      <c r="E16" s="14">
        <f>C16/'- 7 -'!H16</f>
        <v>16.898184067015237</v>
      </c>
      <c r="F16" s="14">
        <f>SUM('- 25 -'!C16,'- 25 -'!F16,'- 25 -'!I16,'- 26 -'!C16)</f>
        <v>2036490</v>
      </c>
      <c r="G16" s="363">
        <f>F16/'- 3 -'!E16</f>
        <v>0.03727593010812068</v>
      </c>
      <c r="H16" s="14">
        <f>F16/'- 7 -'!H16</f>
        <v>228.9863383369877</v>
      </c>
      <c r="I16" s="14">
        <f>SUM('- 29 -'!C16,'- 28 -'!I16,'- 28 -'!F16,'- 28 -'!C16,'- 27 -'!I16,'- 27 -'!F16,'- 27 -'!C16)</f>
        <v>3584646</v>
      </c>
      <c r="J16" s="363">
        <f>I16/'- 3 -'!E16</f>
        <v>0.0656133905682593</v>
      </c>
      <c r="K16" s="14">
        <f>I16/'- 7 -'!H16</f>
        <v>403.06358576488446</v>
      </c>
    </row>
    <row r="17" spans="1:11" ht="12.75">
      <c r="A17" s="11">
        <v>9</v>
      </c>
      <c r="B17" s="12" t="s">
        <v>132</v>
      </c>
      <c r="C17" s="12">
        <f>SUM('- 24 -'!I17,'- 24 -'!G17,'- 24 -'!E17,'- 24 -'!C17)</f>
        <v>265765</v>
      </c>
      <c r="D17" s="362">
        <f>C17/'- 3 -'!E17</f>
        <v>0.0034535491253127977</v>
      </c>
      <c r="E17" s="12">
        <f>C17/'- 7 -'!H17</f>
        <v>20.635210261506924</v>
      </c>
      <c r="F17" s="12">
        <f>SUM('- 25 -'!C17,'- 25 -'!F17,'- 25 -'!I17,'- 26 -'!C17)</f>
        <v>2381504</v>
      </c>
      <c r="G17" s="362">
        <f>F17/'- 3 -'!E17</f>
        <v>0.03094704365183124</v>
      </c>
      <c r="H17" s="12">
        <f>F17/'- 7 -'!H17</f>
        <v>184.91086402882166</v>
      </c>
      <c r="I17" s="12">
        <f>SUM('- 29 -'!C17,'- 28 -'!I17,'- 28 -'!F17,'- 28 -'!C17,'- 27 -'!I17,'- 27 -'!F17,'- 27 -'!C17)</f>
        <v>4906721.92</v>
      </c>
      <c r="J17" s="362">
        <f>I17/'- 3 -'!E17</f>
        <v>0.06376161343656664</v>
      </c>
      <c r="K17" s="12">
        <f>I17/'- 7 -'!H17</f>
        <v>380.9803341822473</v>
      </c>
    </row>
    <row r="18" spans="1:11" ht="12.75">
      <c r="A18" s="13">
        <v>10</v>
      </c>
      <c r="B18" s="14" t="s">
        <v>133</v>
      </c>
      <c r="C18" s="14">
        <f>SUM('- 24 -'!I18,'- 24 -'!G18,'- 24 -'!E18,'- 24 -'!C18)</f>
        <v>17204</v>
      </c>
      <c r="D18" s="363">
        <f>C18/'- 3 -'!E18</f>
        <v>0.00030546426457835925</v>
      </c>
      <c r="E18" s="14">
        <f>C18/'- 7 -'!H18</f>
        <v>1.9718051575931232</v>
      </c>
      <c r="F18" s="14">
        <f>SUM('- 25 -'!C18,'- 25 -'!F18,'- 25 -'!I18,'- 26 -'!C18)</f>
        <v>1962415</v>
      </c>
      <c r="G18" s="363">
        <f>F18/'- 3 -'!E18</f>
        <v>0.0348435046949861</v>
      </c>
      <c r="H18" s="14">
        <f>F18/'- 7 -'!H18</f>
        <v>224.91862464183382</v>
      </c>
      <c r="I18" s="14">
        <f>SUM('- 29 -'!C18,'- 28 -'!I18,'- 28 -'!F18,'- 28 -'!C18,'- 27 -'!I18,'- 27 -'!F18,'- 27 -'!C18)</f>
        <v>2973418</v>
      </c>
      <c r="J18" s="363">
        <f>I18/'- 3 -'!E18</f>
        <v>0.052794288691819104</v>
      </c>
      <c r="K18" s="14">
        <f>I18/'- 7 -'!H18</f>
        <v>340.79289398280804</v>
      </c>
    </row>
    <row r="19" spans="1:11" ht="12.75">
      <c r="A19" s="11">
        <v>11</v>
      </c>
      <c r="B19" s="12" t="s">
        <v>134</v>
      </c>
      <c r="C19" s="12">
        <f>SUM('- 24 -'!I19,'- 24 -'!G19,'- 24 -'!E19,'- 24 -'!C19)</f>
        <v>280346</v>
      </c>
      <c r="D19" s="362">
        <f>C19/'- 3 -'!E19</f>
        <v>0.009457714221211316</v>
      </c>
      <c r="E19" s="12">
        <f>C19/'- 7 -'!H19</f>
        <v>59.28982319600711</v>
      </c>
      <c r="F19" s="12">
        <f>SUM('- 25 -'!C19,'- 25 -'!F19,'- 25 -'!I19,'- 26 -'!C19)</f>
        <v>765551</v>
      </c>
      <c r="G19" s="362">
        <f>F19/'- 3 -'!E19</f>
        <v>0.025826523580727186</v>
      </c>
      <c r="H19" s="12">
        <f>F19/'- 7 -'!H19</f>
        <v>161.90487268420608</v>
      </c>
      <c r="I19" s="12">
        <f>SUM('- 29 -'!C19,'- 28 -'!I19,'- 28 -'!F19,'- 28 -'!C19,'- 27 -'!I19,'- 27 -'!F19,'- 27 -'!C19)</f>
        <v>978924</v>
      </c>
      <c r="J19" s="362">
        <f>I19/'- 3 -'!E19</f>
        <v>0.03302484585578202</v>
      </c>
      <c r="K19" s="12">
        <f>I19/'- 7 -'!H19</f>
        <v>207.03070806192372</v>
      </c>
    </row>
    <row r="20" spans="1:11" ht="12.75">
      <c r="A20" s="13">
        <v>12</v>
      </c>
      <c r="B20" s="14" t="s">
        <v>135</v>
      </c>
      <c r="C20" s="14">
        <f>SUM('- 24 -'!I20,'- 24 -'!G20,'- 24 -'!E20,'- 24 -'!C20)</f>
        <v>169208</v>
      </c>
      <c r="D20" s="363">
        <f>C20/'- 3 -'!E20</f>
        <v>0.0035696261371026467</v>
      </c>
      <c r="E20" s="14">
        <f>C20/'- 7 -'!H20</f>
        <v>20.91802549109295</v>
      </c>
      <c r="F20" s="14">
        <f>SUM('- 25 -'!C20,'- 25 -'!F20,'- 25 -'!I20,'- 26 -'!C20)</f>
        <v>1299090</v>
      </c>
      <c r="G20" s="363">
        <f>F20/'- 3 -'!E20</f>
        <v>0.02740571142291545</v>
      </c>
      <c r="H20" s="14">
        <f>F20/'- 7 -'!H20</f>
        <v>160.59759429355552</v>
      </c>
      <c r="I20" s="14">
        <f>SUM('- 29 -'!C20,'- 28 -'!I20,'- 28 -'!F20,'- 28 -'!C20,'- 27 -'!I20,'- 27 -'!F20,'- 27 -'!C20)</f>
        <v>2421949</v>
      </c>
      <c r="J20" s="363">
        <f>I20/'- 3 -'!E20</f>
        <v>0.0510936389126378</v>
      </c>
      <c r="K20" s="14">
        <f>I20/'- 7 -'!H20</f>
        <v>299.408957733246</v>
      </c>
    </row>
    <row r="21" spans="1:11" ht="12.75">
      <c r="A21" s="11">
        <v>13</v>
      </c>
      <c r="B21" s="12" t="s">
        <v>136</v>
      </c>
      <c r="C21" s="12">
        <f>SUM('- 24 -'!I21,'- 24 -'!G21,'- 24 -'!E21,'- 24 -'!C21)</f>
        <v>76698</v>
      </c>
      <c r="D21" s="362">
        <f>C21/'- 3 -'!E21</f>
        <v>0.003942901983920963</v>
      </c>
      <c r="E21" s="12">
        <f>C21/'- 7 -'!H21</f>
        <v>24.36791104050834</v>
      </c>
      <c r="F21" s="12">
        <f>SUM('- 25 -'!C21,'- 25 -'!F21,'- 25 -'!I21,'- 26 -'!C21)</f>
        <v>570166</v>
      </c>
      <c r="G21" s="362">
        <f>F21/'- 3 -'!E21</f>
        <v>0.029311176987200187</v>
      </c>
      <c r="H21" s="12">
        <f>F21/'- 7 -'!H21</f>
        <v>181.14884829229547</v>
      </c>
      <c r="I21" s="12">
        <f>SUM('- 29 -'!C21,'- 28 -'!I21,'- 28 -'!F21,'- 28 -'!C21,'- 27 -'!I21,'- 27 -'!F21,'- 27 -'!C21)</f>
        <v>727409</v>
      </c>
      <c r="J21" s="362">
        <f>I21/'- 3 -'!E21</f>
        <v>0.03739474809280508</v>
      </c>
      <c r="K21" s="12">
        <f>I21/'- 7 -'!H21</f>
        <v>231.10691024622716</v>
      </c>
    </row>
    <row r="22" spans="1:11" ht="12.75">
      <c r="A22" s="13">
        <v>14</v>
      </c>
      <c r="B22" s="14" t="s">
        <v>137</v>
      </c>
      <c r="C22" s="14">
        <f>SUM('- 24 -'!I22,'- 24 -'!G22,'- 24 -'!E22,'- 24 -'!C22)</f>
        <v>0</v>
      </c>
      <c r="D22" s="363">
        <f>C22/'- 3 -'!E22</f>
        <v>0</v>
      </c>
      <c r="E22" s="14">
        <f>C22/'- 7 -'!H22</f>
        <v>0</v>
      </c>
      <c r="F22" s="14">
        <f>SUM('- 25 -'!C22,'- 25 -'!F22,'- 25 -'!I22,'- 26 -'!C22)</f>
        <v>759685</v>
      </c>
      <c r="G22" s="363">
        <f>F22/'- 3 -'!E22</f>
        <v>0.034941000316733056</v>
      </c>
      <c r="H22" s="14">
        <f>F22/'- 7 -'!H22</f>
        <v>210.05502405574296</v>
      </c>
      <c r="I22" s="14">
        <f>SUM('- 29 -'!C22,'- 28 -'!I22,'- 28 -'!F22,'- 28 -'!C22,'- 27 -'!I22,'- 27 -'!F22,'- 27 -'!C22)</f>
        <v>932451</v>
      </c>
      <c r="J22" s="363">
        <f>I22/'- 3 -'!E22</f>
        <v>0.04288721073384107</v>
      </c>
      <c r="K22" s="14">
        <f>I22/'- 7 -'!H22</f>
        <v>257.8253055355859</v>
      </c>
    </row>
    <row r="23" spans="1:11" ht="12.75">
      <c r="A23" s="11">
        <v>15</v>
      </c>
      <c r="B23" s="12" t="s">
        <v>138</v>
      </c>
      <c r="C23" s="12">
        <f>SUM('- 24 -'!I23,'- 24 -'!G23,'- 24 -'!E23,'- 24 -'!C23)</f>
        <v>92652</v>
      </c>
      <c r="D23" s="362">
        <f>C23/'- 3 -'!E23</f>
        <v>0.0032573498323828216</v>
      </c>
      <c r="E23" s="12">
        <f>C23/'- 7 -'!H23</f>
        <v>16.25987153838054</v>
      </c>
      <c r="F23" s="12">
        <f>SUM('- 25 -'!C23,'- 25 -'!F23,'- 25 -'!I23,'- 26 -'!C23)</f>
        <v>789823</v>
      </c>
      <c r="G23" s="362">
        <f>F23/'- 3 -'!E23</f>
        <v>0.02776766628526203</v>
      </c>
      <c r="H23" s="12">
        <f>F23/'- 7 -'!H23</f>
        <v>138.60920992594154</v>
      </c>
      <c r="I23" s="12">
        <f>SUM('- 29 -'!C23,'- 28 -'!I23,'- 28 -'!F23,'- 28 -'!C23,'- 27 -'!I23,'- 27 -'!F23,'- 27 -'!C23)</f>
        <v>959600</v>
      </c>
      <c r="J23" s="362">
        <f>I23/'- 3 -'!E23</f>
        <v>0.0337364859814635</v>
      </c>
      <c r="K23" s="12">
        <f>I23/'- 7 -'!H23</f>
        <v>168.40405742164194</v>
      </c>
    </row>
    <row r="24" spans="1:11" ht="12.75">
      <c r="A24" s="13">
        <v>16</v>
      </c>
      <c r="B24" s="14" t="s">
        <v>139</v>
      </c>
      <c r="C24" s="14">
        <f>SUM('- 24 -'!I24,'- 24 -'!G24,'- 24 -'!E24,'- 24 -'!C24)</f>
        <v>0</v>
      </c>
      <c r="D24" s="363">
        <f>C24/'- 3 -'!E24</f>
        <v>0</v>
      </c>
      <c r="E24" s="14">
        <f>C24/'- 7 -'!H24</f>
        <v>0</v>
      </c>
      <c r="F24" s="14">
        <f>SUM('- 25 -'!C24,'- 25 -'!F24,'- 25 -'!I24,'- 26 -'!C24)</f>
        <v>208669</v>
      </c>
      <c r="G24" s="363">
        <f>F24/'- 3 -'!E24</f>
        <v>0.03787835882288447</v>
      </c>
      <c r="H24" s="14">
        <f>F24/'- 7 -'!H24</f>
        <v>265.1448538754765</v>
      </c>
      <c r="I24" s="14">
        <f>SUM('- 29 -'!C24,'- 28 -'!I24,'- 28 -'!F24,'- 28 -'!C24,'- 27 -'!I24,'- 27 -'!F24,'- 27 -'!C24)</f>
        <v>180511</v>
      </c>
      <c r="J24" s="363">
        <f>I24/'- 3 -'!E24</f>
        <v>0.03276701584556258</v>
      </c>
      <c r="K24" s="14">
        <f>I24/'- 7 -'!H24</f>
        <v>229.3659466327827</v>
      </c>
    </row>
    <row r="25" spans="1:11" ht="12.75">
      <c r="A25" s="11">
        <v>17</v>
      </c>
      <c r="B25" s="12" t="s">
        <v>140</v>
      </c>
      <c r="C25" s="12">
        <f>SUM('- 24 -'!I25,'- 24 -'!G25,'- 24 -'!E25,'- 24 -'!C25)</f>
        <v>0</v>
      </c>
      <c r="D25" s="362">
        <f>C25/'- 3 -'!E25</f>
        <v>0</v>
      </c>
      <c r="E25" s="12">
        <f>C25/'- 7 -'!H25</f>
        <v>0</v>
      </c>
      <c r="F25" s="12">
        <f>SUM('- 25 -'!C25,'- 25 -'!F25,'- 25 -'!I25,'- 26 -'!C25)</f>
        <v>201128</v>
      </c>
      <c r="G25" s="362">
        <f>F25/'- 3 -'!E25</f>
        <v>0.0506864360702469</v>
      </c>
      <c r="H25" s="12">
        <f>F25/'- 7 -'!H25</f>
        <v>371.0848708487085</v>
      </c>
      <c r="I25" s="12">
        <f>SUM('- 29 -'!C25,'- 28 -'!I25,'- 28 -'!F25,'- 28 -'!C25,'- 27 -'!I25,'- 27 -'!F25,'- 27 -'!C25)</f>
        <v>200497</v>
      </c>
      <c r="J25" s="362">
        <f>I25/'- 3 -'!E25</f>
        <v>0.05052741723070032</v>
      </c>
      <c r="K25" s="12">
        <f>I25/'- 7 -'!H25</f>
        <v>369.9206642066421</v>
      </c>
    </row>
    <row r="26" spans="1:11" ht="12.75">
      <c r="A26" s="13">
        <v>18</v>
      </c>
      <c r="B26" s="14" t="s">
        <v>141</v>
      </c>
      <c r="C26" s="14">
        <f>SUM('- 24 -'!I26,'- 24 -'!G26,'- 24 -'!E26,'- 24 -'!C26)</f>
        <v>0</v>
      </c>
      <c r="D26" s="363">
        <f>C26/'- 3 -'!E26</f>
        <v>0</v>
      </c>
      <c r="E26" s="14">
        <f>C26/'- 7 -'!H26</f>
        <v>0</v>
      </c>
      <c r="F26" s="14">
        <f>SUM('- 25 -'!C26,'- 25 -'!F26,'- 25 -'!I26,'- 26 -'!C26)</f>
        <v>325882</v>
      </c>
      <c r="G26" s="363">
        <f>F26/'- 3 -'!E26</f>
        <v>0.03700683875096894</v>
      </c>
      <c r="H26" s="14">
        <f>F26/'- 7 -'!H26</f>
        <v>210.8313385521123</v>
      </c>
      <c r="I26" s="14">
        <f>SUM('- 29 -'!C26,'- 28 -'!I26,'- 28 -'!F26,'- 28 -'!C26,'- 27 -'!I26,'- 27 -'!F26,'- 27 -'!C26)</f>
        <v>266543</v>
      </c>
      <c r="J26" s="363">
        <f>I26/'- 3 -'!E26</f>
        <v>0.03026836039179677</v>
      </c>
      <c r="K26" s="14">
        <f>I26/'- 7 -'!H26</f>
        <v>172.44161221453064</v>
      </c>
    </row>
    <row r="27" spans="1:11" ht="12.75">
      <c r="A27" s="11">
        <v>19</v>
      </c>
      <c r="B27" s="12" t="s">
        <v>142</v>
      </c>
      <c r="C27" s="12">
        <f>SUM('- 24 -'!I27,'- 24 -'!G27,'- 24 -'!E27,'- 24 -'!C27)</f>
        <v>0</v>
      </c>
      <c r="D27" s="362">
        <f>C27/'- 3 -'!E27</f>
        <v>0</v>
      </c>
      <c r="E27" s="12">
        <f>C27/'- 7 -'!H27</f>
        <v>0</v>
      </c>
      <c r="F27" s="12">
        <f>SUM('- 25 -'!C27,'- 25 -'!F27,'- 25 -'!I27,'- 26 -'!C27)</f>
        <v>693720</v>
      </c>
      <c r="G27" s="362">
        <f>F27/'- 3 -'!E27</f>
        <v>0.032378008157884004</v>
      </c>
      <c r="H27" s="12">
        <f>F27/'- 7 -'!H27</f>
        <v>146.6731505169461</v>
      </c>
      <c r="I27" s="12">
        <f>SUM('- 29 -'!C27,'- 28 -'!I27,'- 28 -'!F27,'- 28 -'!C27,'- 27 -'!I27,'- 27 -'!F27,'- 27 -'!C27)</f>
        <v>825382</v>
      </c>
      <c r="J27" s="362">
        <f>I27/'- 3 -'!E27</f>
        <v>0.03852307145443495</v>
      </c>
      <c r="K27" s="12">
        <f>I27/'- 7 -'!H27</f>
        <v>174.51043406558554</v>
      </c>
    </row>
    <row r="28" spans="1:11" ht="12.75">
      <c r="A28" s="13">
        <v>20</v>
      </c>
      <c r="B28" s="14" t="s">
        <v>143</v>
      </c>
      <c r="C28" s="14">
        <f>SUM('- 24 -'!I28,'- 24 -'!G28,'- 24 -'!E28,'- 24 -'!C28)</f>
        <v>10200.56</v>
      </c>
      <c r="D28" s="363">
        <f>C28/'- 3 -'!E28</f>
        <v>0.001355211663080794</v>
      </c>
      <c r="E28" s="14">
        <f>C28/'- 7 -'!H28</f>
        <v>10.387535641547862</v>
      </c>
      <c r="F28" s="14">
        <f>SUM('- 25 -'!C28,'- 25 -'!F28,'- 25 -'!I28,'- 26 -'!C28)</f>
        <v>379839.36</v>
      </c>
      <c r="G28" s="363">
        <f>F28/'- 3 -'!E28</f>
        <v>0.05046416380758943</v>
      </c>
      <c r="H28" s="14">
        <f>F28/'- 7 -'!H28</f>
        <v>386.8017922606924</v>
      </c>
      <c r="I28" s="14">
        <f>SUM('- 29 -'!C28,'- 28 -'!I28,'- 28 -'!F28,'- 28 -'!C28,'- 27 -'!I28,'- 27 -'!F28,'- 27 -'!C28)</f>
        <v>268981.7</v>
      </c>
      <c r="J28" s="363">
        <f>I28/'- 3 -'!E28</f>
        <v>0.035735992631316243</v>
      </c>
      <c r="K28" s="14">
        <f>I28/'- 7 -'!H28</f>
        <v>273.9121181262729</v>
      </c>
    </row>
    <row r="29" spans="1:11" ht="12.75">
      <c r="A29" s="11">
        <v>21</v>
      </c>
      <c r="B29" s="12" t="s">
        <v>144</v>
      </c>
      <c r="C29" s="12">
        <f>SUM('- 24 -'!I29,'- 24 -'!G29,'- 24 -'!E29,'- 24 -'!C29)</f>
        <v>55130</v>
      </c>
      <c r="D29" s="362">
        <f>C29/'- 3 -'!E29</f>
        <v>0.002622879127710235</v>
      </c>
      <c r="E29" s="12">
        <f>C29/'- 7 -'!H29</f>
        <v>15.806978811250968</v>
      </c>
      <c r="F29" s="12">
        <f>SUM('- 25 -'!C29,'- 25 -'!F29,'- 25 -'!I29,'- 26 -'!C29)</f>
        <v>632122</v>
      </c>
      <c r="G29" s="362">
        <f>F29/'- 3 -'!E29</f>
        <v>0.030073999636612538</v>
      </c>
      <c r="H29" s="12">
        <f>F29/'- 7 -'!H29</f>
        <v>181.24322619491358</v>
      </c>
      <c r="I29" s="12">
        <f>SUM('- 29 -'!C29,'- 28 -'!I29,'- 28 -'!F29,'- 28 -'!C29,'- 27 -'!I29,'- 27 -'!F29,'- 27 -'!C29)</f>
        <v>1090412</v>
      </c>
      <c r="J29" s="362">
        <f>I29/'- 3 -'!E29</f>
        <v>0.05187772311635721</v>
      </c>
      <c r="K29" s="12">
        <f>I29/'- 7 -'!H29</f>
        <v>312.64500960518393</v>
      </c>
    </row>
    <row r="30" spans="1:11" ht="12.75">
      <c r="A30" s="13">
        <v>22</v>
      </c>
      <c r="B30" s="14" t="s">
        <v>145</v>
      </c>
      <c r="C30" s="14">
        <f>SUM('- 24 -'!I30,'- 24 -'!G30,'- 24 -'!E30,'- 24 -'!C30)</f>
        <v>258521</v>
      </c>
      <c r="D30" s="363">
        <f>C30/'- 3 -'!E30</f>
        <v>0.021778552437820335</v>
      </c>
      <c r="E30" s="14">
        <f>C30/'- 7 -'!H30</f>
        <v>145.39988751406074</v>
      </c>
      <c r="F30" s="14">
        <f>SUM('- 25 -'!C30,'- 25 -'!F30,'- 25 -'!I30,'- 26 -'!C30)</f>
        <v>411034</v>
      </c>
      <c r="G30" s="363">
        <f>F30/'- 3 -'!E30</f>
        <v>0.034626686121154736</v>
      </c>
      <c r="H30" s="14">
        <f>F30/'- 7 -'!H30</f>
        <v>231.17772778402698</v>
      </c>
      <c r="I30" s="14">
        <f>SUM('- 29 -'!C30,'- 28 -'!I30,'- 28 -'!F30,'- 28 -'!C30,'- 27 -'!I30,'- 27 -'!F30,'- 27 -'!C30)</f>
        <v>466929</v>
      </c>
      <c r="J30" s="363">
        <f>I30/'- 3 -'!E30</f>
        <v>0.03933544165169951</v>
      </c>
      <c r="K30" s="14">
        <f>I30/'- 7 -'!H30</f>
        <v>262.6147356580427</v>
      </c>
    </row>
    <row r="31" spans="1:11" ht="12.75">
      <c r="A31" s="11">
        <v>23</v>
      </c>
      <c r="B31" s="12" t="s">
        <v>146</v>
      </c>
      <c r="C31" s="12">
        <f>SUM('- 24 -'!I31,'- 24 -'!G31,'- 24 -'!E31,'- 24 -'!C31)</f>
        <v>0</v>
      </c>
      <c r="D31" s="362">
        <f>C31/'- 3 -'!E31</f>
        <v>0</v>
      </c>
      <c r="E31" s="12">
        <f>C31/'- 7 -'!H31</f>
        <v>0</v>
      </c>
      <c r="F31" s="12">
        <f>SUM('- 25 -'!C31,'- 25 -'!F31,'- 25 -'!I31,'- 26 -'!C31)</f>
        <v>298706</v>
      </c>
      <c r="G31" s="362">
        <f>F31/'- 3 -'!E31</f>
        <v>0.03192486617102001</v>
      </c>
      <c r="H31" s="12">
        <f>F31/'- 7 -'!H31</f>
        <v>208.3753051970701</v>
      </c>
      <c r="I31" s="12">
        <f>SUM('- 29 -'!C31,'- 28 -'!I31,'- 28 -'!F31,'- 28 -'!C31,'- 27 -'!I31,'- 27 -'!F31,'- 27 -'!C31)</f>
        <v>308044</v>
      </c>
      <c r="J31" s="362">
        <f>I31/'- 3 -'!E31</f>
        <v>0.03292288562930001</v>
      </c>
      <c r="K31" s="12">
        <f>I31/'- 7 -'!H31</f>
        <v>214.88943146145797</v>
      </c>
    </row>
    <row r="32" spans="1:11" ht="12.75">
      <c r="A32" s="13">
        <v>24</v>
      </c>
      <c r="B32" s="14" t="s">
        <v>147</v>
      </c>
      <c r="C32" s="14">
        <f>SUM('- 24 -'!I32,'- 24 -'!G32,'- 24 -'!E32,'- 24 -'!C32)</f>
        <v>1255</v>
      </c>
      <c r="D32" s="363">
        <f>C32/'- 3 -'!E32</f>
        <v>5.7662699672030184E-05</v>
      </c>
      <c r="E32" s="14">
        <f>C32/'- 7 -'!H32</f>
        <v>0.337293055256934</v>
      </c>
      <c r="F32" s="14">
        <f>SUM('- 25 -'!C32,'- 25 -'!F32,'- 25 -'!I32,'- 26 -'!C32)</f>
        <v>695983</v>
      </c>
      <c r="G32" s="363">
        <f>F32/'- 3 -'!E32</f>
        <v>0.03197789538313831</v>
      </c>
      <c r="H32" s="14">
        <f>F32/'- 7 -'!H32</f>
        <v>187.0519780692324</v>
      </c>
      <c r="I32" s="14">
        <f>SUM('- 29 -'!C32,'- 28 -'!I32,'- 28 -'!F32,'- 28 -'!C32,'- 27 -'!I32,'- 27 -'!F32,'- 27 -'!C32)</f>
        <v>965840</v>
      </c>
      <c r="J32" s="363">
        <f>I32/'- 3 -'!E32</f>
        <v>0.0443768460966005</v>
      </c>
      <c r="K32" s="14">
        <f>I32/'- 7 -'!H32</f>
        <v>259.57858525048374</v>
      </c>
    </row>
    <row r="33" spans="1:11" ht="12.75">
      <c r="A33" s="11">
        <v>25</v>
      </c>
      <c r="B33" s="12" t="s">
        <v>148</v>
      </c>
      <c r="C33" s="12">
        <f>SUM('- 24 -'!I33,'- 24 -'!G33,'- 24 -'!E33,'- 24 -'!C33)</f>
        <v>36</v>
      </c>
      <c r="D33" s="362">
        <f>C33/'- 3 -'!E33</f>
        <v>3.6333241221838456E-06</v>
      </c>
      <c r="E33" s="12">
        <f>C33/'- 7 -'!H33</f>
        <v>0.022509848058525607</v>
      </c>
      <c r="F33" s="12">
        <f>SUM('- 25 -'!C33,'- 25 -'!F33,'- 25 -'!I33,'- 26 -'!C33)</f>
        <v>370034</v>
      </c>
      <c r="G33" s="362">
        <f>F33/'- 3 -'!E33</f>
        <v>0.03734592939522714</v>
      </c>
      <c r="H33" s="12">
        <f>F33/'- 7 -'!H33</f>
        <v>231.3724754580129</v>
      </c>
      <c r="I33" s="12">
        <f>SUM('- 29 -'!C33,'- 28 -'!I33,'- 28 -'!F33,'- 28 -'!C33,'- 27 -'!I33,'- 27 -'!F33,'- 27 -'!C33)</f>
        <v>290456</v>
      </c>
      <c r="J33" s="362">
        <f>I33/'- 3 -'!E33</f>
        <v>0.029314466423139753</v>
      </c>
      <c r="K33" s="12">
        <f>I33/'- 7 -'!H33</f>
        <v>181.61445632464205</v>
      </c>
    </row>
    <row r="34" spans="1:11" ht="12.75">
      <c r="A34" s="13">
        <v>26</v>
      </c>
      <c r="B34" s="14" t="s">
        <v>149</v>
      </c>
      <c r="C34" s="14">
        <f>SUM('- 24 -'!I34,'- 24 -'!G34,'- 24 -'!E34,'- 24 -'!C34)</f>
        <v>0</v>
      </c>
      <c r="D34" s="363">
        <f>C34/'- 3 -'!E34</f>
        <v>0</v>
      </c>
      <c r="E34" s="14">
        <f>C34/'- 7 -'!H34</f>
        <v>0</v>
      </c>
      <c r="F34" s="14">
        <f>SUM('- 25 -'!C34,'- 25 -'!F34,'- 25 -'!I34,'- 26 -'!C34)</f>
        <v>421137</v>
      </c>
      <c r="G34" s="363">
        <f>F34/'- 3 -'!E34</f>
        <v>0.028911182846101533</v>
      </c>
      <c r="H34" s="14">
        <f>F34/'- 7 -'!H34</f>
        <v>154.8867230599485</v>
      </c>
      <c r="I34" s="14">
        <f>SUM('- 29 -'!C34,'- 28 -'!I34,'- 28 -'!F34,'- 28 -'!C34,'- 27 -'!I34,'- 27 -'!F34,'- 27 -'!C34)</f>
        <v>567670</v>
      </c>
      <c r="J34" s="363">
        <f>I34/'- 3 -'!E34</f>
        <v>0.038970717762263726</v>
      </c>
      <c r="K34" s="14">
        <f>I34/'- 7 -'!H34</f>
        <v>208.77896285399044</v>
      </c>
    </row>
    <row r="35" spans="1:11" ht="12.75">
      <c r="A35" s="11">
        <v>28</v>
      </c>
      <c r="B35" s="12" t="s">
        <v>150</v>
      </c>
      <c r="C35" s="12">
        <f>SUM('- 24 -'!I35,'- 24 -'!G35,'- 24 -'!E35,'- 24 -'!C35)</f>
        <v>0</v>
      </c>
      <c r="D35" s="362">
        <f>C35/'- 3 -'!E35</f>
        <v>0</v>
      </c>
      <c r="E35" s="12">
        <f>C35/'- 7 -'!H35</f>
        <v>0</v>
      </c>
      <c r="F35" s="12">
        <f>SUM('- 25 -'!C35,'- 25 -'!F35,'- 25 -'!I35,'- 26 -'!C35)</f>
        <v>277340</v>
      </c>
      <c r="G35" s="362">
        <f>F35/'- 3 -'!E35</f>
        <v>0.0456960617092904</v>
      </c>
      <c r="H35" s="12">
        <f>F35/'- 7 -'!H35</f>
        <v>310.43205730915605</v>
      </c>
      <c r="I35" s="12">
        <f>SUM('- 29 -'!C35,'- 28 -'!I35,'- 28 -'!F35,'- 28 -'!C35,'- 27 -'!I35,'- 27 -'!F35,'- 27 -'!C35)</f>
        <v>177418</v>
      </c>
      <c r="J35" s="362">
        <f>I35/'- 3 -'!E35</f>
        <v>0.029232364160737306</v>
      </c>
      <c r="K35" s="12">
        <f>I35/'- 7 -'!H35</f>
        <v>198.5874188493396</v>
      </c>
    </row>
    <row r="36" spans="1:11" ht="12.75">
      <c r="A36" s="13">
        <v>30</v>
      </c>
      <c r="B36" s="14" t="s">
        <v>151</v>
      </c>
      <c r="C36" s="14">
        <f>SUM('- 24 -'!I36,'- 24 -'!G36,'- 24 -'!E36,'- 24 -'!C36)</f>
        <v>0</v>
      </c>
      <c r="D36" s="363">
        <f>C36/'- 3 -'!E36</f>
        <v>0</v>
      </c>
      <c r="E36" s="14">
        <f>C36/'- 7 -'!H36</f>
        <v>0</v>
      </c>
      <c r="F36" s="14">
        <f>SUM('- 25 -'!C36,'- 25 -'!F36,'- 25 -'!I36,'- 26 -'!C36)</f>
        <v>352745</v>
      </c>
      <c r="G36" s="363">
        <f>F36/'- 3 -'!E36</f>
        <v>0.039968763303045024</v>
      </c>
      <c r="H36" s="14">
        <f>F36/'- 7 -'!H36</f>
        <v>257.8733825572045</v>
      </c>
      <c r="I36" s="14">
        <f>SUM('- 29 -'!C36,'- 28 -'!I36,'- 28 -'!F36,'- 28 -'!C36,'- 27 -'!I36,'- 27 -'!F36,'- 27 -'!C36)</f>
        <v>405067</v>
      </c>
      <c r="J36" s="363">
        <f>I36/'- 3 -'!E36</f>
        <v>0.04589725451778066</v>
      </c>
      <c r="K36" s="14">
        <f>I36/'- 7 -'!H36</f>
        <v>296.123254623876</v>
      </c>
    </row>
    <row r="37" spans="1:11" ht="12.75">
      <c r="A37" s="11">
        <v>31</v>
      </c>
      <c r="B37" s="12" t="s">
        <v>152</v>
      </c>
      <c r="C37" s="12">
        <f>SUM('- 24 -'!I37,'- 24 -'!G37,'- 24 -'!E37,'- 24 -'!C37)</f>
        <v>0</v>
      </c>
      <c r="D37" s="362">
        <f>C37/'- 3 -'!E37</f>
        <v>0</v>
      </c>
      <c r="E37" s="12">
        <f>C37/'- 7 -'!H37</f>
        <v>0</v>
      </c>
      <c r="F37" s="12">
        <f>SUM('- 25 -'!C37,'- 25 -'!F37,'- 25 -'!I37,'- 26 -'!C37)</f>
        <v>388672</v>
      </c>
      <c r="G37" s="362">
        <f>F37/'- 3 -'!E37</f>
        <v>0.03854918846971905</v>
      </c>
      <c r="H37" s="12">
        <f>F37/'- 7 -'!H37</f>
        <v>228.36192714453583</v>
      </c>
      <c r="I37" s="12">
        <f>SUM('- 29 -'!C37,'- 28 -'!I37,'- 28 -'!F37,'- 28 -'!C37,'- 27 -'!I37,'- 27 -'!F37,'- 27 -'!C37)</f>
        <v>370579</v>
      </c>
      <c r="J37" s="362">
        <f>I37/'- 3 -'!E37</f>
        <v>0.03675469216696859</v>
      </c>
      <c r="K37" s="12">
        <f>I37/'- 7 -'!H37</f>
        <v>217.73149236192714</v>
      </c>
    </row>
    <row r="38" spans="1:11" ht="12.75">
      <c r="A38" s="13">
        <v>32</v>
      </c>
      <c r="B38" s="14" t="s">
        <v>153</v>
      </c>
      <c r="C38" s="14">
        <f>SUM('- 24 -'!I38,'- 24 -'!G38,'- 24 -'!E38,'- 24 -'!C38)</f>
        <v>0</v>
      </c>
      <c r="D38" s="363">
        <f>C38/'- 3 -'!E38</f>
        <v>0</v>
      </c>
      <c r="E38" s="14">
        <f>C38/'- 7 -'!H38</f>
        <v>0</v>
      </c>
      <c r="F38" s="14">
        <f>SUM('- 25 -'!C38,'- 25 -'!F38,'- 25 -'!I38,'- 26 -'!C38)</f>
        <v>327447</v>
      </c>
      <c r="G38" s="363">
        <f>F38/'- 3 -'!E38</f>
        <v>0.05114002938333571</v>
      </c>
      <c r="H38" s="14">
        <f>F38/'- 7 -'!H38</f>
        <v>373.1589743589744</v>
      </c>
      <c r="I38" s="14">
        <f>SUM('- 29 -'!C38,'- 28 -'!I38,'- 28 -'!F38,'- 28 -'!C38,'- 27 -'!I38,'- 27 -'!F38,'- 27 -'!C38)</f>
        <v>281219</v>
      </c>
      <c r="J38" s="363">
        <f>I38/'- 3 -'!E38</f>
        <v>0.04392023113099917</v>
      </c>
      <c r="K38" s="14">
        <f>I38/'- 7 -'!H38</f>
        <v>320.47749287749286</v>
      </c>
    </row>
    <row r="39" spans="1:11" ht="12.75">
      <c r="A39" s="11">
        <v>33</v>
      </c>
      <c r="B39" s="12" t="s">
        <v>154</v>
      </c>
      <c r="C39" s="12">
        <f>SUM('- 24 -'!I39,'- 24 -'!G39,'- 24 -'!E39,'- 24 -'!C39)</f>
        <v>0</v>
      </c>
      <c r="D39" s="362">
        <f>C39/'- 3 -'!E39</f>
        <v>0</v>
      </c>
      <c r="E39" s="12">
        <f>C39/'- 7 -'!H39</f>
        <v>0</v>
      </c>
      <c r="F39" s="12">
        <f>SUM('- 25 -'!C39,'- 25 -'!F39,'- 25 -'!I39,'- 26 -'!C39)</f>
        <v>458149</v>
      </c>
      <c r="G39" s="362">
        <f>F39/'- 3 -'!E39</f>
        <v>0.03789380612952158</v>
      </c>
      <c r="H39" s="12">
        <f>F39/'- 7 -'!H39</f>
        <v>244.65929723379259</v>
      </c>
      <c r="I39" s="12">
        <f>SUM('- 29 -'!C39,'- 28 -'!I39,'- 28 -'!F39,'- 28 -'!C39,'- 27 -'!I39,'- 27 -'!F39,'- 27 -'!C39)</f>
        <v>723269</v>
      </c>
      <c r="J39" s="362">
        <f>I39/'- 3 -'!E39</f>
        <v>0.059822056286258286</v>
      </c>
      <c r="K39" s="12">
        <f>I39/'- 7 -'!H39</f>
        <v>386.23785111609527</v>
      </c>
    </row>
    <row r="40" spans="1:11" ht="12.75">
      <c r="A40" s="13">
        <v>34</v>
      </c>
      <c r="B40" s="14" t="s">
        <v>155</v>
      </c>
      <c r="C40" s="14">
        <f>SUM('- 24 -'!I40,'- 24 -'!G40,'- 24 -'!E40,'- 24 -'!C40)</f>
        <v>0</v>
      </c>
      <c r="D40" s="363">
        <f>C40/'- 3 -'!E40</f>
        <v>0</v>
      </c>
      <c r="E40" s="14">
        <f>C40/'- 7 -'!H40</f>
        <v>0</v>
      </c>
      <c r="F40" s="14">
        <f>SUM('- 25 -'!C40,'- 25 -'!F40,'- 25 -'!I40,'- 26 -'!C40)</f>
        <v>207245.86000000002</v>
      </c>
      <c r="G40" s="363">
        <f>F40/'- 3 -'!E40</f>
        <v>0.03820184537419278</v>
      </c>
      <c r="H40" s="14">
        <f>F40/'- 7 -'!H40</f>
        <v>275.409780730897</v>
      </c>
      <c r="I40" s="14">
        <f>SUM('- 29 -'!C40,'- 28 -'!I40,'- 28 -'!F40,'- 28 -'!C40,'- 27 -'!I40,'- 27 -'!F40,'- 27 -'!C40)</f>
        <v>195623.22000000003</v>
      </c>
      <c r="J40" s="363">
        <f>I40/'- 3 -'!E40</f>
        <v>0.03605943202938624</v>
      </c>
      <c r="K40" s="14">
        <f>I40/'- 7 -'!H40</f>
        <v>259.9644119601329</v>
      </c>
    </row>
    <row r="41" spans="1:11" ht="12.75">
      <c r="A41" s="11">
        <v>35</v>
      </c>
      <c r="B41" s="12" t="s">
        <v>156</v>
      </c>
      <c r="C41" s="12">
        <f>SUM('- 24 -'!I41,'- 24 -'!G41,'- 24 -'!E41,'- 24 -'!C41)</f>
        <v>2991</v>
      </c>
      <c r="D41" s="362">
        <f>C41/'- 3 -'!E41</f>
        <v>0.000223760893194235</v>
      </c>
      <c r="E41" s="12">
        <f>C41/'- 7 -'!H41</f>
        <v>1.498496993987976</v>
      </c>
      <c r="F41" s="12">
        <f>SUM('- 25 -'!C41,'- 25 -'!F41,'- 25 -'!I41,'- 26 -'!C41)</f>
        <v>512654</v>
      </c>
      <c r="G41" s="362">
        <f>F41/'- 3 -'!E41</f>
        <v>0.03835236273473666</v>
      </c>
      <c r="H41" s="12">
        <f>F41/'- 7 -'!H41</f>
        <v>256.84068136272543</v>
      </c>
      <c r="I41" s="12">
        <f>SUM('- 29 -'!C41,'- 28 -'!I41,'- 28 -'!F41,'- 28 -'!C41,'- 27 -'!I41,'- 27 -'!F41,'- 27 -'!C41)</f>
        <v>454867</v>
      </c>
      <c r="J41" s="362">
        <f>I41/'- 3 -'!E41</f>
        <v>0.03402923644419328</v>
      </c>
      <c r="K41" s="12">
        <f>I41/'- 7 -'!H41</f>
        <v>227.88927855711424</v>
      </c>
    </row>
    <row r="42" spans="1:11" ht="12.75">
      <c r="A42" s="13">
        <v>36</v>
      </c>
      <c r="B42" s="14" t="s">
        <v>157</v>
      </c>
      <c r="C42" s="14">
        <f>SUM('- 24 -'!I42,'- 24 -'!G42,'- 24 -'!E42,'- 24 -'!C42)</f>
        <v>0</v>
      </c>
      <c r="D42" s="363">
        <f>C42/'- 3 -'!E42</f>
        <v>0</v>
      </c>
      <c r="E42" s="14">
        <f>C42/'- 7 -'!H42</f>
        <v>0</v>
      </c>
      <c r="F42" s="14">
        <f>SUM('- 25 -'!C42,'- 25 -'!F42,'- 25 -'!I42,'- 26 -'!C42)</f>
        <v>228873</v>
      </c>
      <c r="G42" s="363">
        <f>F42/'- 3 -'!E42</f>
        <v>0.032285986527199294</v>
      </c>
      <c r="H42" s="14">
        <f>F42/'- 7 -'!H42</f>
        <v>204.25970548862117</v>
      </c>
      <c r="I42" s="14">
        <f>SUM('- 29 -'!C42,'- 28 -'!I42,'- 28 -'!F42,'- 28 -'!C42,'- 27 -'!I42,'- 27 -'!F42,'- 27 -'!C42)</f>
        <v>383188</v>
      </c>
      <c r="J42" s="363">
        <f>I42/'- 3 -'!E42</f>
        <v>0.05405444331740504</v>
      </c>
      <c r="K42" s="14">
        <f>I42/'- 7 -'!H42</f>
        <v>341.97947344935295</v>
      </c>
    </row>
    <row r="43" spans="1:11" ht="12.75">
      <c r="A43" s="11">
        <v>37</v>
      </c>
      <c r="B43" s="12" t="s">
        <v>158</v>
      </c>
      <c r="C43" s="12">
        <f>SUM('- 24 -'!I43,'- 24 -'!G43,'- 24 -'!E43,'- 24 -'!C43)</f>
        <v>0</v>
      </c>
      <c r="D43" s="362">
        <f>C43/'- 3 -'!E43</f>
        <v>0</v>
      </c>
      <c r="E43" s="12">
        <f>C43/'- 7 -'!H43</f>
        <v>0</v>
      </c>
      <c r="F43" s="12">
        <f>SUM('- 25 -'!C43,'- 25 -'!F43,'- 25 -'!I43,'- 26 -'!C43)</f>
        <v>333829</v>
      </c>
      <c r="G43" s="362">
        <f>F43/'- 3 -'!E43</f>
        <v>0.0486504108547738</v>
      </c>
      <c r="H43" s="12">
        <f>F43/'- 7 -'!H43</f>
        <v>329.54491609081936</v>
      </c>
      <c r="I43" s="12">
        <f>SUM('- 29 -'!C43,'- 28 -'!I43,'- 28 -'!F43,'- 28 -'!C43,'- 27 -'!I43,'- 27 -'!F43,'- 27 -'!C43)</f>
        <v>207550</v>
      </c>
      <c r="J43" s="362">
        <f>I43/'- 3 -'!E43</f>
        <v>0.030247200731237555</v>
      </c>
      <c r="K43" s="12">
        <f>I43/'- 7 -'!H43</f>
        <v>204.88647581441265</v>
      </c>
    </row>
    <row r="44" spans="1:11" ht="12.75">
      <c r="A44" s="13">
        <v>38</v>
      </c>
      <c r="B44" s="14" t="s">
        <v>159</v>
      </c>
      <c r="C44" s="14">
        <f>SUM('- 24 -'!I44,'- 24 -'!G44,'- 24 -'!E44,'- 24 -'!C44)</f>
        <v>0</v>
      </c>
      <c r="D44" s="363">
        <f>C44/'- 3 -'!E44</f>
        <v>0</v>
      </c>
      <c r="E44" s="14">
        <f>C44/'- 7 -'!H44</f>
        <v>0</v>
      </c>
      <c r="F44" s="14">
        <f>SUM('- 25 -'!C44,'- 25 -'!F44,'- 25 -'!I44,'- 26 -'!C44)</f>
        <v>414595</v>
      </c>
      <c r="G44" s="363">
        <f>F44/'- 3 -'!E44</f>
        <v>0.0465264265153644</v>
      </c>
      <c r="H44" s="14">
        <f>F44/'- 7 -'!H44</f>
        <v>327.794908285895</v>
      </c>
      <c r="I44" s="14">
        <f>SUM('- 29 -'!C44,'- 28 -'!I44,'- 28 -'!F44,'- 28 -'!C44,'- 27 -'!I44,'- 27 -'!F44,'- 27 -'!C44)</f>
        <v>298639</v>
      </c>
      <c r="J44" s="363">
        <f>I44/'- 3 -'!E44</f>
        <v>0.03351368320438478</v>
      </c>
      <c r="K44" s="14">
        <f>I44/'- 7 -'!H44</f>
        <v>236.11559139784947</v>
      </c>
    </row>
    <row r="45" spans="1:11" ht="12.75">
      <c r="A45" s="11">
        <v>39</v>
      </c>
      <c r="B45" s="12" t="s">
        <v>160</v>
      </c>
      <c r="C45" s="12">
        <f>SUM('- 24 -'!I45,'- 24 -'!G45,'- 24 -'!E45,'- 24 -'!C45)</f>
        <v>0</v>
      </c>
      <c r="D45" s="362">
        <f>C45/'- 3 -'!E45</f>
        <v>0</v>
      </c>
      <c r="E45" s="12">
        <f>C45/'- 7 -'!H45</f>
        <v>0</v>
      </c>
      <c r="F45" s="12">
        <f>SUM('- 25 -'!C45,'- 25 -'!F45,'- 25 -'!I45,'- 26 -'!C45)</f>
        <v>563235</v>
      </c>
      <c r="G45" s="362">
        <f>F45/'- 3 -'!E45</f>
        <v>0.03840515851780574</v>
      </c>
      <c r="H45" s="12">
        <f>F45/'- 7 -'!H45</f>
        <v>247.35836627140975</v>
      </c>
      <c r="I45" s="12">
        <f>SUM('- 29 -'!C45,'- 28 -'!I45,'- 28 -'!F45,'- 28 -'!C45,'- 27 -'!I45,'- 27 -'!F45,'- 27 -'!C45)</f>
        <v>595364</v>
      </c>
      <c r="J45" s="362">
        <f>I45/'- 3 -'!E45</f>
        <v>0.040595930288058975</v>
      </c>
      <c r="K45" s="12">
        <f>I45/'- 7 -'!H45</f>
        <v>261.4685990338164</v>
      </c>
    </row>
    <row r="46" spans="1:11" ht="12.75">
      <c r="A46" s="13">
        <v>40</v>
      </c>
      <c r="B46" s="14" t="s">
        <v>161</v>
      </c>
      <c r="C46" s="14">
        <f>SUM('- 24 -'!I46,'- 24 -'!G46,'- 24 -'!E46,'- 24 -'!C46)</f>
        <v>37089</v>
      </c>
      <c r="D46" s="363">
        <f>C46/'- 3 -'!E46</f>
        <v>0.0008931263728666431</v>
      </c>
      <c r="E46" s="14">
        <f>C46/'- 7 -'!H46</f>
        <v>4.896237623762376</v>
      </c>
      <c r="F46" s="14">
        <f>SUM('- 25 -'!C46,'- 25 -'!F46,'- 25 -'!I46,'- 26 -'!C46)</f>
        <v>1433528</v>
      </c>
      <c r="G46" s="363">
        <f>F46/'- 3 -'!E46</f>
        <v>0.03452025298721381</v>
      </c>
      <c r="H46" s="14">
        <f>F46/'- 7 -'!H46</f>
        <v>189.2446204620462</v>
      </c>
      <c r="I46" s="14">
        <f>SUM('- 29 -'!C46,'- 28 -'!I46,'- 28 -'!F46,'- 28 -'!C46,'- 27 -'!I46,'- 27 -'!F46,'- 27 -'!C46)</f>
        <v>2267243</v>
      </c>
      <c r="J46" s="363">
        <f>I46/'- 3 -'!E46</f>
        <v>0.054596632882991894</v>
      </c>
      <c r="K46" s="14">
        <f>I46/'- 7 -'!H46</f>
        <v>299.30600660066006</v>
      </c>
    </row>
    <row r="47" spans="1:11" ht="12.75">
      <c r="A47" s="11">
        <v>41</v>
      </c>
      <c r="B47" s="12" t="s">
        <v>162</v>
      </c>
      <c r="C47" s="12">
        <f>SUM('- 24 -'!I47,'- 24 -'!G47,'- 24 -'!E47,'- 24 -'!C47)</f>
        <v>136474</v>
      </c>
      <c r="D47" s="362">
        <f>C47/'- 3 -'!E47</f>
        <v>0.011312232759753271</v>
      </c>
      <c r="E47" s="12">
        <f>C47/'- 7 -'!H47</f>
        <v>78.6367041198502</v>
      </c>
      <c r="F47" s="12">
        <f>SUM('- 25 -'!C47,'- 25 -'!F47,'- 25 -'!I47,'- 26 -'!C47)</f>
        <v>431727</v>
      </c>
      <c r="G47" s="362">
        <f>F47/'- 3 -'!E47</f>
        <v>0.03578554385941645</v>
      </c>
      <c r="H47" s="12">
        <f>F47/'- 7 -'!H47</f>
        <v>248.76231633535005</v>
      </c>
      <c r="I47" s="12">
        <f>SUM('- 29 -'!C47,'- 28 -'!I47,'- 28 -'!F47,'- 28 -'!C47,'- 27 -'!I47,'- 27 -'!F47,'- 27 -'!C47)</f>
        <v>355437</v>
      </c>
      <c r="J47" s="362">
        <f>I47/'- 3 -'!E47</f>
        <v>0.029461920039190057</v>
      </c>
      <c r="K47" s="12">
        <f>I47/'- 7 -'!H47</f>
        <v>204.8038029386344</v>
      </c>
    </row>
    <row r="48" spans="1:11" ht="12.75">
      <c r="A48" s="13">
        <v>42</v>
      </c>
      <c r="B48" s="14" t="s">
        <v>163</v>
      </c>
      <c r="C48" s="14">
        <f>SUM('- 24 -'!I48,'- 24 -'!G48,'- 24 -'!E48,'- 24 -'!C48)</f>
        <v>0</v>
      </c>
      <c r="D48" s="363">
        <f>C48/'- 3 -'!E48</f>
        <v>0</v>
      </c>
      <c r="E48" s="14">
        <f>C48/'- 7 -'!H48</f>
        <v>0</v>
      </c>
      <c r="F48" s="14">
        <f>SUM('- 25 -'!C48,'- 25 -'!F48,'- 25 -'!I48,'- 26 -'!C48)</f>
        <v>358214</v>
      </c>
      <c r="G48" s="363">
        <f>F48/'- 3 -'!E48</f>
        <v>0.04683413245906063</v>
      </c>
      <c r="H48" s="14">
        <f>F48/'- 7 -'!H48</f>
        <v>314.4434691011236</v>
      </c>
      <c r="I48" s="14">
        <f>SUM('- 29 -'!C48,'- 28 -'!I48,'- 28 -'!F48,'- 28 -'!C48,'- 27 -'!I48,'- 27 -'!F48,'- 27 -'!C48)</f>
        <v>252996</v>
      </c>
      <c r="J48" s="363">
        <f>I48/'- 3 -'!E48</f>
        <v>0.03307756864782645</v>
      </c>
      <c r="K48" s="14">
        <f>I48/'- 7 -'!H48</f>
        <v>222.0821629213483</v>
      </c>
    </row>
    <row r="49" spans="1:11" ht="12.75">
      <c r="A49" s="11">
        <v>43</v>
      </c>
      <c r="B49" s="12" t="s">
        <v>164</v>
      </c>
      <c r="C49" s="12">
        <f>SUM('- 24 -'!I49,'- 24 -'!G49,'- 24 -'!E49,'- 24 -'!C49)</f>
        <v>13445</v>
      </c>
      <c r="D49" s="362">
        <f>C49/'- 3 -'!E49</f>
        <v>0.0021806234133917037</v>
      </c>
      <c r="E49" s="12">
        <f>C49/'- 7 -'!H49</f>
        <v>15.624636839047065</v>
      </c>
      <c r="F49" s="12">
        <f>SUM('- 25 -'!C49,'- 25 -'!F49,'- 25 -'!I49,'- 26 -'!C49)</f>
        <v>276271</v>
      </c>
      <c r="G49" s="362">
        <f>F49/'- 3 -'!E49</f>
        <v>0.0448079591700364</v>
      </c>
      <c r="H49" s="12">
        <f>F49/'- 7 -'!H49</f>
        <v>321.0586868099942</v>
      </c>
      <c r="I49" s="12">
        <f>SUM('- 29 -'!C49,'- 28 -'!I49,'- 28 -'!F49,'- 28 -'!C49,'- 27 -'!I49,'- 27 -'!F49,'- 27 -'!C49)</f>
        <v>228234</v>
      </c>
      <c r="J49" s="362">
        <f>I49/'- 3 -'!E49</f>
        <v>0.037016913658017264</v>
      </c>
      <c r="K49" s="12">
        <f>I49/'- 7 -'!H49</f>
        <v>265.23416618245204</v>
      </c>
    </row>
    <row r="50" spans="1:11" ht="12.75">
      <c r="A50" s="13">
        <v>44</v>
      </c>
      <c r="B50" s="14" t="s">
        <v>165</v>
      </c>
      <c r="C50" s="14">
        <f>SUM('- 24 -'!I50,'- 24 -'!G50,'- 24 -'!E50,'- 24 -'!C50)</f>
        <v>0</v>
      </c>
      <c r="D50" s="363">
        <f>C50/'- 3 -'!E50</f>
        <v>0</v>
      </c>
      <c r="E50" s="14">
        <f>C50/'- 7 -'!H50</f>
        <v>0</v>
      </c>
      <c r="F50" s="14">
        <f>SUM('- 25 -'!C50,'- 25 -'!F50,'- 25 -'!I50,'- 26 -'!C50)</f>
        <v>346161</v>
      </c>
      <c r="G50" s="363">
        <f>F50/'- 3 -'!E50</f>
        <v>0.038544012378230845</v>
      </c>
      <c r="H50" s="14">
        <f>F50/'- 7 -'!H50</f>
        <v>250.84130434782608</v>
      </c>
      <c r="I50" s="14">
        <f>SUM('- 29 -'!C50,'- 28 -'!I50,'- 28 -'!F50,'- 28 -'!C50,'- 27 -'!I50,'- 27 -'!F50,'- 27 -'!C50)</f>
        <v>321421</v>
      </c>
      <c r="J50" s="363">
        <f>I50/'- 3 -'!E50</f>
        <v>0.03578928591789178</v>
      </c>
      <c r="K50" s="14">
        <f>I50/'- 7 -'!H50</f>
        <v>232.91376811594202</v>
      </c>
    </row>
    <row r="51" spans="1:11" ht="12.75">
      <c r="A51" s="11">
        <v>45</v>
      </c>
      <c r="B51" s="12" t="s">
        <v>166</v>
      </c>
      <c r="C51" s="12">
        <f>SUM('- 24 -'!I51,'- 24 -'!G51,'- 24 -'!E51,'- 24 -'!C51)</f>
        <v>7257</v>
      </c>
      <c r="D51" s="362">
        <f>C51/'- 3 -'!E51</f>
        <v>0.0006293424477128471</v>
      </c>
      <c r="E51" s="12">
        <f>C51/'- 7 -'!H51</f>
        <v>3.92949967511371</v>
      </c>
      <c r="F51" s="12">
        <f>SUM('- 25 -'!C51,'- 25 -'!F51,'- 25 -'!I51,'- 26 -'!C51)</f>
        <v>478801</v>
      </c>
      <c r="G51" s="362">
        <f>F51/'- 3 -'!E51</f>
        <v>0.04152263928722046</v>
      </c>
      <c r="H51" s="12">
        <f>F51/'- 7 -'!H51</f>
        <v>259.2598007364089</v>
      </c>
      <c r="I51" s="12">
        <f>SUM('- 29 -'!C51,'- 28 -'!I51,'- 28 -'!F51,'- 28 -'!C51,'- 27 -'!I51,'- 27 -'!F51,'- 27 -'!C51)</f>
        <v>704144</v>
      </c>
      <c r="J51" s="362">
        <f>I51/'- 3 -'!E51</f>
        <v>0.061064862684623814</v>
      </c>
      <c r="K51" s="12">
        <f>I51/'- 7 -'!H51</f>
        <v>381.2778860732077</v>
      </c>
    </row>
    <row r="52" spans="1:11" ht="12.75">
      <c r="A52" s="13">
        <v>46</v>
      </c>
      <c r="B52" s="14" t="s">
        <v>167</v>
      </c>
      <c r="C52" s="14">
        <f>SUM('- 24 -'!I52,'- 24 -'!G52,'- 24 -'!E52,'- 24 -'!C52)</f>
        <v>0</v>
      </c>
      <c r="D52" s="363">
        <f>C52/'- 3 -'!E52</f>
        <v>0</v>
      </c>
      <c r="E52" s="14">
        <f>C52/'- 7 -'!H52</f>
        <v>0</v>
      </c>
      <c r="F52" s="14">
        <f>SUM('- 25 -'!C52,'- 25 -'!F52,'- 25 -'!I52,'- 26 -'!C52)</f>
        <v>590385</v>
      </c>
      <c r="G52" s="363">
        <f>F52/'- 3 -'!E52</f>
        <v>0.05479538683626054</v>
      </c>
      <c r="H52" s="14">
        <f>F52/'- 7 -'!H52</f>
        <v>367.72656493304265</v>
      </c>
      <c r="I52" s="14">
        <f>SUM('- 29 -'!C52,'- 28 -'!I52,'- 28 -'!F52,'- 28 -'!C52,'- 27 -'!I52,'- 27 -'!F52,'- 27 -'!C52)</f>
        <v>571822</v>
      </c>
      <c r="J52" s="363">
        <f>I52/'- 3 -'!E52</f>
        <v>0.053072499625641194</v>
      </c>
      <c r="K52" s="14">
        <f>I52/'- 7 -'!H52</f>
        <v>356.16443475552785</v>
      </c>
    </row>
    <row r="53" spans="1:11" ht="12.75">
      <c r="A53" s="11">
        <v>47</v>
      </c>
      <c r="B53" s="12" t="s">
        <v>168</v>
      </c>
      <c r="C53" s="12">
        <f>SUM('- 24 -'!I53,'- 24 -'!G53,'- 24 -'!E53,'- 24 -'!C53)</f>
        <v>0</v>
      </c>
      <c r="D53" s="362">
        <f>C53/'- 3 -'!E53</f>
        <v>0</v>
      </c>
      <c r="E53" s="12">
        <f>C53/'- 7 -'!H53</f>
        <v>0</v>
      </c>
      <c r="F53" s="12">
        <f>SUM('- 25 -'!C53,'- 25 -'!F53,'- 25 -'!I53,'- 26 -'!C53)</f>
        <v>365065</v>
      </c>
      <c r="G53" s="362">
        <f>F53/'- 3 -'!E53</f>
        <v>0.04292391251053947</v>
      </c>
      <c r="H53" s="12">
        <f>F53/'- 7 -'!H53</f>
        <v>248.30975377499658</v>
      </c>
      <c r="I53" s="12">
        <f>SUM('- 29 -'!C53,'- 28 -'!I53,'- 28 -'!F53,'- 28 -'!C53,'- 27 -'!I53,'- 27 -'!F53,'- 27 -'!C53)</f>
        <v>498747</v>
      </c>
      <c r="J53" s="362">
        <f>I53/'- 3 -'!E53</f>
        <v>0.05864208454081884</v>
      </c>
      <c r="K53" s="12">
        <f>I53/'- 7 -'!H53</f>
        <v>339.2375187049381</v>
      </c>
    </row>
    <row r="54" spans="1:11" ht="12.75">
      <c r="A54" s="13">
        <v>48</v>
      </c>
      <c r="B54" s="14" t="s">
        <v>169</v>
      </c>
      <c r="C54" s="14">
        <f>SUM('- 24 -'!I54,'- 24 -'!G54,'- 24 -'!E54,'- 24 -'!C54)</f>
        <v>547139</v>
      </c>
      <c r="D54" s="363">
        <f>C54/'- 3 -'!E54</f>
        <v>0.01022139980265567</v>
      </c>
      <c r="E54" s="14">
        <f>C54/'- 7 -'!H54</f>
        <v>105.7907152110443</v>
      </c>
      <c r="F54" s="14">
        <f>SUM('- 25 -'!C54,'- 25 -'!F54,'- 25 -'!I54,'- 26 -'!C54)</f>
        <v>3295226</v>
      </c>
      <c r="G54" s="363">
        <f>F54/'- 3 -'!E54</f>
        <v>0.06155990047520984</v>
      </c>
      <c r="H54" s="14">
        <f>F54/'- 7 -'!H54</f>
        <v>637.1403159380499</v>
      </c>
      <c r="I54" s="14">
        <f>SUM('- 29 -'!C54,'- 28 -'!I54,'- 28 -'!F54,'- 28 -'!C54,'- 27 -'!I54,'- 27 -'!F54,'- 27 -'!C54)</f>
        <v>2474926</v>
      </c>
      <c r="J54" s="363">
        <f>I54/'- 3 -'!E54</f>
        <v>0.04623543218083045</v>
      </c>
      <c r="K54" s="14">
        <f>I54/'- 7 -'!H54</f>
        <v>478.533227633945</v>
      </c>
    </row>
    <row r="55" spans="1:11" ht="12.75">
      <c r="A55" s="11">
        <v>49</v>
      </c>
      <c r="B55" s="12" t="s">
        <v>170</v>
      </c>
      <c r="C55" s="12">
        <f>SUM('- 24 -'!I55,'- 24 -'!G55,'- 24 -'!E55,'- 24 -'!C55)</f>
        <v>11871</v>
      </c>
      <c r="D55" s="362">
        <f>C55/'- 3 -'!E55</f>
        <v>0.0003698569945484805</v>
      </c>
      <c r="E55" s="12">
        <f>C55/'- 7 -'!H55</f>
        <v>2.728589160115846</v>
      </c>
      <c r="F55" s="12">
        <f>SUM('- 25 -'!C55,'- 25 -'!F55,'- 25 -'!I55,'- 26 -'!C55)</f>
        <v>1320942</v>
      </c>
      <c r="G55" s="362">
        <f>F55/'- 3 -'!E55</f>
        <v>0.041155727242259195</v>
      </c>
      <c r="H55" s="12">
        <f>F55/'- 7 -'!H55</f>
        <v>303.6229485588195</v>
      </c>
      <c r="I55" s="12">
        <f>SUM('- 29 -'!C55,'- 28 -'!I55,'- 28 -'!F55,'- 28 -'!C55,'- 27 -'!I55,'- 27 -'!F55,'- 27 -'!C55)</f>
        <v>2030501</v>
      </c>
      <c r="J55" s="362">
        <f>I55/'- 3 -'!E55</f>
        <v>0.06326299362207768</v>
      </c>
      <c r="K55" s="12">
        <f>I55/'- 7 -'!H55</f>
        <v>466.7174642578035</v>
      </c>
    </row>
    <row r="56" spans="1:11" ht="12.75">
      <c r="A56" s="13">
        <v>50</v>
      </c>
      <c r="B56" s="14" t="s">
        <v>385</v>
      </c>
      <c r="C56" s="14">
        <f>SUM('- 24 -'!I56,'- 24 -'!G56,'- 24 -'!E56,'- 24 -'!C56)</f>
        <v>0</v>
      </c>
      <c r="D56" s="363">
        <f>C56/'- 3 -'!E56</f>
        <v>0</v>
      </c>
      <c r="E56" s="14">
        <f>C56/'- 7 -'!H56</f>
        <v>0</v>
      </c>
      <c r="F56" s="14">
        <f>SUM('- 25 -'!C56,'- 25 -'!F56,'- 25 -'!I56,'- 26 -'!C56)</f>
        <v>576385</v>
      </c>
      <c r="G56" s="363">
        <f>F56/'- 3 -'!E56</f>
        <v>0.041176660113044446</v>
      </c>
      <c r="H56" s="14">
        <f>F56/'- 7 -'!H56</f>
        <v>305.36953642384105</v>
      </c>
      <c r="I56" s="14">
        <f>SUM('- 29 -'!C56,'- 28 -'!I56,'- 28 -'!F56,'- 28 -'!C56,'- 27 -'!I56,'- 27 -'!F56,'- 27 -'!C56)</f>
        <v>508436</v>
      </c>
      <c r="J56" s="363">
        <f>I56/'- 3 -'!E56</f>
        <v>0.03632241706712677</v>
      </c>
      <c r="K56" s="14">
        <f>I56/'- 7 -'!H56</f>
        <v>269.37006622516554</v>
      </c>
    </row>
    <row r="57" spans="1:11" ht="12.75">
      <c r="A57" s="11">
        <v>2264</v>
      </c>
      <c r="B57" s="12" t="s">
        <v>171</v>
      </c>
      <c r="C57" s="12">
        <f>SUM('- 24 -'!I57,'- 24 -'!G57,'- 24 -'!E57,'- 24 -'!C57)</f>
        <v>1832</v>
      </c>
      <c r="D57" s="362">
        <f>C57/'- 3 -'!E57</f>
        <v>0.0009981616825780468</v>
      </c>
      <c r="E57" s="12">
        <f>C57/'- 7 -'!H57</f>
        <v>9.046913580246914</v>
      </c>
      <c r="F57" s="12">
        <f>SUM('- 25 -'!C57,'- 25 -'!F57,'- 25 -'!I57,'- 26 -'!C57)</f>
        <v>148223</v>
      </c>
      <c r="G57" s="362">
        <f>F57/'- 3 -'!E57</f>
        <v>0.08075901696330012</v>
      </c>
      <c r="H57" s="12">
        <f>F57/'- 7 -'!H57</f>
        <v>731.9654320987654</v>
      </c>
      <c r="I57" s="12">
        <f>SUM('- 29 -'!C57,'- 28 -'!I57,'- 28 -'!F57,'- 28 -'!C57,'- 27 -'!I57,'- 27 -'!F57,'- 27 -'!C57)</f>
        <v>61061</v>
      </c>
      <c r="J57" s="362">
        <f>I57/'- 3 -'!E57</f>
        <v>0.033268968613481505</v>
      </c>
      <c r="K57" s="12">
        <f>I57/'- 7 -'!H57</f>
        <v>301.5358024691358</v>
      </c>
    </row>
    <row r="58" spans="1:11" ht="12.75">
      <c r="A58" s="13">
        <v>2309</v>
      </c>
      <c r="B58" s="14" t="s">
        <v>172</v>
      </c>
      <c r="C58" s="14">
        <f>SUM('- 24 -'!I58,'- 24 -'!G58,'- 24 -'!E58,'- 24 -'!C58)</f>
        <v>0</v>
      </c>
      <c r="D58" s="363">
        <f>C58/'- 3 -'!E58</f>
        <v>0</v>
      </c>
      <c r="E58" s="14">
        <f>C58/'- 7 -'!H58</f>
        <v>0</v>
      </c>
      <c r="F58" s="14">
        <f>SUM('- 25 -'!C58,'- 25 -'!F58,'- 25 -'!I58,'- 26 -'!C58)</f>
        <v>143686</v>
      </c>
      <c r="G58" s="363">
        <f>F58/'- 3 -'!E58</f>
        <v>0.07364037751417728</v>
      </c>
      <c r="H58" s="14">
        <f>F58/'- 7 -'!H58</f>
        <v>548.4198473282443</v>
      </c>
      <c r="I58" s="14">
        <f>SUM('- 29 -'!C58,'- 28 -'!I58,'- 28 -'!F58,'- 28 -'!C58,'- 27 -'!I58,'- 27 -'!F58,'- 27 -'!C58)</f>
        <v>49807</v>
      </c>
      <c r="J58" s="363">
        <f>I58/'- 3 -'!E58</f>
        <v>0.025526539000658575</v>
      </c>
      <c r="K58" s="14">
        <f>I58/'- 7 -'!H58</f>
        <v>190.1030534351145</v>
      </c>
    </row>
    <row r="59" spans="1:11" ht="12.75">
      <c r="A59" s="11">
        <v>2312</v>
      </c>
      <c r="B59" s="12" t="s">
        <v>173</v>
      </c>
      <c r="C59" s="12">
        <f>SUM('- 24 -'!I59,'- 24 -'!G59,'- 24 -'!E59,'- 24 -'!C59)</f>
        <v>0</v>
      </c>
      <c r="D59" s="362">
        <f>C59/'- 3 -'!E59</f>
        <v>0</v>
      </c>
      <c r="E59" s="12">
        <f>C59/'- 7 -'!H59</f>
        <v>0</v>
      </c>
      <c r="F59" s="12">
        <f>SUM('- 25 -'!C59,'- 25 -'!F59,'- 25 -'!I59,'- 26 -'!C59)</f>
        <v>127854</v>
      </c>
      <c r="G59" s="362">
        <f>F59/'- 3 -'!E59</f>
        <v>0.07030468994869596</v>
      </c>
      <c r="H59" s="12">
        <f>F59/'- 7 -'!H59</f>
        <v>579.8367346938776</v>
      </c>
      <c r="I59" s="12">
        <f>SUM('- 29 -'!C59,'- 28 -'!I59,'- 28 -'!F59,'- 28 -'!C59,'- 27 -'!I59,'- 27 -'!F59,'- 27 -'!C59)</f>
        <v>32190</v>
      </c>
      <c r="J59" s="362">
        <f>I59/'- 3 -'!E59</f>
        <v>0.017700720896088686</v>
      </c>
      <c r="K59" s="12">
        <f>I59/'- 7 -'!H59</f>
        <v>145.98639455782313</v>
      </c>
    </row>
    <row r="60" spans="1:11" ht="12.75">
      <c r="A60" s="13">
        <v>2355</v>
      </c>
      <c r="B60" s="14" t="s">
        <v>174</v>
      </c>
      <c r="C60" s="14">
        <f>SUM('- 24 -'!I60,'- 24 -'!G60,'- 24 -'!E60,'- 24 -'!C60)</f>
        <v>3261</v>
      </c>
      <c r="D60" s="363">
        <f>C60/'- 3 -'!E60</f>
        <v>0.00013686950523079909</v>
      </c>
      <c r="E60" s="14">
        <f>C60/'- 7 -'!H60</f>
        <v>0.9643934465014491</v>
      </c>
      <c r="F60" s="14">
        <f>SUM('- 25 -'!C60,'- 25 -'!F60,'- 25 -'!I60,'- 26 -'!C60)</f>
        <v>970840</v>
      </c>
      <c r="G60" s="363">
        <f>F60/'- 3 -'!E60</f>
        <v>0.04074774316414259</v>
      </c>
      <c r="H60" s="14">
        <f>F60/'- 7 -'!H60</f>
        <v>287.1118471638966</v>
      </c>
      <c r="I60" s="14">
        <f>SUM('- 29 -'!C60,'- 28 -'!I60,'- 28 -'!F60,'- 28 -'!C60,'- 27 -'!I60,'- 27 -'!F60,'- 27 -'!C60)</f>
        <v>1420952</v>
      </c>
      <c r="J60" s="363">
        <f>I60/'- 3 -'!E60</f>
        <v>0.059639680219783636</v>
      </c>
      <c r="K60" s="14">
        <f>I60/'- 7 -'!H60</f>
        <v>420.22594191754894</v>
      </c>
    </row>
    <row r="61" spans="1:11" ht="12.75">
      <c r="A61" s="11">
        <v>2439</v>
      </c>
      <c r="B61" s="12" t="s">
        <v>175</v>
      </c>
      <c r="C61" s="12">
        <f>SUM('- 24 -'!I61,'- 24 -'!G61,'- 24 -'!E61,'- 24 -'!C61)</f>
        <v>0</v>
      </c>
      <c r="D61" s="362">
        <f>C61/'- 3 -'!E61</f>
        <v>0</v>
      </c>
      <c r="E61" s="12">
        <f>C61/'- 7 -'!H61</f>
        <v>0</v>
      </c>
      <c r="F61" s="12">
        <f>SUM('- 25 -'!C61,'- 25 -'!F61,'- 25 -'!I61,'- 26 -'!C61)</f>
        <v>64507.96</v>
      </c>
      <c r="G61" s="362">
        <f>F61/'- 3 -'!E61</f>
        <v>0.05486896147419855</v>
      </c>
      <c r="H61" s="12">
        <f>F61/'- 7 -'!H61</f>
        <v>434.397037037037</v>
      </c>
      <c r="I61" s="12">
        <f>SUM('- 29 -'!C61,'- 28 -'!I61,'- 28 -'!F61,'- 28 -'!C61,'- 27 -'!I61,'- 27 -'!F61,'- 27 -'!C61)</f>
        <v>33179.61</v>
      </c>
      <c r="J61" s="362">
        <f>I61/'- 3 -'!E61</f>
        <v>0.028221799958004144</v>
      </c>
      <c r="K61" s="12">
        <f>I61/'- 7 -'!H61</f>
        <v>223.43171717171717</v>
      </c>
    </row>
    <row r="62" spans="1:11" ht="12.75">
      <c r="A62" s="13">
        <v>2460</v>
      </c>
      <c r="B62" s="14" t="s">
        <v>176</v>
      </c>
      <c r="C62" s="14">
        <f>SUM('- 24 -'!I62,'- 24 -'!G62,'- 24 -'!E62,'- 24 -'!C62)</f>
        <v>0</v>
      </c>
      <c r="D62" s="363">
        <f>C62/'- 3 -'!E62</f>
        <v>0</v>
      </c>
      <c r="E62" s="14">
        <f>C62/'- 7 -'!H62</f>
        <v>0</v>
      </c>
      <c r="F62" s="14">
        <f>SUM('- 25 -'!C62,'- 25 -'!F62,'- 25 -'!I62,'- 26 -'!C62)</f>
        <v>191318</v>
      </c>
      <c r="G62" s="363">
        <f>F62/'- 3 -'!E62</f>
        <v>0.06903758820589524</v>
      </c>
      <c r="H62" s="14">
        <f>F62/'- 7 -'!H62</f>
        <v>617.1548387096774</v>
      </c>
      <c r="I62" s="14">
        <f>SUM('- 29 -'!C62,'- 28 -'!I62,'- 28 -'!F62,'- 28 -'!C62,'- 27 -'!I62,'- 27 -'!F62,'- 27 -'!C62)</f>
        <v>82211</v>
      </c>
      <c r="J62" s="363">
        <f>I62/'- 3 -'!E62</f>
        <v>0.029666049007384846</v>
      </c>
      <c r="K62" s="14">
        <f>I62/'- 7 -'!H62</f>
        <v>265.1967741935484</v>
      </c>
    </row>
    <row r="63" spans="1:11" ht="12.75">
      <c r="A63" s="11">
        <v>3000</v>
      </c>
      <c r="B63" s="12" t="s">
        <v>459</v>
      </c>
      <c r="C63" s="12">
        <f>SUM('- 24 -'!I63,'- 24 -'!G63,'- 24 -'!E63,'- 24 -'!C63)</f>
        <v>288022</v>
      </c>
      <c r="D63" s="362">
        <f>C63/'- 3 -'!E63</f>
        <v>0.057110474351523416</v>
      </c>
      <c r="E63" s="12">
        <f>C63/'- 7 -'!H63</f>
        <v>414.42014388489207</v>
      </c>
      <c r="F63" s="12">
        <f>SUM('- 25 -'!C63,'- 25 -'!F63,'- 25 -'!I63,'- 26 -'!C63)</f>
        <v>681600</v>
      </c>
      <c r="G63" s="362">
        <f>F63/'- 3 -'!E63</f>
        <v>0.1351511319204726</v>
      </c>
      <c r="H63" s="12">
        <f>F63/'- 7 -'!H63</f>
        <v>980.7194244604317</v>
      </c>
      <c r="I63" s="12">
        <f>SUM('- 29 -'!C63,'- 28 -'!I63,'- 28 -'!F63,'- 28 -'!C63,'- 27 -'!I63,'- 27 -'!F63,'- 27 -'!C63)</f>
        <v>494128</v>
      </c>
      <c r="J63" s="362">
        <f>I63/'- 3 -'!E63</f>
        <v>0.0979782255187783</v>
      </c>
      <c r="K63" s="12">
        <f>I63/'- 7 -'!H63</f>
        <v>710.9755395683453</v>
      </c>
    </row>
    <row r="64" spans="1:11" ht="4.5" customHeight="1">
      <c r="A64" s="15"/>
      <c r="B64" s="15"/>
      <c r="C64" s="15"/>
      <c r="D64" s="196"/>
      <c r="E64" s="15"/>
      <c r="F64" s="15"/>
      <c r="G64" s="196"/>
      <c r="H64" s="15"/>
      <c r="I64" s="15"/>
      <c r="J64" s="196"/>
      <c r="K64" s="15"/>
    </row>
    <row r="65" spans="1:11" ht="12.75">
      <c r="A65" s="17"/>
      <c r="B65" s="18" t="s">
        <v>177</v>
      </c>
      <c r="C65" s="18">
        <f>SUM(C11:C63)</f>
        <v>7391764.31</v>
      </c>
      <c r="D65" s="101">
        <f>C65/'- 3 -'!E65</f>
        <v>0.006089510162561778</v>
      </c>
      <c r="E65" s="18">
        <f>C65/'- 7 -'!H65</f>
        <v>39.593168878605574</v>
      </c>
      <c r="F65" s="18">
        <f>SUM(F11:F63)</f>
        <v>43775006.059999995</v>
      </c>
      <c r="G65" s="101">
        <f>F65/'- 3 -'!E65</f>
        <v>0.036062884730773216</v>
      </c>
      <c r="H65" s="18">
        <f>F65/'- 7 -'!H65</f>
        <v>234.47598366344047</v>
      </c>
      <c r="I65" s="18">
        <f>SUM(I11:I63)</f>
        <v>62492217.27</v>
      </c>
      <c r="J65" s="101">
        <f>I65/'- 3 -'!E65</f>
        <v>0.0514825657565756</v>
      </c>
      <c r="K65" s="18">
        <f>I65/'- 7 -'!H65</f>
        <v>334.7326576176537</v>
      </c>
    </row>
    <row r="66" spans="1:11" ht="4.5" customHeight="1">
      <c r="A66" s="15"/>
      <c r="B66" s="15"/>
      <c r="C66" s="15"/>
      <c r="D66" s="196"/>
      <c r="E66" s="15"/>
      <c r="F66" s="15"/>
      <c r="G66" s="196"/>
      <c r="H66" s="15"/>
      <c r="I66" s="15"/>
      <c r="J66" s="196"/>
      <c r="K66" s="15"/>
    </row>
    <row r="67" spans="1:11" ht="12.75">
      <c r="A67" s="13">
        <v>2155</v>
      </c>
      <c r="B67" s="14" t="s">
        <v>178</v>
      </c>
      <c r="C67" s="14">
        <f>SUM('- 24 -'!I67,'- 24 -'!G67,'- 24 -'!E67,'- 24 -'!C67)</f>
        <v>541</v>
      </c>
      <c r="D67" s="363">
        <f>C67/'- 3 -'!E67</f>
        <v>0.00046829748104948974</v>
      </c>
      <c r="E67" s="14">
        <f>C67/'- 7 -'!H67</f>
        <v>3.718213058419244</v>
      </c>
      <c r="F67" s="14">
        <f>SUM('- 25 -'!C67,'- 25 -'!F67,'- 25 -'!I67,'- 26 -'!C67)</f>
        <v>47290.54</v>
      </c>
      <c r="G67" s="363">
        <f>F67/'- 3 -'!E67</f>
        <v>0.040935380331737777</v>
      </c>
      <c r="H67" s="14">
        <f>F67/'- 7 -'!H67</f>
        <v>325.0208934707904</v>
      </c>
      <c r="I67" s="14">
        <f>SUM('- 29 -'!C67,'- 28 -'!I67,'- 28 -'!F67,'- 28 -'!C67,'- 27 -'!I67,'- 27 -'!F67,'- 27 -'!C67)</f>
        <v>30112</v>
      </c>
      <c r="J67" s="363">
        <f>I67/'- 3 -'!E67</f>
        <v>0.026065385858340548</v>
      </c>
      <c r="K67" s="14">
        <f>I67/'- 7 -'!H67</f>
        <v>206.9553264604811</v>
      </c>
    </row>
    <row r="68" spans="1:11" ht="12.75">
      <c r="A68" s="11">
        <v>2408</v>
      </c>
      <c r="B68" s="12" t="s">
        <v>180</v>
      </c>
      <c r="C68" s="12">
        <f>SUM('- 24 -'!I68,'- 24 -'!G68,'- 24 -'!E68,'- 24 -'!C68)</f>
        <v>4078</v>
      </c>
      <c r="D68" s="362">
        <f>C68/'- 3 -'!E68</f>
        <v>0.0017943825880646718</v>
      </c>
      <c r="E68" s="12">
        <f>C68/'- 7 -'!H68</f>
        <v>15.244859813084112</v>
      </c>
      <c r="F68" s="12">
        <f>SUM('- 25 -'!C68,'- 25 -'!F68,'- 25 -'!I68,'- 26 -'!C68)</f>
        <v>157914</v>
      </c>
      <c r="G68" s="362">
        <f>F68/'- 3 -'!E68</f>
        <v>0.06948458362227675</v>
      </c>
      <c r="H68" s="12">
        <f>F68/'- 7 -'!H68</f>
        <v>590.3327102803738</v>
      </c>
      <c r="I68" s="12">
        <f>SUM('- 29 -'!C68,'- 28 -'!I68,'- 28 -'!F68,'- 28 -'!C68,'- 27 -'!I68,'- 27 -'!F68,'- 27 -'!C68)</f>
        <v>126126</v>
      </c>
      <c r="J68" s="362">
        <f>I68/'- 3 -'!E68</f>
        <v>0.0554973757484661</v>
      </c>
      <c r="K68" s="12">
        <f>I68/'- 7 -'!H68</f>
        <v>471.4990654205607</v>
      </c>
    </row>
    <row r="69" ht="6.75" customHeight="1"/>
    <row r="70" spans="1:11" ht="12" customHeight="1">
      <c r="A70" s="4"/>
      <c r="B70" s="4"/>
      <c r="C70" s="15"/>
      <c r="D70" s="15"/>
      <c r="E70" s="15"/>
      <c r="F70" s="15"/>
      <c r="G70" s="77"/>
      <c r="H70" s="15"/>
      <c r="I70" s="15"/>
      <c r="J70" s="15"/>
      <c r="K70" s="15"/>
    </row>
    <row r="71" spans="1:10" ht="12" customHeight="1">
      <c r="A71" s="4"/>
      <c r="B71" s="4"/>
      <c r="C71" s="150"/>
      <c r="D71" s="150"/>
      <c r="F71" s="150"/>
      <c r="G71" s="150"/>
      <c r="H71" s="150"/>
      <c r="I71" s="150"/>
      <c r="J71" s="150"/>
    </row>
    <row r="72" spans="1:11" ht="12" customHeight="1">
      <c r="A72" s="4"/>
      <c r="B72" s="4"/>
      <c r="C72" s="15"/>
      <c r="D72" s="15"/>
      <c r="E72" s="15"/>
      <c r="F72" s="15"/>
      <c r="G72" s="15"/>
      <c r="H72" s="15"/>
      <c r="I72" s="15"/>
      <c r="J72" s="15"/>
      <c r="K72" s="15"/>
    </row>
    <row r="73" spans="1:11" ht="12" customHeight="1">
      <c r="A73" s="4"/>
      <c r="B73" s="4"/>
      <c r="C73" s="15"/>
      <c r="D73" s="15"/>
      <c r="E73" s="15"/>
      <c r="F73" s="15"/>
      <c r="G73" s="15"/>
      <c r="H73" s="15"/>
      <c r="I73" s="15"/>
      <c r="J73" s="15"/>
      <c r="K73" s="15"/>
    </row>
    <row r="74" spans="1:11" ht="12" customHeight="1">
      <c r="A74" s="4"/>
      <c r="B74" s="4"/>
      <c r="C74" s="15"/>
      <c r="D74" s="15"/>
      <c r="E74" s="15"/>
      <c r="F74" s="15"/>
      <c r="G74" s="15"/>
      <c r="H74" s="15"/>
      <c r="I74" s="15"/>
      <c r="J74" s="15"/>
      <c r="K74" s="15"/>
    </row>
    <row r="75" spans="3:11" ht="12" customHeight="1">
      <c r="C75" s="15"/>
      <c r="D75" s="15"/>
      <c r="E75" s="15"/>
      <c r="F75" s="15"/>
      <c r="G75" s="15"/>
      <c r="H75" s="15"/>
      <c r="I75" s="15"/>
      <c r="J75" s="15"/>
      <c r="K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19"/>
      <c r="C1" s="56"/>
      <c r="D1" s="56"/>
      <c r="E1" s="56"/>
      <c r="F1" s="56"/>
      <c r="G1" s="56"/>
      <c r="H1" s="56"/>
      <c r="I1" s="56"/>
      <c r="J1" s="56"/>
      <c r="K1" s="56"/>
    </row>
    <row r="2" spans="1:11" ht="12.75">
      <c r="A2" s="6"/>
      <c r="B2" s="21"/>
      <c r="C2" s="57" t="s">
        <v>1</v>
      </c>
      <c r="D2" s="57"/>
      <c r="E2" s="57"/>
      <c r="F2" s="57"/>
      <c r="G2" s="57"/>
      <c r="H2" s="57"/>
      <c r="I2" s="58"/>
      <c r="J2" s="58"/>
      <c r="K2" s="60" t="s">
        <v>5</v>
      </c>
    </row>
    <row r="3" spans="1:11" ht="12.75">
      <c r="A3" s="7"/>
      <c r="B3" s="26"/>
      <c r="C3" s="61" t="str">
        <f>YEAR</f>
        <v>OPERATING FUND ACTUAL 1999/2000</v>
      </c>
      <c r="D3" s="61"/>
      <c r="E3" s="61"/>
      <c r="F3" s="61"/>
      <c r="G3" s="61"/>
      <c r="H3" s="61"/>
      <c r="I3" s="62"/>
      <c r="J3" s="62"/>
      <c r="K3" s="63"/>
    </row>
    <row r="4" spans="1:11" ht="12.75">
      <c r="A4" s="8"/>
      <c r="B4" s="15"/>
      <c r="C4" s="56"/>
      <c r="D4" s="56"/>
      <c r="E4" s="56"/>
      <c r="F4" s="56"/>
      <c r="G4" s="56"/>
      <c r="H4" s="56"/>
      <c r="I4" s="56"/>
      <c r="J4" s="56"/>
      <c r="K4" s="56"/>
    </row>
    <row r="5" spans="1:11" ht="12.75">
      <c r="A5" s="8"/>
      <c r="B5" s="15"/>
      <c r="C5" s="56"/>
      <c r="D5" s="56"/>
      <c r="E5" s="56"/>
      <c r="F5" s="56"/>
      <c r="G5" s="56"/>
      <c r="H5" s="56"/>
      <c r="I5" s="56"/>
      <c r="J5" s="56"/>
      <c r="K5" s="56"/>
    </row>
    <row r="6" spans="1:11" ht="12.75">
      <c r="A6" s="8"/>
      <c r="B6" s="15"/>
      <c r="C6" s="67" t="s">
        <v>34</v>
      </c>
      <c r="D6" s="65"/>
      <c r="E6" s="66"/>
      <c r="F6" s="67" t="s">
        <v>35</v>
      </c>
      <c r="G6" s="65"/>
      <c r="H6" s="66"/>
      <c r="I6" s="67" t="s">
        <v>3</v>
      </c>
      <c r="J6" s="65"/>
      <c r="K6" s="66"/>
    </row>
    <row r="7" spans="1:11" ht="12.75">
      <c r="A7" s="15"/>
      <c r="B7" s="15"/>
      <c r="C7" s="68" t="s">
        <v>72</v>
      </c>
      <c r="D7" s="69"/>
      <c r="E7" s="70"/>
      <c r="F7" s="68" t="s">
        <v>73</v>
      </c>
      <c r="G7" s="69"/>
      <c r="H7" s="70"/>
      <c r="I7" s="68" t="s">
        <v>74</v>
      </c>
      <c r="J7" s="69"/>
      <c r="K7" s="70"/>
    </row>
    <row r="8" spans="1:11" ht="12.75">
      <c r="A8" s="44"/>
      <c r="B8" s="45"/>
      <c r="C8" s="72" t="s">
        <v>3</v>
      </c>
      <c r="D8" s="71"/>
      <c r="E8" s="72" t="s">
        <v>83</v>
      </c>
      <c r="F8" s="73"/>
      <c r="G8" s="72"/>
      <c r="H8" s="72" t="s">
        <v>83</v>
      </c>
      <c r="I8" s="73"/>
      <c r="J8" s="72"/>
      <c r="K8" s="72"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11" ht="4.5" customHeight="1">
      <c r="A10" s="76"/>
      <c r="B10" s="76"/>
      <c r="C10" s="15"/>
      <c r="D10" s="15"/>
      <c r="E10" s="15"/>
      <c r="F10" s="15"/>
      <c r="G10" s="15"/>
      <c r="H10" s="15"/>
      <c r="I10" s="15"/>
      <c r="J10" s="15"/>
      <c r="K10" s="15"/>
    </row>
    <row r="11" spans="1:11" ht="12.75">
      <c r="A11" s="11">
        <v>1</v>
      </c>
      <c r="B11" s="12" t="s">
        <v>126</v>
      </c>
      <c r="C11" s="12">
        <f>SUM('- 31 -'!E11,'- 31 -'!C11,'- 30 -'!G11,'- 30 -'!E11,'- 30 -'!C11)</f>
        <v>2534490.9</v>
      </c>
      <c r="D11" s="362">
        <f>C11/'- 3 -'!E11</f>
        <v>0.011487095401499616</v>
      </c>
      <c r="E11" s="12">
        <f>C11/'- 7 -'!H11</f>
        <v>83.8979814096368</v>
      </c>
      <c r="F11" s="12">
        <f>SUM('- 33 -'!E11,'- 33 -'!C11,'- 32 -'!G11,'- 32 -'!E11,'- 32 -'!C11)</f>
        <v>29339756.7</v>
      </c>
      <c r="G11" s="362">
        <f>F11/'- 3 -'!E11</f>
        <v>0.13297683738761404</v>
      </c>
      <c r="H11" s="12">
        <f>F11/'- 7 -'!H11</f>
        <v>971.219254399322</v>
      </c>
      <c r="I11" s="12">
        <f>SUM('- 34 -'!C11,'- 34 -'!E11,'- 34 -'!G11)</f>
        <v>5074106.15</v>
      </c>
      <c r="J11" s="362">
        <f>I11/'- 3 -'!E11</f>
        <v>0.022997415939582155</v>
      </c>
      <c r="K11" s="12">
        <f>I11/'- 7 -'!H11</f>
        <v>167.96559160785458</v>
      </c>
    </row>
    <row r="12" spans="1:11" ht="12.75">
      <c r="A12" s="13">
        <v>2</v>
      </c>
      <c r="B12" s="14" t="s">
        <v>127</v>
      </c>
      <c r="C12" s="14">
        <f>SUM('- 31 -'!E12,'- 31 -'!C12,'- 30 -'!G12,'- 30 -'!E12,'- 30 -'!C12)</f>
        <v>719173</v>
      </c>
      <c r="D12" s="363">
        <f>C12/'- 3 -'!E12</f>
        <v>0.012927400126557383</v>
      </c>
      <c r="E12" s="14">
        <f>C12/'- 7 -'!H12</f>
        <v>78.48817285508173</v>
      </c>
      <c r="F12" s="14">
        <f>SUM('- 33 -'!E12,'- 33 -'!C12,'- 32 -'!G12,'- 32 -'!E12,'- 32 -'!C12)</f>
        <v>5987829</v>
      </c>
      <c r="G12" s="363">
        <f>F12/'- 3 -'!E12</f>
        <v>0.10763343642267434</v>
      </c>
      <c r="H12" s="14">
        <f>F12/'- 7 -'!H12</f>
        <v>653.4919380714671</v>
      </c>
      <c r="I12" s="14">
        <f>SUM('- 34 -'!C12,'- 34 -'!E12,'- 34 -'!G12)</f>
        <v>915334</v>
      </c>
      <c r="J12" s="363">
        <f>I12/'- 3 -'!E12</f>
        <v>0.016453466505892567</v>
      </c>
      <c r="K12" s="14">
        <f>I12/'- 7 -'!H12</f>
        <v>99.89653840193303</v>
      </c>
    </row>
    <row r="13" spans="1:11" ht="12.75">
      <c r="A13" s="11">
        <v>3</v>
      </c>
      <c r="B13" s="12" t="s">
        <v>128</v>
      </c>
      <c r="C13" s="12">
        <f>SUM('- 31 -'!E13,'- 31 -'!C13,'- 30 -'!G13,'- 30 -'!E13,'- 30 -'!C13)</f>
        <v>508243</v>
      </c>
      <c r="D13" s="362">
        <f>C13/'- 3 -'!E13</f>
        <v>0.013186986598827324</v>
      </c>
      <c r="E13" s="12">
        <f>C13/'- 7 -'!H13</f>
        <v>84.97057545056342</v>
      </c>
      <c r="F13" s="12">
        <f>SUM('- 33 -'!E13,'- 33 -'!C13,'- 32 -'!G13,'- 32 -'!E13,'- 32 -'!C13)</f>
        <v>3979201</v>
      </c>
      <c r="G13" s="362">
        <f>F13/'- 3 -'!E13</f>
        <v>0.10324523950362383</v>
      </c>
      <c r="H13" s="12">
        <f>F13/'- 7 -'!H13</f>
        <v>665.2624803557696</v>
      </c>
      <c r="I13" s="12">
        <f>SUM('- 34 -'!C13,'- 34 -'!E13,'- 34 -'!G13)</f>
        <v>727590</v>
      </c>
      <c r="J13" s="362">
        <f>I13/'- 3 -'!E13</f>
        <v>0.018878212940346986</v>
      </c>
      <c r="K13" s="12">
        <f>I13/'- 7 -'!H13</f>
        <v>121.64209048048953</v>
      </c>
    </row>
    <row r="14" spans="1:11" ht="12.75">
      <c r="A14" s="13">
        <v>4</v>
      </c>
      <c r="B14" s="14" t="s">
        <v>129</v>
      </c>
      <c r="C14" s="14">
        <f>SUM('- 31 -'!E14,'- 31 -'!C14,'- 30 -'!G14,'- 30 -'!E14,'- 30 -'!C14)</f>
        <v>540191.69</v>
      </c>
      <c r="D14" s="363">
        <f>C14/'- 3 -'!E14</f>
        <v>0.014299112768809241</v>
      </c>
      <c r="E14" s="14">
        <f>C14/'- 7 -'!H14</f>
        <v>93.20399082093928</v>
      </c>
      <c r="F14" s="14">
        <f>SUM('- 33 -'!E14,'- 33 -'!C14,'- 32 -'!G14,'- 32 -'!E14,'- 32 -'!C14)</f>
        <v>4697823</v>
      </c>
      <c r="G14" s="363">
        <f>F14/'- 3 -'!E14</f>
        <v>0.12435345098497488</v>
      </c>
      <c r="H14" s="14">
        <f>F14/'- 7 -'!H14</f>
        <v>810.5564374202008</v>
      </c>
      <c r="I14" s="14">
        <f>SUM('- 34 -'!C14,'- 34 -'!E14,'- 34 -'!G14)</f>
        <v>1006086</v>
      </c>
      <c r="J14" s="363">
        <f>I14/'- 3 -'!E14</f>
        <v>0.02663154105373264</v>
      </c>
      <c r="K14" s="14">
        <f>I14/'- 7 -'!H14</f>
        <v>173.5888056868767</v>
      </c>
    </row>
    <row r="15" spans="1:11" ht="12.75">
      <c r="A15" s="11">
        <v>5</v>
      </c>
      <c r="B15" s="12" t="s">
        <v>130</v>
      </c>
      <c r="C15" s="12">
        <f>SUM('- 31 -'!E15,'- 31 -'!C15,'- 30 -'!G15,'- 30 -'!E15,'- 30 -'!C15)</f>
        <v>622205</v>
      </c>
      <c r="D15" s="362">
        <f>C15/'- 3 -'!E15</f>
        <v>0.013549278615592786</v>
      </c>
      <c r="E15" s="12">
        <f>C15/'- 7 -'!H15</f>
        <v>88.10980358837108</v>
      </c>
      <c r="F15" s="12">
        <f>SUM('- 33 -'!E15,'- 33 -'!C15,'- 32 -'!G15,'- 32 -'!E15,'- 32 -'!C15)</f>
        <v>4303509</v>
      </c>
      <c r="G15" s="362">
        <f>F15/'- 3 -'!E15</f>
        <v>0.0937141978378687</v>
      </c>
      <c r="H15" s="12">
        <f>F15/'- 7 -'!H15</f>
        <v>609.4154382089299</v>
      </c>
      <c r="I15" s="12">
        <f>SUM('- 34 -'!C15,'- 34 -'!E15,'- 34 -'!G15)</f>
        <v>1300913</v>
      </c>
      <c r="J15" s="362">
        <f>I15/'- 3 -'!E15</f>
        <v>0.028328979502971943</v>
      </c>
      <c r="K15" s="12">
        <f>I15/'- 7 -'!H15</f>
        <v>184.2209383009757</v>
      </c>
    </row>
    <row r="16" spans="1:11" ht="12.75">
      <c r="A16" s="13">
        <v>6</v>
      </c>
      <c r="B16" s="14" t="s">
        <v>131</v>
      </c>
      <c r="C16" s="14">
        <f>SUM('- 31 -'!E16,'- 31 -'!C16,'- 30 -'!G16,'- 30 -'!E16,'- 30 -'!C16)</f>
        <v>849514</v>
      </c>
      <c r="D16" s="363">
        <f>C16/'- 3 -'!E16</f>
        <v>0.015549511409272833</v>
      </c>
      <c r="E16" s="14">
        <f>C16/'- 7 -'!H16</f>
        <v>95.52077359869568</v>
      </c>
      <c r="F16" s="14">
        <f>SUM('- 33 -'!E16,'- 33 -'!C16,'- 32 -'!G16,'- 32 -'!E16,'- 32 -'!C16)</f>
        <v>6064028</v>
      </c>
      <c r="G16" s="363">
        <f>F16/'- 3 -'!E16</f>
        <v>0.11099601957372088</v>
      </c>
      <c r="H16" s="14">
        <f>F16/'- 7 -'!H16</f>
        <v>681.8494406026873</v>
      </c>
      <c r="I16" s="14">
        <f>SUM('- 34 -'!C16,'- 34 -'!E16,'- 34 -'!G16)</f>
        <v>1044700</v>
      </c>
      <c r="J16" s="363">
        <f>I16/'- 3 -'!E16</f>
        <v>0.019122197596822803</v>
      </c>
      <c r="K16" s="14">
        <f>I16/'- 7 -'!H16</f>
        <v>117.46781357170967</v>
      </c>
    </row>
    <row r="17" spans="1:11" ht="12.75">
      <c r="A17" s="11">
        <v>9</v>
      </c>
      <c r="B17" s="12" t="s">
        <v>132</v>
      </c>
      <c r="C17" s="12">
        <f>SUM('- 31 -'!E17,'- 31 -'!C17,'- 30 -'!G17,'- 30 -'!E17,'- 30 -'!C17)</f>
        <v>1664135</v>
      </c>
      <c r="D17" s="362">
        <f>C17/'- 3 -'!E17</f>
        <v>0.02162501448141182</v>
      </c>
      <c r="E17" s="12">
        <f>C17/'- 7 -'!H17</f>
        <v>129.2110534815827</v>
      </c>
      <c r="F17" s="12">
        <f>SUM('- 33 -'!E17,'- 33 -'!C17,'- 32 -'!G17,'- 32 -'!E17,'- 32 -'!C17)</f>
        <v>7587744.18</v>
      </c>
      <c r="G17" s="362">
        <f>F17/'- 3 -'!E17</f>
        <v>0.09860082131182162</v>
      </c>
      <c r="H17" s="12">
        <f>F17/'- 7 -'!H17</f>
        <v>589.1471659730418</v>
      </c>
      <c r="I17" s="12">
        <f>SUM('- 34 -'!C17,'- 34 -'!E17,'- 34 -'!G17)</f>
        <v>1746428</v>
      </c>
      <c r="J17" s="362">
        <f>I17/'- 3 -'!E17</f>
        <v>0.022694391254761834</v>
      </c>
      <c r="K17" s="12">
        <f>I17/'- 7 -'!H17</f>
        <v>135.6006584259892</v>
      </c>
    </row>
    <row r="18" spans="1:11" ht="12.75">
      <c r="A18" s="13">
        <v>10</v>
      </c>
      <c r="B18" s="14" t="s">
        <v>133</v>
      </c>
      <c r="C18" s="14">
        <f>SUM('- 31 -'!E18,'- 31 -'!C18,'- 30 -'!G18,'- 30 -'!E18,'- 30 -'!C18)</f>
        <v>1667528</v>
      </c>
      <c r="D18" s="363">
        <f>C18/'- 3 -'!E18</f>
        <v>0.029607661833516756</v>
      </c>
      <c r="E18" s="14">
        <f>C18/'- 7 -'!H18</f>
        <v>191.1206876790831</v>
      </c>
      <c r="F18" s="14">
        <f>SUM('- 33 -'!E18,'- 33 -'!C18,'- 32 -'!G18,'- 32 -'!E18,'- 32 -'!C18)</f>
        <v>6792429</v>
      </c>
      <c r="G18" s="363">
        <f>F18/'- 3 -'!E18</f>
        <v>0.12060243717657058</v>
      </c>
      <c r="H18" s="14">
        <f>F18/'- 7 -'!H18</f>
        <v>778.5018911174785</v>
      </c>
      <c r="I18" s="14">
        <f>SUM('- 34 -'!C18,'- 34 -'!E18,'- 34 -'!G18)</f>
        <v>1627035</v>
      </c>
      <c r="J18" s="363">
        <f>I18/'- 3 -'!E18</f>
        <v>0.02888869156697575</v>
      </c>
      <c r="K18" s="14">
        <f>I18/'- 7 -'!H18</f>
        <v>186.47965616045846</v>
      </c>
    </row>
    <row r="19" spans="1:11" ht="12.75">
      <c r="A19" s="11">
        <v>11</v>
      </c>
      <c r="B19" s="12" t="s">
        <v>134</v>
      </c>
      <c r="C19" s="12">
        <f>SUM('- 31 -'!E19,'- 31 -'!C19,'- 30 -'!G19,'- 30 -'!E19,'- 30 -'!C19)</f>
        <v>1572679</v>
      </c>
      <c r="D19" s="362">
        <f>C19/'- 3 -'!E19</f>
        <v>0.053055683133343766</v>
      </c>
      <c r="E19" s="12">
        <f>C19/'- 7 -'!H19</f>
        <v>332.6027831824719</v>
      </c>
      <c r="F19" s="12">
        <f>SUM('- 33 -'!E19,'- 33 -'!C19,'- 32 -'!G19,'- 32 -'!E19,'- 32 -'!C19)</f>
        <v>3176629</v>
      </c>
      <c r="G19" s="362">
        <f>F19/'- 3 -'!E19</f>
        <v>0.1071663204355057</v>
      </c>
      <c r="H19" s="12">
        <f>F19/'- 7 -'!H19</f>
        <v>671.8190085441164</v>
      </c>
      <c r="I19" s="12">
        <f>SUM('- 34 -'!C19,'- 34 -'!E19,'- 34 -'!G19)</f>
        <v>856133</v>
      </c>
      <c r="J19" s="362">
        <f>I19/'- 3 -'!E19</f>
        <v>0.028882385514144335</v>
      </c>
      <c r="K19" s="12">
        <f>I19/'- 7 -'!H19</f>
        <v>181.0618813975129</v>
      </c>
    </row>
    <row r="20" spans="1:11" ht="12.75">
      <c r="A20" s="13">
        <v>12</v>
      </c>
      <c r="B20" s="14" t="s">
        <v>135</v>
      </c>
      <c r="C20" s="14">
        <f>SUM('- 31 -'!E20,'- 31 -'!C20,'- 30 -'!G20,'- 30 -'!E20,'- 30 -'!C20)</f>
        <v>1905946</v>
      </c>
      <c r="D20" s="363">
        <f>C20/'- 3 -'!E20</f>
        <v>0.04020799641569099</v>
      </c>
      <c r="E20" s="14">
        <f>C20/'- 7 -'!H20</f>
        <v>235.61904290959438</v>
      </c>
      <c r="F20" s="14">
        <f>SUM('- 33 -'!E20,'- 33 -'!C20,'- 32 -'!G20,'- 32 -'!E20,'- 32 -'!C20)</f>
        <v>4788298</v>
      </c>
      <c r="G20" s="363">
        <f>F20/'- 3 -'!E20</f>
        <v>0.10101433556945492</v>
      </c>
      <c r="H20" s="14">
        <f>F20/'- 7 -'!H20</f>
        <v>591.9444684822786</v>
      </c>
      <c r="I20" s="14">
        <f>SUM('- 34 -'!C20,'- 34 -'!E20,'- 34 -'!G20)</f>
        <v>1452272</v>
      </c>
      <c r="J20" s="363">
        <f>I20/'- 3 -'!E20</f>
        <v>0.030637251722036397</v>
      </c>
      <c r="K20" s="14">
        <f>I20/'- 7 -'!H20</f>
        <v>179.534435227652</v>
      </c>
    </row>
    <row r="21" spans="1:11" ht="12.75">
      <c r="A21" s="11">
        <v>13</v>
      </c>
      <c r="B21" s="12" t="s">
        <v>136</v>
      </c>
      <c r="C21" s="12">
        <f>SUM('- 31 -'!E21,'- 31 -'!C21,'- 30 -'!G21,'- 30 -'!E21,'- 30 -'!C21)</f>
        <v>1336029</v>
      </c>
      <c r="D21" s="362">
        <f>C21/'- 3 -'!E21</f>
        <v>0.0686827739272985</v>
      </c>
      <c r="E21" s="12">
        <f>C21/'- 7 -'!H21</f>
        <v>424.4730738681493</v>
      </c>
      <c r="F21" s="12">
        <f>SUM('- 33 -'!E21,'- 33 -'!C21,'- 32 -'!G21,'- 32 -'!E21,'- 32 -'!C21)</f>
        <v>1801583</v>
      </c>
      <c r="G21" s="362">
        <f>F21/'- 3 -'!E21</f>
        <v>0.09261604194240113</v>
      </c>
      <c r="H21" s="12">
        <f>F21/'- 7 -'!H21</f>
        <v>572.3853852263701</v>
      </c>
      <c r="I21" s="12">
        <f>SUM('- 34 -'!C21,'- 34 -'!E21,'- 34 -'!G21)</f>
        <v>771176</v>
      </c>
      <c r="J21" s="362">
        <f>I21/'- 3 -'!E21</f>
        <v>0.03964472841993576</v>
      </c>
      <c r="K21" s="12">
        <f>I21/'- 7 -'!H21</f>
        <v>245.01223193010327</v>
      </c>
    </row>
    <row r="22" spans="1:11" ht="12.75">
      <c r="A22" s="13">
        <v>14</v>
      </c>
      <c r="B22" s="14" t="s">
        <v>137</v>
      </c>
      <c r="C22" s="14">
        <f>SUM('- 31 -'!E22,'- 31 -'!C22,'- 30 -'!G22,'- 30 -'!E22,'- 30 -'!C22)</f>
        <v>1627339</v>
      </c>
      <c r="D22" s="363">
        <f>C22/'- 3 -'!E22</f>
        <v>0.0748479337020371</v>
      </c>
      <c r="E22" s="14">
        <f>C22/'- 7 -'!H22</f>
        <v>449.96377813415916</v>
      </c>
      <c r="F22" s="14">
        <f>SUM('- 33 -'!E22,'- 33 -'!C22,'- 32 -'!G22,'- 32 -'!E22,'- 32 -'!C22)</f>
        <v>2591254.21</v>
      </c>
      <c r="G22" s="363">
        <f>F22/'- 3 -'!E22</f>
        <v>0.11918231131632963</v>
      </c>
      <c r="H22" s="14">
        <f>F22/'- 7 -'!H22</f>
        <v>716.4890256041587</v>
      </c>
      <c r="I22" s="14">
        <f>SUM('- 34 -'!C22,'- 34 -'!E22,'- 34 -'!G22)</f>
        <v>778193</v>
      </c>
      <c r="J22" s="363">
        <f>I22/'- 3 -'!E22</f>
        <v>0.03579225844854045</v>
      </c>
      <c r="K22" s="14">
        <f>I22/'- 7 -'!H22</f>
        <v>215.1725377426312</v>
      </c>
    </row>
    <row r="23" spans="1:11" ht="12.75">
      <c r="A23" s="11">
        <v>15</v>
      </c>
      <c r="B23" s="12" t="s">
        <v>138</v>
      </c>
      <c r="C23" s="12">
        <f>SUM('- 31 -'!E23,'- 31 -'!C23,'- 30 -'!G23,'- 30 -'!E23,'- 30 -'!C23)</f>
        <v>1541079</v>
      </c>
      <c r="D23" s="362">
        <f>C23/'- 3 -'!E23</f>
        <v>0.054179439432917656</v>
      </c>
      <c r="E23" s="12">
        <f>C23/'- 7 -'!H23</f>
        <v>270.4501421501527</v>
      </c>
      <c r="F23" s="12">
        <f>SUM('- 33 -'!E23,'- 33 -'!C23,'- 32 -'!G23,'- 32 -'!E23,'- 32 -'!C23)</f>
        <v>3006417</v>
      </c>
      <c r="G23" s="362">
        <f>F23/'- 3 -'!E23</f>
        <v>0.10569606604307372</v>
      </c>
      <c r="H23" s="12">
        <f>F23/'- 7 -'!H23</f>
        <v>527.6081920606507</v>
      </c>
      <c r="I23" s="12">
        <f>SUM('- 34 -'!C23,'- 34 -'!E23,'- 34 -'!G23)</f>
        <v>886192</v>
      </c>
      <c r="J23" s="362">
        <f>I23/'- 3 -'!E23</f>
        <v>0.03115569402343174</v>
      </c>
      <c r="K23" s="12">
        <f>I23/'- 7 -'!H23</f>
        <v>155.52139272050823</v>
      </c>
    </row>
    <row r="24" spans="1:11" ht="12.75">
      <c r="A24" s="13">
        <v>16</v>
      </c>
      <c r="B24" s="14" t="s">
        <v>139</v>
      </c>
      <c r="C24" s="14">
        <f>SUM('- 31 -'!E24,'- 31 -'!C24,'- 30 -'!G24,'- 30 -'!E24,'- 30 -'!C24)</f>
        <v>571869</v>
      </c>
      <c r="D24" s="363">
        <f>C24/'- 3 -'!E24</f>
        <v>0.1038077490268517</v>
      </c>
      <c r="E24" s="14">
        <f>C24/'- 7 -'!H24</f>
        <v>726.6442185514612</v>
      </c>
      <c r="F24" s="14">
        <f>SUM('- 33 -'!E24,'- 33 -'!C24,'- 32 -'!G24,'- 32 -'!E24,'- 32 -'!C24)</f>
        <v>626223</v>
      </c>
      <c r="G24" s="363">
        <f>F24/'- 3 -'!E24</f>
        <v>0.11367428557736502</v>
      </c>
      <c r="H24" s="14">
        <f>F24/'- 7 -'!H24</f>
        <v>795.7090216010165</v>
      </c>
      <c r="I24" s="14">
        <f>SUM('- 34 -'!C24,'- 34 -'!E24,'- 34 -'!G24)</f>
        <v>203613</v>
      </c>
      <c r="J24" s="363">
        <f>I24/'- 3 -'!E24</f>
        <v>0.03696057524119047</v>
      </c>
      <c r="K24" s="14">
        <f>I24/'- 7 -'!H24</f>
        <v>258.72045743329096</v>
      </c>
    </row>
    <row r="25" spans="1:11" ht="12.75">
      <c r="A25" s="11">
        <v>17</v>
      </c>
      <c r="B25" s="12" t="s">
        <v>140</v>
      </c>
      <c r="C25" s="12">
        <f>SUM('- 31 -'!E25,'- 31 -'!C25,'- 30 -'!G25,'- 30 -'!E25,'- 30 -'!C25)</f>
        <v>564789.29</v>
      </c>
      <c r="D25" s="362">
        <f>C25/'- 3 -'!E25</f>
        <v>0.14233302295426364</v>
      </c>
      <c r="E25" s="12">
        <f>C25/'- 7 -'!H25</f>
        <v>1042.0466605166052</v>
      </c>
      <c r="F25" s="12">
        <f>SUM('- 33 -'!E25,'- 33 -'!C25,'- 32 -'!G25,'- 32 -'!E25,'- 32 -'!C25)</f>
        <v>390091</v>
      </c>
      <c r="G25" s="362">
        <f>F25/'- 3 -'!E25</f>
        <v>0.09830716028140629</v>
      </c>
      <c r="H25" s="12">
        <f>F25/'- 7 -'!H25</f>
        <v>719.7250922509226</v>
      </c>
      <c r="I25" s="12">
        <f>SUM('- 34 -'!C25,'- 34 -'!E25,'- 34 -'!G25)</f>
        <v>109815</v>
      </c>
      <c r="J25" s="362">
        <f>I25/'- 3 -'!E25</f>
        <v>0.027674570308729583</v>
      </c>
      <c r="K25" s="12">
        <f>I25/'- 7 -'!H25</f>
        <v>202.61070110701107</v>
      </c>
    </row>
    <row r="26" spans="1:11" ht="12.75">
      <c r="A26" s="13">
        <v>18</v>
      </c>
      <c r="B26" s="14" t="s">
        <v>141</v>
      </c>
      <c r="C26" s="14">
        <f>SUM('- 31 -'!E26,'- 31 -'!C26,'- 30 -'!G26,'- 30 -'!E26,'- 30 -'!C26)</f>
        <v>612979</v>
      </c>
      <c r="D26" s="363">
        <f>C26/'- 3 -'!E26</f>
        <v>0.06960929112602166</v>
      </c>
      <c r="E26" s="14">
        <f>C26/'- 7 -'!H26</f>
        <v>396.5704858640098</v>
      </c>
      <c r="F26" s="14">
        <f>SUM('- 33 -'!E26,'- 33 -'!C26,'- 32 -'!G26,'- 32 -'!E26,'- 32 -'!C26)</f>
        <v>1004039</v>
      </c>
      <c r="G26" s="363">
        <f>F26/'- 3 -'!E26</f>
        <v>0.11401767932160753</v>
      </c>
      <c r="H26" s="14">
        <f>F26/'- 7 -'!H26</f>
        <v>649.5691272562593</v>
      </c>
      <c r="I26" s="14">
        <f>SUM('- 34 -'!C26,'- 34 -'!E26,'- 34 -'!G26)</f>
        <v>315039</v>
      </c>
      <c r="J26" s="363">
        <f>I26/'- 3 -'!E26</f>
        <v>0.03577551835715537</v>
      </c>
      <c r="K26" s="14">
        <f>I26/'- 7 -'!H26</f>
        <v>203.81639386685643</v>
      </c>
    </row>
    <row r="27" spans="1:11" ht="12.75">
      <c r="A27" s="11">
        <v>19</v>
      </c>
      <c r="B27" s="12" t="s">
        <v>142</v>
      </c>
      <c r="C27" s="12">
        <f>SUM('- 31 -'!E27,'- 31 -'!C27,'- 30 -'!G27,'- 30 -'!E27,'- 30 -'!C27)</f>
        <v>968676</v>
      </c>
      <c r="D27" s="362">
        <f>C27/'- 3 -'!E27</f>
        <v>0.045211035331756966</v>
      </c>
      <c r="E27" s="12">
        <f>C27/'- 7 -'!H27</f>
        <v>204.80707021586989</v>
      </c>
      <c r="F27" s="12">
        <f>SUM('- 33 -'!E27,'- 33 -'!C27,'- 32 -'!G27,'- 32 -'!E27,'- 32 -'!C27)</f>
        <v>2025365</v>
      </c>
      <c r="G27" s="362">
        <f>F27/'- 3 -'!E27</f>
        <v>0.09452990326456312</v>
      </c>
      <c r="H27" s="12">
        <f>F27/'- 7 -'!H27</f>
        <v>428.2227202570987</v>
      </c>
      <c r="I27" s="12">
        <f>SUM('- 34 -'!C27,'- 34 -'!E27,'- 34 -'!G27)</f>
        <v>967046</v>
      </c>
      <c r="J27" s="362">
        <f>I27/'- 3 -'!E27</f>
        <v>0.045134958307457035</v>
      </c>
      <c r="K27" s="12">
        <f>I27/'- 7 -'!H27</f>
        <v>204.462439478191</v>
      </c>
    </row>
    <row r="28" spans="1:11" ht="12.75">
      <c r="A28" s="13">
        <v>20</v>
      </c>
      <c r="B28" s="14" t="s">
        <v>143</v>
      </c>
      <c r="C28" s="14">
        <f>SUM('- 31 -'!E28,'- 31 -'!C28,'- 30 -'!G28,'- 30 -'!E28,'- 30 -'!C28)</f>
        <v>487139.56</v>
      </c>
      <c r="D28" s="363">
        <f>C28/'- 3 -'!E28</f>
        <v>0.06471970296337125</v>
      </c>
      <c r="E28" s="14">
        <f>C28/'- 7 -'!H28</f>
        <v>496.0687983706721</v>
      </c>
      <c r="F28" s="14">
        <f>SUM('- 33 -'!E28,'- 33 -'!C28,'- 32 -'!G28,'- 32 -'!E28,'- 32 -'!C28)</f>
        <v>632562.7</v>
      </c>
      <c r="G28" s="363">
        <f>F28/'- 3 -'!E28</f>
        <v>0.08404012609796692</v>
      </c>
      <c r="H28" s="14">
        <f>F28/'- 7 -'!H28</f>
        <v>644.1575356415478</v>
      </c>
      <c r="I28" s="14">
        <f>SUM('- 34 -'!C28,'- 34 -'!E28,'- 34 -'!G28)</f>
        <v>311600.37</v>
      </c>
      <c r="J28" s="363">
        <f>I28/'- 3 -'!E28</f>
        <v>0.04139816398749586</v>
      </c>
      <c r="K28" s="14">
        <f>I28/'- 7 -'!H28</f>
        <v>317.31198574338083</v>
      </c>
    </row>
    <row r="29" spans="1:11" ht="12.75">
      <c r="A29" s="11">
        <v>21</v>
      </c>
      <c r="B29" s="12" t="s">
        <v>144</v>
      </c>
      <c r="C29" s="12">
        <f>SUM('- 31 -'!E29,'- 31 -'!C29,'- 30 -'!G29,'- 30 -'!E29,'- 30 -'!C29)</f>
        <v>1423165</v>
      </c>
      <c r="D29" s="362">
        <f>C29/'- 3 -'!E29</f>
        <v>0.06770886584051762</v>
      </c>
      <c r="E29" s="12">
        <f>C29/'- 7 -'!H29</f>
        <v>408.05258479800443</v>
      </c>
      <c r="F29" s="12">
        <f>SUM('- 33 -'!E29,'- 33 -'!C29,'- 32 -'!G29,'- 32 -'!E29,'- 32 -'!C29)</f>
        <v>2321716</v>
      </c>
      <c r="G29" s="362">
        <f>F29/'- 3 -'!E29</f>
        <v>0.11045856043662064</v>
      </c>
      <c r="H29" s="12">
        <f>F29/'- 7 -'!H29</f>
        <v>665.6868423316226</v>
      </c>
      <c r="I29" s="12">
        <f>SUM('- 34 -'!C29,'- 34 -'!E29,'- 34 -'!G29)</f>
        <v>787637</v>
      </c>
      <c r="J29" s="362">
        <f>I29/'- 3 -'!E29</f>
        <v>0.03747282146766382</v>
      </c>
      <c r="K29" s="12">
        <f>I29/'- 7 -'!H29</f>
        <v>225.83278378300886</v>
      </c>
    </row>
    <row r="30" spans="1:11" ht="12.75">
      <c r="A30" s="13">
        <v>22</v>
      </c>
      <c r="B30" s="14" t="s">
        <v>145</v>
      </c>
      <c r="C30" s="14">
        <f>SUM('- 31 -'!E30,'- 31 -'!C30,'- 30 -'!G30,'- 30 -'!E30,'- 30 -'!C30)</f>
        <v>876527</v>
      </c>
      <c r="D30" s="363">
        <f>C30/'- 3 -'!E30</f>
        <v>0.07384115500352136</v>
      </c>
      <c r="E30" s="14">
        <f>C30/'- 7 -'!H30</f>
        <v>492.98481439820023</v>
      </c>
      <c r="F30" s="14">
        <f>SUM('- 33 -'!E30,'- 33 -'!C30,'- 32 -'!G30,'- 32 -'!E30,'- 32 -'!C30)</f>
        <v>1395799</v>
      </c>
      <c r="G30" s="363">
        <f>F30/'- 3 -'!E30</f>
        <v>0.11758612149170544</v>
      </c>
      <c r="H30" s="14">
        <f>F30/'- 7 -'!H30</f>
        <v>785.0388076490439</v>
      </c>
      <c r="I30" s="14">
        <f>SUM('- 34 -'!C30,'- 34 -'!E30,'- 34 -'!G30)</f>
        <v>70397</v>
      </c>
      <c r="J30" s="363">
        <f>I30/'- 3 -'!E30</f>
        <v>0.005930445712206119</v>
      </c>
      <c r="K30" s="14">
        <f>I30/'- 7 -'!H30</f>
        <v>39.5933633295838</v>
      </c>
    </row>
    <row r="31" spans="1:11" ht="12.75">
      <c r="A31" s="11">
        <v>23</v>
      </c>
      <c r="B31" s="12" t="s">
        <v>146</v>
      </c>
      <c r="C31" s="12">
        <f>SUM('- 31 -'!E31,'- 31 -'!C31,'- 30 -'!G31,'- 30 -'!E31,'- 30 -'!C31)</f>
        <v>1024787</v>
      </c>
      <c r="D31" s="362">
        <f>C31/'- 3 -'!E31</f>
        <v>0.109526383228998</v>
      </c>
      <c r="E31" s="12">
        <f>C31/'- 7 -'!H31</f>
        <v>714.8845483083362</v>
      </c>
      <c r="F31" s="12">
        <f>SUM('- 33 -'!E31,'- 33 -'!C31,'- 32 -'!G31,'- 32 -'!E31,'- 32 -'!C31)</f>
        <v>941179</v>
      </c>
      <c r="G31" s="362">
        <f>F31/'- 3 -'!E31</f>
        <v>0.10059059281693183</v>
      </c>
      <c r="H31" s="12">
        <f>F31/'- 7 -'!H31</f>
        <v>656.5601674223927</v>
      </c>
      <c r="I31" s="12">
        <f>SUM('- 34 -'!C31,'- 34 -'!E31,'- 34 -'!G31)</f>
        <v>376439</v>
      </c>
      <c r="J31" s="362">
        <f>I31/'- 3 -'!E31</f>
        <v>0.04023275292947782</v>
      </c>
      <c r="K31" s="12">
        <f>I31/'- 7 -'!H31</f>
        <v>262.6013254272759</v>
      </c>
    </row>
    <row r="32" spans="1:11" ht="12.75">
      <c r="A32" s="13">
        <v>24</v>
      </c>
      <c r="B32" s="14" t="s">
        <v>147</v>
      </c>
      <c r="C32" s="14">
        <f>SUM('- 31 -'!E32,'- 31 -'!C32,'- 30 -'!G32,'- 30 -'!E32,'- 30 -'!C32)</f>
        <v>765268</v>
      </c>
      <c r="D32" s="363">
        <f>C32/'- 3 -'!E32</f>
        <v>0.03516128992240255</v>
      </c>
      <c r="E32" s="14">
        <f>C32/'- 7 -'!H32</f>
        <v>205.6729735540744</v>
      </c>
      <c r="F32" s="14">
        <f>SUM('- 33 -'!E32,'- 33 -'!C32,'- 32 -'!G32,'- 32 -'!E32,'- 32 -'!C32)</f>
        <v>2546310</v>
      </c>
      <c r="G32" s="363">
        <f>F32/'- 3 -'!E32</f>
        <v>0.1169937121927388</v>
      </c>
      <c r="H32" s="14">
        <f>F32/'- 7 -'!H32</f>
        <v>684.3447645667597</v>
      </c>
      <c r="I32" s="14">
        <f>SUM('- 34 -'!C32,'- 34 -'!E32,'- 34 -'!G32)</f>
        <v>682342</v>
      </c>
      <c r="J32" s="363">
        <f>I32/'- 3 -'!E32</f>
        <v>0.03135114089212145</v>
      </c>
      <c r="K32" s="14">
        <f>I32/'- 7 -'!H32</f>
        <v>183.38583100408513</v>
      </c>
    </row>
    <row r="33" spans="1:11" ht="12.75">
      <c r="A33" s="11">
        <v>25</v>
      </c>
      <c r="B33" s="12" t="s">
        <v>148</v>
      </c>
      <c r="C33" s="12">
        <f>SUM('- 31 -'!E33,'- 31 -'!C33,'- 30 -'!G33,'- 30 -'!E33,'- 30 -'!C33)</f>
        <v>829772</v>
      </c>
      <c r="D33" s="362">
        <f>C33/'- 3 -'!E33</f>
        <v>0.08374529509757594</v>
      </c>
      <c r="E33" s="12">
        <f>C33/'- 7 -'!H33</f>
        <v>518.8344900894141</v>
      </c>
      <c r="F33" s="12">
        <f>SUM('- 33 -'!E33,'- 33 -'!C33,'- 32 -'!G33,'- 32 -'!E33,'- 32 -'!C33)</f>
        <v>1047147</v>
      </c>
      <c r="G33" s="362">
        <f>F33/'- 3 -'!E33</f>
        <v>0.10568401262701244</v>
      </c>
      <c r="H33" s="12">
        <f>F33/'- 7 -'!H33</f>
        <v>654.753329581692</v>
      </c>
      <c r="I33" s="12">
        <f>SUM('- 34 -'!C33,'- 34 -'!E33,'- 34 -'!G33)</f>
        <v>338643</v>
      </c>
      <c r="J33" s="362">
        <f>I33/'- 3 -'!E33</f>
        <v>0.034177771686352894</v>
      </c>
      <c r="K33" s="12">
        <f>I33/'- 7 -'!H33</f>
        <v>211.74451322453575</v>
      </c>
    </row>
    <row r="34" spans="1:11" ht="12.75">
      <c r="A34" s="13">
        <v>26</v>
      </c>
      <c r="B34" s="14" t="s">
        <v>149</v>
      </c>
      <c r="C34" s="14">
        <f>SUM('- 31 -'!E34,'- 31 -'!C34,'- 30 -'!G34,'- 30 -'!E34,'- 30 -'!C34)</f>
        <v>562794</v>
      </c>
      <c r="D34" s="363">
        <f>C34/'- 3 -'!E34</f>
        <v>0.03863597888261745</v>
      </c>
      <c r="E34" s="14">
        <f>C34/'- 7 -'!H34</f>
        <v>206.9856564913571</v>
      </c>
      <c r="F34" s="14">
        <f>SUM('- 33 -'!E34,'- 33 -'!C34,'- 32 -'!G34,'- 32 -'!E34,'- 32 -'!C34)</f>
        <v>1319258</v>
      </c>
      <c r="G34" s="363">
        <f>F34/'- 3 -'!E34</f>
        <v>0.09056746203535243</v>
      </c>
      <c r="H34" s="14">
        <f>F34/'- 7 -'!H34</f>
        <v>485.19970577418167</v>
      </c>
      <c r="I34" s="14">
        <f>SUM('- 34 -'!C34,'- 34 -'!E34,'- 34 -'!G34)</f>
        <v>530905</v>
      </c>
      <c r="J34" s="363">
        <f>I34/'- 3 -'!E34</f>
        <v>0.03644678935574299</v>
      </c>
      <c r="K34" s="14">
        <f>I34/'- 7 -'!H34</f>
        <v>195.2574475910261</v>
      </c>
    </row>
    <row r="35" spans="1:11" ht="12.75">
      <c r="A35" s="11">
        <v>28</v>
      </c>
      <c r="B35" s="12" t="s">
        <v>150</v>
      </c>
      <c r="C35" s="12">
        <f>SUM('- 31 -'!E35,'- 31 -'!C35,'- 30 -'!G35,'- 30 -'!E35,'- 30 -'!C35)</f>
        <v>475301</v>
      </c>
      <c r="D35" s="362">
        <f>C35/'- 3 -'!E35</f>
        <v>0.07831320338388778</v>
      </c>
      <c r="E35" s="12">
        <f>C35/'- 7 -'!H35</f>
        <v>532.013655697336</v>
      </c>
      <c r="F35" s="12">
        <f>SUM('- 33 -'!E35,'- 33 -'!C35,'- 32 -'!G35,'- 32 -'!E35,'- 32 -'!C35)</f>
        <v>575628</v>
      </c>
      <c r="G35" s="362">
        <f>F35/'- 3 -'!E35</f>
        <v>0.09484363095693162</v>
      </c>
      <c r="H35" s="12">
        <f>F35/'- 7 -'!H35</f>
        <v>644.3116185359302</v>
      </c>
      <c r="I35" s="12">
        <f>SUM('- 34 -'!C35,'- 34 -'!E35,'- 34 -'!G35)</f>
        <v>279039</v>
      </c>
      <c r="J35" s="362">
        <f>I35/'- 3 -'!E35</f>
        <v>0.04597599828116638</v>
      </c>
      <c r="K35" s="12">
        <f>I35/'- 7 -'!H35</f>
        <v>312.33378106111485</v>
      </c>
    </row>
    <row r="36" spans="1:11" ht="12.75">
      <c r="A36" s="13">
        <v>30</v>
      </c>
      <c r="B36" s="14" t="s">
        <v>151</v>
      </c>
      <c r="C36" s="14">
        <f>SUM('- 31 -'!E36,'- 31 -'!C36,'- 30 -'!G36,'- 30 -'!E36,'- 30 -'!C36)</f>
        <v>851084</v>
      </c>
      <c r="D36" s="363">
        <f>C36/'- 3 -'!E36</f>
        <v>0.09643446383934222</v>
      </c>
      <c r="E36" s="14">
        <f>C36/'- 7 -'!H36</f>
        <v>622.1829081073178</v>
      </c>
      <c r="F36" s="14">
        <f>SUM('- 33 -'!E36,'- 33 -'!C36,'- 32 -'!G36,'- 32 -'!E36,'- 32 -'!C36)</f>
        <v>900770</v>
      </c>
      <c r="G36" s="363">
        <f>F36/'- 3 -'!E36</f>
        <v>0.10206427566792971</v>
      </c>
      <c r="H36" s="14">
        <f>F36/'- 7 -'!H36</f>
        <v>658.5057387235909</v>
      </c>
      <c r="I36" s="14">
        <f>SUM('- 34 -'!C36,'- 34 -'!E36,'- 34 -'!G36)</f>
        <v>395584</v>
      </c>
      <c r="J36" s="363">
        <f>I36/'- 3 -'!E36</f>
        <v>0.04482275655919081</v>
      </c>
      <c r="K36" s="14">
        <f>I36/'- 7 -'!H36</f>
        <v>289.1907303165436</v>
      </c>
    </row>
    <row r="37" spans="1:11" ht="12.75">
      <c r="A37" s="11">
        <v>31</v>
      </c>
      <c r="B37" s="12" t="s">
        <v>152</v>
      </c>
      <c r="C37" s="12">
        <f>SUM('- 31 -'!E37,'- 31 -'!C37,'- 30 -'!G37,'- 30 -'!E37,'- 30 -'!C37)</f>
        <v>750927</v>
      </c>
      <c r="D37" s="362">
        <f>C37/'- 3 -'!E37</f>
        <v>0.07447829133562675</v>
      </c>
      <c r="E37" s="12">
        <f>C37/'- 7 -'!H37</f>
        <v>441.2027027027027</v>
      </c>
      <c r="F37" s="12">
        <f>SUM('- 33 -'!E37,'- 33 -'!C37,'- 32 -'!G37,'- 32 -'!E37,'- 32 -'!C37)</f>
        <v>1167620</v>
      </c>
      <c r="G37" s="362">
        <f>F37/'- 3 -'!E37</f>
        <v>0.11580665301594496</v>
      </c>
      <c r="H37" s="12">
        <f>F37/'- 7 -'!H37</f>
        <v>686.0282021151586</v>
      </c>
      <c r="I37" s="12">
        <f>SUM('- 34 -'!C37,'- 34 -'!E37,'- 34 -'!G37)</f>
        <v>375395</v>
      </c>
      <c r="J37" s="362">
        <f>I37/'- 3 -'!E37</f>
        <v>0.03723235171453098</v>
      </c>
      <c r="K37" s="12">
        <f>I37/'- 7 -'!H37</f>
        <v>220.5611045828437</v>
      </c>
    </row>
    <row r="38" spans="1:11" ht="12.75">
      <c r="A38" s="13">
        <v>32</v>
      </c>
      <c r="B38" s="14" t="s">
        <v>153</v>
      </c>
      <c r="C38" s="14">
        <f>SUM('- 31 -'!E38,'- 31 -'!C38,'- 30 -'!G38,'- 30 -'!E38,'- 30 -'!C38)</f>
        <v>664654</v>
      </c>
      <c r="D38" s="363">
        <f>C38/'- 3 -'!E38</f>
        <v>0.10380435639890306</v>
      </c>
      <c r="E38" s="14">
        <f>C38/'- 7 -'!H38</f>
        <v>757.4404558404558</v>
      </c>
      <c r="F38" s="14">
        <f>SUM('- 33 -'!E38,'- 33 -'!C38,'- 32 -'!G38,'- 32 -'!E38,'- 32 -'!C38)</f>
        <v>738405</v>
      </c>
      <c r="G38" s="363">
        <f>F38/'- 3 -'!E38</f>
        <v>0.11532264273852563</v>
      </c>
      <c r="H38" s="14">
        <f>F38/'- 7 -'!H38</f>
        <v>841.4871794871794</v>
      </c>
      <c r="I38" s="14">
        <f>SUM('- 34 -'!C38,'- 34 -'!E38,'- 34 -'!G38)</f>
        <v>232835</v>
      </c>
      <c r="J38" s="363">
        <f>I38/'- 3 -'!E38</f>
        <v>0.03636371303285408</v>
      </c>
      <c r="K38" s="14">
        <f>I38/'- 7 -'!H38</f>
        <v>265.33903133903135</v>
      </c>
    </row>
    <row r="39" spans="1:11" ht="12.75">
      <c r="A39" s="11">
        <v>33</v>
      </c>
      <c r="B39" s="12" t="s">
        <v>154</v>
      </c>
      <c r="C39" s="12">
        <f>SUM('- 31 -'!E39,'- 31 -'!C39,'- 30 -'!G39,'- 30 -'!E39,'- 30 -'!C39)</f>
        <v>621161</v>
      </c>
      <c r="D39" s="362">
        <f>C39/'- 3 -'!E39</f>
        <v>0.05137663622362977</v>
      </c>
      <c r="E39" s="12">
        <f>C39/'- 7 -'!H39</f>
        <v>331.7104560504112</v>
      </c>
      <c r="F39" s="12">
        <f>SUM('- 33 -'!E39,'- 33 -'!C39,'- 32 -'!G39,'- 32 -'!E39,'- 32 -'!C39)</f>
        <v>1307992</v>
      </c>
      <c r="G39" s="362">
        <f>F39/'- 3 -'!E39</f>
        <v>0.1081848814838954</v>
      </c>
      <c r="H39" s="12">
        <f>F39/'- 7 -'!H39</f>
        <v>698.4898002776888</v>
      </c>
      <c r="I39" s="12">
        <f>SUM('- 34 -'!C39,'- 34 -'!E39,'- 34 -'!G39)</f>
        <v>411135</v>
      </c>
      <c r="J39" s="362">
        <f>I39/'- 3 -'!E39</f>
        <v>0.03400524716426503</v>
      </c>
      <c r="K39" s="12">
        <f>I39/'- 7 -'!H39</f>
        <v>219.55302787568087</v>
      </c>
    </row>
    <row r="40" spans="1:11" ht="12.75">
      <c r="A40" s="13">
        <v>34</v>
      </c>
      <c r="B40" s="14" t="s">
        <v>155</v>
      </c>
      <c r="C40" s="14">
        <f>SUM('- 31 -'!E40,'- 31 -'!C40,'- 30 -'!G40,'- 30 -'!E40,'- 30 -'!C40)</f>
        <v>545869.74</v>
      </c>
      <c r="D40" s="363">
        <f>C40/'- 3 -'!E40</f>
        <v>0.10062073810270956</v>
      </c>
      <c r="E40" s="14">
        <f>C40/'- 7 -'!H40</f>
        <v>725.4082923588039</v>
      </c>
      <c r="F40" s="14">
        <f>SUM('- 33 -'!E40,'- 33 -'!C40,'- 32 -'!G40,'- 32 -'!E40,'- 32 -'!C40)</f>
        <v>776048.5</v>
      </c>
      <c r="G40" s="363">
        <f>F40/'- 3 -'!E40</f>
        <v>0.1430498288355398</v>
      </c>
      <c r="H40" s="14">
        <f>F40/'- 7 -'!H40</f>
        <v>1031.293687707641</v>
      </c>
      <c r="I40" s="14">
        <f>SUM('- 34 -'!C40,'- 34 -'!E40,'- 34 -'!G40)</f>
        <v>227331</v>
      </c>
      <c r="J40" s="363">
        <f>I40/'- 3 -'!E40</f>
        <v>0.041904160163974406</v>
      </c>
      <c r="K40" s="14">
        <f>I40/'- 7 -'!H40</f>
        <v>302.10099667774085</v>
      </c>
    </row>
    <row r="41" spans="1:11" ht="12.75">
      <c r="A41" s="11">
        <v>35</v>
      </c>
      <c r="B41" s="12" t="s">
        <v>156</v>
      </c>
      <c r="C41" s="12">
        <f>SUM('- 31 -'!E41,'- 31 -'!C41,'- 30 -'!G41,'- 30 -'!E41,'- 30 -'!C41)</f>
        <v>1115918</v>
      </c>
      <c r="D41" s="362">
        <f>C41/'- 3 -'!E41</f>
        <v>0.08348338629606297</v>
      </c>
      <c r="E41" s="12">
        <f>C41/'- 7 -'!H41</f>
        <v>559.0771543086172</v>
      </c>
      <c r="F41" s="12">
        <f>SUM('- 33 -'!E41,'- 33 -'!C41,'- 32 -'!G41,'- 32 -'!E41,'- 32 -'!C41)</f>
        <v>1556826</v>
      </c>
      <c r="G41" s="362">
        <f>F41/'- 3 -'!E41</f>
        <v>0.11646833042728455</v>
      </c>
      <c r="H41" s="12">
        <f>F41/'- 7 -'!H41</f>
        <v>779.9729458917835</v>
      </c>
      <c r="I41" s="12">
        <f>SUM('- 34 -'!C41,'- 34 -'!E41,'- 34 -'!G41)</f>
        <v>403918</v>
      </c>
      <c r="J41" s="362">
        <f>I41/'- 3 -'!E41</f>
        <v>0.03021767049723471</v>
      </c>
      <c r="K41" s="12">
        <f>I41/'- 7 -'!H41</f>
        <v>202.36372745490982</v>
      </c>
    </row>
    <row r="42" spans="1:11" ht="12.75">
      <c r="A42" s="13">
        <v>36</v>
      </c>
      <c r="B42" s="14" t="s">
        <v>157</v>
      </c>
      <c r="C42" s="14">
        <f>SUM('- 31 -'!E42,'- 31 -'!C42,'- 30 -'!G42,'- 30 -'!E42,'- 30 -'!C42)</f>
        <v>789376</v>
      </c>
      <c r="D42" s="363">
        <f>C42/'- 3 -'!E42</f>
        <v>0.11135338332129378</v>
      </c>
      <c r="E42" s="14">
        <f>C42/'- 7 -'!H42</f>
        <v>704.4854975457386</v>
      </c>
      <c r="F42" s="14">
        <f>SUM('- 33 -'!E42,'- 33 -'!C42,'- 32 -'!G42,'- 32 -'!E42,'- 32 -'!C42)</f>
        <v>855157</v>
      </c>
      <c r="G42" s="363">
        <f>F42/'- 3 -'!E42</f>
        <v>0.12063278490971048</v>
      </c>
      <c r="H42" s="14">
        <f>F42/'- 7 -'!H42</f>
        <v>763.1923248549755</v>
      </c>
      <c r="I42" s="14">
        <f>SUM('- 34 -'!C42,'- 34 -'!E42,'- 34 -'!G42)</f>
        <v>256754</v>
      </c>
      <c r="J42" s="363">
        <f>I42/'- 3 -'!E42</f>
        <v>0.03621902183658417</v>
      </c>
      <c r="K42" s="14">
        <f>I42/'- 7 -'!H42</f>
        <v>229.14234716644356</v>
      </c>
    </row>
    <row r="43" spans="1:11" ht="12.75">
      <c r="A43" s="11">
        <v>37</v>
      </c>
      <c r="B43" s="12" t="s">
        <v>158</v>
      </c>
      <c r="C43" s="12">
        <f>SUM('- 31 -'!E43,'- 31 -'!C43,'- 30 -'!G43,'- 30 -'!E43,'- 30 -'!C43)</f>
        <v>768363</v>
      </c>
      <c r="D43" s="362">
        <f>C43/'- 3 -'!E43</f>
        <v>0.11197701708241813</v>
      </c>
      <c r="E43" s="12">
        <f>C43/'- 7 -'!H43</f>
        <v>758.502467917078</v>
      </c>
      <c r="F43" s="12">
        <f>SUM('- 33 -'!E43,'- 33 -'!C43,'- 32 -'!G43,'- 32 -'!E43,'- 32 -'!C43)</f>
        <v>688002</v>
      </c>
      <c r="G43" s="362">
        <f>F43/'- 3 -'!E43</f>
        <v>0.10026564489276271</v>
      </c>
      <c r="H43" s="12">
        <f>F43/'- 7 -'!H43</f>
        <v>679.172754195459</v>
      </c>
      <c r="I43" s="12">
        <f>SUM('- 34 -'!C43,'- 34 -'!E43,'- 34 -'!G43)</f>
        <v>100774</v>
      </c>
      <c r="J43" s="362">
        <f>I43/'- 3 -'!E43</f>
        <v>0.014686251055117963</v>
      </c>
      <c r="K43" s="12">
        <f>I43/'- 7 -'!H43</f>
        <v>99.48075024679171</v>
      </c>
    </row>
    <row r="44" spans="1:11" ht="12.75">
      <c r="A44" s="13">
        <v>38</v>
      </c>
      <c r="B44" s="14" t="s">
        <v>159</v>
      </c>
      <c r="C44" s="14">
        <f>SUM('- 31 -'!E44,'- 31 -'!C44,'- 30 -'!G44,'- 30 -'!E44,'- 30 -'!C44)</f>
        <v>924488</v>
      </c>
      <c r="D44" s="363">
        <f>C44/'- 3 -'!E44</f>
        <v>0.10374732690055645</v>
      </c>
      <c r="E44" s="14">
        <f>C44/'- 7 -'!H44</f>
        <v>730.9361163820367</v>
      </c>
      <c r="F44" s="14">
        <f>SUM('- 33 -'!E44,'- 33 -'!C44,'- 32 -'!G44,'- 32 -'!E44,'- 32 -'!C44)</f>
        <v>990857</v>
      </c>
      <c r="G44" s="363">
        <f>F44/'- 3 -'!E44</f>
        <v>0.111195348225942</v>
      </c>
      <c r="H44" s="14">
        <f>F44/'- 7 -'!H44</f>
        <v>783.4100253004428</v>
      </c>
      <c r="I44" s="14">
        <f>SUM('- 34 -'!C44,'- 34 -'!E44,'- 34 -'!G44)</f>
        <v>437390</v>
      </c>
      <c r="J44" s="363">
        <f>I44/'- 3 -'!E44</f>
        <v>0.04908451306348421</v>
      </c>
      <c r="K44" s="14">
        <f>I44/'- 7 -'!H44</f>
        <v>345.81752055660974</v>
      </c>
    </row>
    <row r="45" spans="1:11" ht="12.75">
      <c r="A45" s="11">
        <v>39</v>
      </c>
      <c r="B45" s="12" t="s">
        <v>160</v>
      </c>
      <c r="C45" s="12">
        <f>SUM('- 31 -'!E45,'- 31 -'!C45,'- 30 -'!G45,'- 30 -'!E45,'- 30 -'!C45)</f>
        <v>1086044</v>
      </c>
      <c r="D45" s="362">
        <f>C45/'- 3 -'!E45</f>
        <v>0.0740537998833734</v>
      </c>
      <c r="E45" s="12">
        <f>C45/'- 7 -'!H45</f>
        <v>476.9626701800615</v>
      </c>
      <c r="F45" s="12">
        <f>SUM('- 33 -'!E45,'- 33 -'!C45,'- 32 -'!G45,'- 32 -'!E45,'- 32 -'!C45)</f>
        <v>1473385</v>
      </c>
      <c r="G45" s="362">
        <f>F45/'- 3 -'!E45</f>
        <v>0.10046531995127649</v>
      </c>
      <c r="H45" s="12">
        <f>F45/'- 7 -'!H45</f>
        <v>647.0729029424682</v>
      </c>
      <c r="I45" s="12">
        <f>SUM('- 34 -'!C45,'- 34 -'!E45,'- 34 -'!G45)</f>
        <v>495119</v>
      </c>
      <c r="J45" s="362">
        <f>I45/'- 3 -'!E45</f>
        <v>0.03376055053428402</v>
      </c>
      <c r="K45" s="12">
        <f>I45/'- 7 -'!H45</f>
        <v>217.44356609574</v>
      </c>
    </row>
    <row r="46" spans="1:11" ht="12.75">
      <c r="A46" s="13">
        <v>40</v>
      </c>
      <c r="B46" s="14" t="s">
        <v>161</v>
      </c>
      <c r="C46" s="14">
        <f>SUM('- 31 -'!E46,'- 31 -'!C46,'- 30 -'!G46,'- 30 -'!E46,'- 30 -'!C46)</f>
        <v>1073975</v>
      </c>
      <c r="D46" s="363">
        <f>C46/'- 3 -'!E46</f>
        <v>0.025861991326254496</v>
      </c>
      <c r="E46" s="14">
        <f>C46/'- 7 -'!H46</f>
        <v>141.77887788778878</v>
      </c>
      <c r="F46" s="14">
        <f>SUM('- 33 -'!E46,'- 33 -'!C46,'- 32 -'!G46,'- 32 -'!E46,'- 32 -'!C46)</f>
        <v>4231546</v>
      </c>
      <c r="G46" s="363">
        <f>F46/'- 3 -'!E46</f>
        <v>0.1018982806384198</v>
      </c>
      <c r="H46" s="14">
        <f>F46/'- 7 -'!H46</f>
        <v>558.6199339933993</v>
      </c>
      <c r="I46" s="14">
        <f>SUM('- 34 -'!C46,'- 34 -'!E46,'- 34 -'!G46)</f>
        <v>1097961</v>
      </c>
      <c r="J46" s="363">
        <f>I46/'- 3 -'!E46</f>
        <v>0.026439589244224227</v>
      </c>
      <c r="K46" s="14">
        <f>I46/'- 7 -'!H46</f>
        <v>144.94534653465345</v>
      </c>
    </row>
    <row r="47" spans="1:11" ht="12.75">
      <c r="A47" s="11">
        <v>41</v>
      </c>
      <c r="B47" s="12" t="s">
        <v>162</v>
      </c>
      <c r="C47" s="12">
        <f>SUM('- 31 -'!E47,'- 31 -'!C47,'- 30 -'!G47,'- 30 -'!E47,'- 30 -'!C47)</f>
        <v>1022878</v>
      </c>
      <c r="D47" s="362">
        <f>C47/'- 3 -'!E47</f>
        <v>0.08478562964983005</v>
      </c>
      <c r="E47" s="12">
        <f>C47/'- 7 -'!H47</f>
        <v>589.3851915874387</v>
      </c>
      <c r="F47" s="12">
        <f>SUM('- 33 -'!E47,'- 33 -'!C47,'- 32 -'!G47,'- 32 -'!E47,'- 32 -'!C47)</f>
        <v>1262436</v>
      </c>
      <c r="G47" s="362">
        <f>F47/'- 3 -'!E47</f>
        <v>0.10464242182607589</v>
      </c>
      <c r="H47" s="12">
        <f>F47/'- 7 -'!H47</f>
        <v>727.419187554019</v>
      </c>
      <c r="I47" s="12">
        <f>SUM('- 34 -'!C47,'- 34 -'!E47,'- 34 -'!G47)</f>
        <v>513354</v>
      </c>
      <c r="J47" s="362">
        <f>I47/'- 3 -'!E47</f>
        <v>0.04255154781240662</v>
      </c>
      <c r="K47" s="12">
        <f>I47/'- 7 -'!H47</f>
        <v>295.79602420051856</v>
      </c>
    </row>
    <row r="48" spans="1:11" ht="12.75">
      <c r="A48" s="13">
        <v>42</v>
      </c>
      <c r="B48" s="14" t="s">
        <v>163</v>
      </c>
      <c r="C48" s="14">
        <f>SUM('- 31 -'!E48,'- 31 -'!C48,'- 30 -'!G48,'- 30 -'!E48,'- 30 -'!C48)</f>
        <v>594282</v>
      </c>
      <c r="D48" s="363">
        <f>C48/'- 3 -'!E48</f>
        <v>0.07769847606747773</v>
      </c>
      <c r="E48" s="14">
        <f>C48/'- 7 -'!H48</f>
        <v>521.6660814606741</v>
      </c>
      <c r="F48" s="14">
        <f>SUM('- 33 -'!E48,'- 33 -'!C48,'- 32 -'!G48,'- 32 -'!E48,'- 32 -'!C48)</f>
        <v>763687</v>
      </c>
      <c r="G48" s="363">
        <f>F48/'- 3 -'!E48</f>
        <v>0.09984706939221426</v>
      </c>
      <c r="H48" s="14">
        <f>F48/'- 7 -'!H48</f>
        <v>670.3713132022472</v>
      </c>
      <c r="I48" s="14">
        <f>SUM('- 34 -'!C48,'- 34 -'!E48,'- 34 -'!G48)</f>
        <v>305340</v>
      </c>
      <c r="J48" s="363">
        <f>I48/'- 3 -'!E48</f>
        <v>0.0399212035404802</v>
      </c>
      <c r="K48" s="14">
        <f>I48/'- 7 -'!H48</f>
        <v>268.0301966292135</v>
      </c>
    </row>
    <row r="49" spans="1:11" ht="12.75">
      <c r="A49" s="11">
        <v>43</v>
      </c>
      <c r="B49" s="12" t="s">
        <v>164</v>
      </c>
      <c r="C49" s="12">
        <f>SUM('- 31 -'!E49,'- 31 -'!C49,'- 30 -'!G49,'- 30 -'!E49,'- 30 -'!C49)</f>
        <v>566972</v>
      </c>
      <c r="D49" s="362">
        <f>C49/'- 3 -'!E49</f>
        <v>0.09195629735496624</v>
      </c>
      <c r="E49" s="12">
        <f>C49/'- 7 -'!H49</f>
        <v>658.8866937826845</v>
      </c>
      <c r="F49" s="12">
        <f>SUM('- 33 -'!E49,'- 33 -'!C49,'- 32 -'!G49,'- 32 -'!E49,'- 32 -'!C49)</f>
        <v>653125</v>
      </c>
      <c r="G49" s="362">
        <f>F49/'- 3 -'!E49</f>
        <v>0.1059293169856048</v>
      </c>
      <c r="H49" s="12">
        <f>F49/'- 7 -'!H49</f>
        <v>759.0063916327716</v>
      </c>
      <c r="I49" s="12">
        <f>SUM('- 34 -'!C49,'- 34 -'!E49,'- 34 -'!G49)</f>
        <v>240628</v>
      </c>
      <c r="J49" s="362">
        <f>I49/'- 3 -'!E49</f>
        <v>0.03902707703366448</v>
      </c>
      <c r="K49" s="12">
        <f>I49/'- 7 -'!H49</f>
        <v>279.6374201045904</v>
      </c>
    </row>
    <row r="50" spans="1:11" ht="12.75">
      <c r="A50" s="13">
        <v>44</v>
      </c>
      <c r="B50" s="14" t="s">
        <v>165</v>
      </c>
      <c r="C50" s="14">
        <f>SUM('- 31 -'!E50,'- 31 -'!C50,'- 30 -'!G50,'- 30 -'!E50,'- 30 -'!C50)</f>
        <v>729176</v>
      </c>
      <c r="D50" s="363">
        <f>C50/'- 3 -'!E50</f>
        <v>0.08119160959758279</v>
      </c>
      <c r="E50" s="14">
        <f>C50/'- 7 -'!H50</f>
        <v>528.3884057971014</v>
      </c>
      <c r="F50" s="14">
        <f>SUM('- 33 -'!E50,'- 33 -'!C50,'- 32 -'!G50,'- 32 -'!E50,'- 32 -'!C50)</f>
        <v>851137</v>
      </c>
      <c r="G50" s="363">
        <f>F50/'- 3 -'!E50</f>
        <v>0.09477160934816535</v>
      </c>
      <c r="H50" s="14">
        <f>F50/'- 7 -'!H50</f>
        <v>616.7659420289855</v>
      </c>
      <c r="I50" s="14">
        <f>SUM('- 34 -'!C50,'- 34 -'!E50,'- 34 -'!G50)</f>
        <v>362303</v>
      </c>
      <c r="J50" s="363">
        <f>I50/'- 3 -'!E50</f>
        <v>0.04034137674859435</v>
      </c>
      <c r="K50" s="14">
        <f>I50/'- 7 -'!H50</f>
        <v>262.53840579710146</v>
      </c>
    </row>
    <row r="51" spans="1:11" ht="12.75">
      <c r="A51" s="11">
        <v>45</v>
      </c>
      <c r="B51" s="12" t="s">
        <v>166</v>
      </c>
      <c r="C51" s="12">
        <f>SUM('- 31 -'!E51,'- 31 -'!C51,'- 30 -'!G51,'- 30 -'!E51,'- 30 -'!C51)</f>
        <v>364617</v>
      </c>
      <c r="D51" s="362">
        <f>C51/'- 3 -'!E51</f>
        <v>0.03162036037725164</v>
      </c>
      <c r="E51" s="12">
        <f>C51/'- 7 -'!H51</f>
        <v>197.4317738791423</v>
      </c>
      <c r="F51" s="12">
        <f>SUM('- 33 -'!E51,'- 33 -'!C51,'- 32 -'!G51,'- 32 -'!E51,'- 32 -'!C51)</f>
        <v>1446872</v>
      </c>
      <c r="G51" s="362">
        <f>F51/'- 3 -'!E51</f>
        <v>0.12547581176893793</v>
      </c>
      <c r="H51" s="12">
        <f>F51/'- 7 -'!H51</f>
        <v>783.4481264890621</v>
      </c>
      <c r="I51" s="12">
        <f>SUM('- 34 -'!C51,'- 34 -'!E51,'- 34 -'!G51)</f>
        <v>328715</v>
      </c>
      <c r="J51" s="362">
        <f>I51/'- 3 -'!E51</f>
        <v>0.02850686271185456</v>
      </c>
      <c r="K51" s="12">
        <f>I51/'- 7 -'!H51</f>
        <v>177.99166125189518</v>
      </c>
    </row>
    <row r="52" spans="1:11" ht="12.75">
      <c r="A52" s="13">
        <v>46</v>
      </c>
      <c r="B52" s="14" t="s">
        <v>167</v>
      </c>
      <c r="C52" s="14">
        <f>SUM('- 31 -'!E52,'- 31 -'!C52,'- 30 -'!G52,'- 30 -'!E52,'- 30 -'!C52)</f>
        <v>138065</v>
      </c>
      <c r="D52" s="363">
        <f>C52/'- 3 -'!E52</f>
        <v>0.012814223063845307</v>
      </c>
      <c r="E52" s="14">
        <f>C52/'- 7 -'!H52</f>
        <v>85.99501712862036</v>
      </c>
      <c r="F52" s="14">
        <f>SUM('- 33 -'!E52,'- 33 -'!C52,'- 32 -'!G52,'- 32 -'!E52,'- 32 -'!C52)</f>
        <v>1482453</v>
      </c>
      <c r="G52" s="363">
        <f>F52/'- 3 -'!E52</f>
        <v>0.13759086968939752</v>
      </c>
      <c r="H52" s="14">
        <f>F52/'- 7 -'!H52</f>
        <v>923.3590781687948</v>
      </c>
      <c r="I52" s="14">
        <f>SUM('- 34 -'!C52,'- 34 -'!E52,'- 34 -'!G52)</f>
        <v>297998.91000000003</v>
      </c>
      <c r="J52" s="363">
        <f>I52/'- 3 -'!E52</f>
        <v>0.027658164672601765</v>
      </c>
      <c r="K52" s="14">
        <f>I52/'- 7 -'!H52</f>
        <v>185.61127997508567</v>
      </c>
    </row>
    <row r="53" spans="1:11" ht="12.75">
      <c r="A53" s="11">
        <v>47</v>
      </c>
      <c r="B53" s="12" t="s">
        <v>168</v>
      </c>
      <c r="C53" s="12">
        <f>SUM('- 31 -'!E53,'- 31 -'!C53,'- 30 -'!G53,'- 30 -'!E53,'- 30 -'!C53)</f>
        <v>370761</v>
      </c>
      <c r="D53" s="362">
        <f>C53/'- 3 -'!E53</f>
        <v>0.04359364147842199</v>
      </c>
      <c r="E53" s="12">
        <f>C53/'- 7 -'!H53</f>
        <v>252.18405659094</v>
      </c>
      <c r="F53" s="12">
        <f>SUM('- 33 -'!E53,'- 33 -'!C53,'- 32 -'!G53,'- 32 -'!E53,'- 32 -'!C53)</f>
        <v>912093</v>
      </c>
      <c r="G53" s="362">
        <f>F53/'- 3 -'!E53</f>
        <v>0.10724282013744259</v>
      </c>
      <c r="H53" s="12">
        <f>F53/'- 7 -'!H53</f>
        <v>620.3870221738539</v>
      </c>
      <c r="I53" s="12">
        <f>SUM('- 34 -'!C53,'- 34 -'!E53,'- 34 -'!G53)</f>
        <v>230207</v>
      </c>
      <c r="J53" s="362">
        <f>I53/'- 3 -'!E53</f>
        <v>0.0270674677860484</v>
      </c>
      <c r="K53" s="12">
        <f>I53/'- 7 -'!H53</f>
        <v>156.58209767378588</v>
      </c>
    </row>
    <row r="54" spans="1:11" ht="12.75">
      <c r="A54" s="13">
        <v>48</v>
      </c>
      <c r="B54" s="14" t="s">
        <v>169</v>
      </c>
      <c r="C54" s="14">
        <f>SUM('- 31 -'!E54,'- 31 -'!C54,'- 30 -'!G54,'- 30 -'!E54,'- 30 -'!C54)</f>
        <v>4825914</v>
      </c>
      <c r="D54" s="363">
        <f>C54/'- 3 -'!E54</f>
        <v>0.09015551150116011</v>
      </c>
      <c r="E54" s="14">
        <f>C54/'- 7 -'!H54</f>
        <v>933.102728204335</v>
      </c>
      <c r="F54" s="14">
        <f>SUM('- 33 -'!E54,'- 33 -'!C54,'- 32 -'!G54,'- 32 -'!E54,'- 32 -'!C54)</f>
        <v>10012911</v>
      </c>
      <c r="G54" s="363">
        <f>F54/'- 3 -'!E54</f>
        <v>0.18705660996457718</v>
      </c>
      <c r="H54" s="14">
        <f>F54/'- 7 -'!H54</f>
        <v>1936.0217714959688</v>
      </c>
      <c r="I54" s="14">
        <f>SUM('- 34 -'!C54,'- 34 -'!E54,'- 34 -'!G54)</f>
        <v>1066249</v>
      </c>
      <c r="J54" s="363">
        <f>I54/'- 3 -'!E54</f>
        <v>0.019919174685375757</v>
      </c>
      <c r="K54" s="14">
        <f>I54/'- 7 -'!H54</f>
        <v>206.16195208724068</v>
      </c>
    </row>
    <row r="55" spans="1:11" ht="12.75">
      <c r="A55" s="11">
        <v>49</v>
      </c>
      <c r="B55" s="12" t="s">
        <v>170</v>
      </c>
      <c r="C55" s="12">
        <f>SUM('- 31 -'!E55,'- 31 -'!C55,'- 30 -'!G55,'- 30 -'!E55,'- 30 -'!C55)</f>
        <v>2147520</v>
      </c>
      <c r="D55" s="362">
        <f>C55/'- 3 -'!E55</f>
        <v>0.06690887818488357</v>
      </c>
      <c r="E55" s="12">
        <f>C55/'- 7 -'!H55</f>
        <v>493.6146738380913</v>
      </c>
      <c r="F55" s="12">
        <f>SUM('- 33 -'!E55,'- 33 -'!C55,'- 32 -'!G55,'- 32 -'!E55,'- 32 -'!C55)</f>
        <v>3489730</v>
      </c>
      <c r="G55" s="362">
        <f>F55/'- 3 -'!E55</f>
        <v>0.10872723861390522</v>
      </c>
      <c r="H55" s="12">
        <f>F55/'- 7 -'!H55</f>
        <v>802.1261435204339</v>
      </c>
      <c r="I55" s="12">
        <f>SUM('- 34 -'!C55,'- 34 -'!E55,'- 34 -'!G55)</f>
        <v>813537</v>
      </c>
      <c r="J55" s="362">
        <f>I55/'- 3 -'!E55</f>
        <v>0.025346841022153753</v>
      </c>
      <c r="K55" s="12">
        <f>I55/'- 7 -'!H55</f>
        <v>186.99420769549027</v>
      </c>
    </row>
    <row r="56" spans="1:11" ht="12.75">
      <c r="A56" s="13">
        <v>50</v>
      </c>
      <c r="B56" s="14" t="s">
        <v>385</v>
      </c>
      <c r="C56" s="14">
        <f>SUM('- 31 -'!E56,'- 31 -'!C56,'- 30 -'!G56,'- 30 -'!E56,'- 30 -'!C56)</f>
        <v>1249915</v>
      </c>
      <c r="D56" s="363">
        <f>C56/'- 3 -'!E56</f>
        <v>0.08929331111183662</v>
      </c>
      <c r="E56" s="14">
        <f>C56/'- 7 -'!H56</f>
        <v>662.2066225165563</v>
      </c>
      <c r="F56" s="14">
        <f>SUM('- 33 -'!E56,'- 33 -'!C56,'- 32 -'!G56,'- 32 -'!E56,'- 32 -'!C56)</f>
        <v>1652360</v>
      </c>
      <c r="G56" s="363">
        <f>F56/'- 3 -'!E56</f>
        <v>0.11804378341627579</v>
      </c>
      <c r="H56" s="14">
        <f>F56/'- 7 -'!H56</f>
        <v>875.4225165562914</v>
      </c>
      <c r="I56" s="14">
        <f>SUM('- 34 -'!C56,'- 34 -'!E56,'- 34 -'!G56)</f>
        <v>523926</v>
      </c>
      <c r="J56" s="363">
        <f>I56/'- 3 -'!E56</f>
        <v>0.037429015027085934</v>
      </c>
      <c r="K56" s="14">
        <f>I56/'- 7 -'!H56</f>
        <v>277.57668874172185</v>
      </c>
    </row>
    <row r="57" spans="1:11" ht="12.75">
      <c r="A57" s="11">
        <v>2264</v>
      </c>
      <c r="B57" s="12" t="s">
        <v>171</v>
      </c>
      <c r="C57" s="12">
        <f>SUM('- 31 -'!E57,'- 31 -'!C57,'- 30 -'!G57,'- 30 -'!E57,'- 30 -'!C57)</f>
        <v>61408</v>
      </c>
      <c r="D57" s="362">
        <f>C57/'- 3 -'!E57</f>
        <v>0.033458030897244924</v>
      </c>
      <c r="E57" s="12">
        <f>C57/'- 7 -'!H57</f>
        <v>303.2493827160494</v>
      </c>
      <c r="F57" s="12">
        <f>SUM('- 33 -'!E57,'- 33 -'!C57,'- 32 -'!G57,'- 32 -'!E57,'- 32 -'!C57)</f>
        <v>299467</v>
      </c>
      <c r="G57" s="362">
        <f>F57/'- 3 -'!E57</f>
        <v>0.16316401997631</v>
      </c>
      <c r="H57" s="12">
        <f>F57/'- 7 -'!H57</f>
        <v>1478.8493827160494</v>
      </c>
      <c r="I57" s="12">
        <f>SUM('- 34 -'!C57,'- 34 -'!E57,'- 34 -'!G57)</f>
        <v>10153</v>
      </c>
      <c r="J57" s="362">
        <f>I57/'- 3 -'!E57</f>
        <v>0.005531842556340016</v>
      </c>
      <c r="K57" s="12">
        <f>I57/'- 7 -'!H57</f>
        <v>50.138271604938275</v>
      </c>
    </row>
    <row r="58" spans="1:11" ht="12.75">
      <c r="A58" s="13">
        <v>2309</v>
      </c>
      <c r="B58" s="14" t="s">
        <v>172</v>
      </c>
      <c r="C58" s="14">
        <f>SUM('- 31 -'!E58,'- 31 -'!C58,'- 30 -'!G58,'- 30 -'!E58,'- 30 -'!C58)</f>
        <v>40007</v>
      </c>
      <c r="D58" s="363">
        <f>C58/'- 3 -'!E58</f>
        <v>0.020503950163618518</v>
      </c>
      <c r="E58" s="14">
        <f>C58/'- 7 -'!H58</f>
        <v>152.69847328244273</v>
      </c>
      <c r="F58" s="14">
        <f>SUM('- 33 -'!E58,'- 33 -'!C58,'- 32 -'!G58,'- 32 -'!E58,'- 32 -'!C58)</f>
        <v>301527</v>
      </c>
      <c r="G58" s="363">
        <f>F58/'- 3 -'!E58</f>
        <v>0.15453532084348742</v>
      </c>
      <c r="H58" s="14">
        <f>F58/'- 7 -'!H58</f>
        <v>1150.8664122137404</v>
      </c>
      <c r="I58" s="14">
        <f>SUM('- 34 -'!C58,'- 34 -'!E58,'- 34 -'!G58)</f>
        <v>25928</v>
      </c>
      <c r="J58" s="363">
        <f>I58/'- 3 -'!E58</f>
        <v>0.013288335037425974</v>
      </c>
      <c r="K58" s="14">
        <f>I58/'- 7 -'!H58</f>
        <v>98.9618320610687</v>
      </c>
    </row>
    <row r="59" spans="1:11" ht="12.75">
      <c r="A59" s="11">
        <v>2312</v>
      </c>
      <c r="B59" s="12" t="s">
        <v>173</v>
      </c>
      <c r="C59" s="12">
        <f>SUM('- 31 -'!E59,'- 31 -'!C59,'- 30 -'!G59,'- 30 -'!E59,'- 30 -'!C59)</f>
        <v>6420</v>
      </c>
      <c r="D59" s="362">
        <f>C59/'- 3 -'!E59</f>
        <v>0.003530246292416569</v>
      </c>
      <c r="E59" s="12">
        <f>C59/'- 7 -'!H59</f>
        <v>29.1156462585034</v>
      </c>
      <c r="F59" s="12">
        <f>SUM('- 33 -'!E59,'- 33 -'!C59,'- 32 -'!G59,'- 32 -'!E59,'- 32 -'!C59)</f>
        <v>247463</v>
      </c>
      <c r="G59" s="362">
        <f>F59/'- 3 -'!E59</f>
        <v>0.13607559785985693</v>
      </c>
      <c r="H59" s="12">
        <f>F59/'- 7 -'!H59</f>
        <v>1122.281179138322</v>
      </c>
      <c r="I59" s="12">
        <f>SUM('- 34 -'!C59,'- 34 -'!E59,'- 34 -'!G59)</f>
        <v>11366</v>
      </c>
      <c r="J59" s="362">
        <f>I59/'- 3 -'!E59</f>
        <v>0.006249965632337496</v>
      </c>
      <c r="K59" s="12">
        <f>I59/'- 7 -'!H59</f>
        <v>51.54648526077097</v>
      </c>
    </row>
    <row r="60" spans="1:11" ht="12.75">
      <c r="A60" s="13">
        <v>2355</v>
      </c>
      <c r="B60" s="14" t="s">
        <v>174</v>
      </c>
      <c r="C60" s="14">
        <f>SUM('- 31 -'!E60,'- 31 -'!C60,'- 30 -'!G60,'- 30 -'!E60,'- 30 -'!C60)</f>
        <v>103686</v>
      </c>
      <c r="D60" s="363">
        <f>C60/'- 3 -'!E60</f>
        <v>0.004351871057761618</v>
      </c>
      <c r="E60" s="14">
        <f>C60/'- 7 -'!H60</f>
        <v>30.66363044892648</v>
      </c>
      <c r="F60" s="14">
        <f>SUM('- 33 -'!E60,'- 33 -'!C60,'- 32 -'!G60,'- 32 -'!E60,'- 32 -'!C60)</f>
        <v>2973272</v>
      </c>
      <c r="G60" s="363">
        <f>F60/'- 3 -'!E60</f>
        <v>0.12479309032707404</v>
      </c>
      <c r="H60" s="14">
        <f>F60/'- 7 -'!H60</f>
        <v>879.3020642337493</v>
      </c>
      <c r="I60" s="14">
        <f>SUM('- 34 -'!C60,'- 34 -'!E60,'- 34 -'!G60)</f>
        <v>567253</v>
      </c>
      <c r="J60" s="363">
        <f>I60/'- 3 -'!E60</f>
        <v>0.02380853647675145</v>
      </c>
      <c r="K60" s="14">
        <f>I60/'- 7 -'!H60</f>
        <v>167.7568462766901</v>
      </c>
    </row>
    <row r="61" spans="1:11" ht="12.75">
      <c r="A61" s="11">
        <v>2439</v>
      </c>
      <c r="B61" s="12" t="s">
        <v>175</v>
      </c>
      <c r="C61" s="12">
        <f>SUM('- 31 -'!E61,'- 31 -'!C61,'- 30 -'!G61,'- 30 -'!E61,'- 30 -'!C61)</f>
        <v>109739.44</v>
      </c>
      <c r="D61" s="362">
        <f>C61/'- 3 -'!E61</f>
        <v>0.0933418000749074</v>
      </c>
      <c r="E61" s="12">
        <f>C61/'- 7 -'!H61</f>
        <v>738.9861279461279</v>
      </c>
      <c r="F61" s="12">
        <f>SUM('- 33 -'!E61,'- 33 -'!C61,'- 32 -'!G61,'- 32 -'!E61,'- 32 -'!C61)</f>
        <v>165210.11000000002</v>
      </c>
      <c r="G61" s="362">
        <f>F61/'- 3 -'!E61</f>
        <v>0.14052385412184956</v>
      </c>
      <c r="H61" s="12">
        <f>F61/'- 7 -'!H61</f>
        <v>1112.5259932659933</v>
      </c>
      <c r="I61" s="12">
        <f>SUM('- 34 -'!C61,'- 34 -'!E61,'- 34 -'!G61)</f>
        <v>58926.64</v>
      </c>
      <c r="J61" s="362">
        <f>I61/'- 3 -'!E61</f>
        <v>0.050121621269126594</v>
      </c>
      <c r="K61" s="12">
        <f>I61/'- 7 -'!H61</f>
        <v>396.81239057239054</v>
      </c>
    </row>
    <row r="62" spans="1:11" ht="12.75">
      <c r="A62" s="13">
        <v>2460</v>
      </c>
      <c r="B62" s="14" t="s">
        <v>176</v>
      </c>
      <c r="C62" s="14">
        <f>SUM('- 31 -'!E62,'- 31 -'!C62,'- 30 -'!G62,'- 30 -'!E62,'- 30 -'!C62)</f>
        <v>27626</v>
      </c>
      <c r="D62" s="363">
        <f>C62/'- 3 -'!E62</f>
        <v>0.009968912552797238</v>
      </c>
      <c r="E62" s="14">
        <f>C62/'- 7 -'!H62</f>
        <v>89.11612903225806</v>
      </c>
      <c r="F62" s="14">
        <f>SUM('- 33 -'!E62,'- 33 -'!C62,'- 32 -'!G62,'- 32 -'!E62,'- 32 -'!C62)</f>
        <v>517075</v>
      </c>
      <c r="G62" s="363">
        <f>F62/'- 3 -'!E62</f>
        <v>0.18658783241285862</v>
      </c>
      <c r="H62" s="14">
        <f>F62/'- 7 -'!H62</f>
        <v>1667.983870967742</v>
      </c>
      <c r="I62" s="14">
        <f>SUM('- 34 -'!C62,'- 34 -'!E62,'- 34 -'!G62)</f>
        <v>41158</v>
      </c>
      <c r="J62" s="363">
        <f>I62/'- 3 -'!E62</f>
        <v>0.014851969262579772</v>
      </c>
      <c r="K62" s="14">
        <f>I62/'- 7 -'!H62</f>
        <v>132.76774193548388</v>
      </c>
    </row>
    <row r="63" spans="1:11" ht="12.75">
      <c r="A63" s="11">
        <v>3000</v>
      </c>
      <c r="B63" s="12" t="s">
        <v>459</v>
      </c>
      <c r="C63" s="12">
        <f>SUM('- 31 -'!E63,'- 31 -'!C63,'- 30 -'!G63,'- 30 -'!E63,'- 30 -'!C63)</f>
        <v>0</v>
      </c>
      <c r="D63" s="362">
        <f>C63/'- 3 -'!E63</f>
        <v>0</v>
      </c>
      <c r="E63" s="12">
        <f>C63/'- 7 -'!H63</f>
        <v>0</v>
      </c>
      <c r="F63" s="12">
        <f>SUM('- 33 -'!E63,'- 33 -'!C63,'- 32 -'!G63,'- 32 -'!E63,'- 32 -'!C63)</f>
        <v>485161</v>
      </c>
      <c r="G63" s="362">
        <f>F63/'- 3 -'!E63</f>
        <v>0.09620020292498299</v>
      </c>
      <c r="H63" s="12">
        <f>F63/'- 7 -'!H63</f>
        <v>698.0733812949641</v>
      </c>
      <c r="I63" s="12">
        <f>SUM('- 34 -'!C63,'- 34 -'!E63,'- 34 -'!G63)</f>
        <v>152371</v>
      </c>
      <c r="J63" s="362">
        <f>I63/'- 3 -'!E63</f>
        <v>0.03021290070694591</v>
      </c>
      <c r="K63" s="12">
        <f>I63/'- 7 -'!H63</f>
        <v>219.23884892086332</v>
      </c>
    </row>
    <row r="64" spans="1:11" ht="4.5" customHeight="1">
      <c r="A64" s="15"/>
      <c r="B64" s="15"/>
      <c r="C64" s="15"/>
      <c r="D64" s="196"/>
      <c r="E64" s="15"/>
      <c r="F64" s="15"/>
      <c r="G64" s="196"/>
      <c r="H64" s="15"/>
      <c r="I64" s="15"/>
      <c r="J64" s="196"/>
      <c r="K64" s="15"/>
    </row>
    <row r="65" spans="1:11" ht="12.75">
      <c r="A65" s="17"/>
      <c r="B65" s="18" t="s">
        <v>177</v>
      </c>
      <c r="C65" s="18">
        <f>SUM(C11:C63)</f>
        <v>47802465.61999999</v>
      </c>
      <c r="D65" s="101">
        <f>C65/'- 3 -'!E65</f>
        <v>0.039380801116005816</v>
      </c>
      <c r="E65" s="18">
        <f>C65/'- 7 -'!H65</f>
        <v>256.04862583969435</v>
      </c>
      <c r="F65" s="18">
        <f>SUM(F11:F63)</f>
        <v>141144406.4</v>
      </c>
      <c r="G65" s="101">
        <f>F65/'- 3 -'!E65</f>
        <v>0.11627809831527891</v>
      </c>
      <c r="H65" s="18">
        <f>F65/'- 7 -'!H65</f>
        <v>756.0244191370515</v>
      </c>
      <c r="I65" s="18">
        <f>SUM(I11:I63)</f>
        <v>33142283.07</v>
      </c>
      <c r="J65" s="101">
        <f>I65/'- 3 -'!E65</f>
        <v>0.02730339619896027</v>
      </c>
      <c r="K65" s="18">
        <f>I65/'- 7 -'!H65</f>
        <v>177.52297767906788</v>
      </c>
    </row>
    <row r="66" spans="1:11" ht="4.5" customHeight="1">
      <c r="A66" s="15"/>
      <c r="B66" s="15"/>
      <c r="C66" s="15"/>
      <c r="D66" s="196"/>
      <c r="E66" s="15"/>
      <c r="F66" s="15"/>
      <c r="G66" s="196"/>
      <c r="H66" s="15"/>
      <c r="I66" s="15"/>
      <c r="J66" s="196"/>
      <c r="K66" s="15"/>
    </row>
    <row r="67" spans="1:11" ht="12.75">
      <c r="A67" s="13">
        <v>2155</v>
      </c>
      <c r="B67" s="14" t="s">
        <v>178</v>
      </c>
      <c r="C67" s="14">
        <f>SUM('- 31 -'!E67,'- 31 -'!C67,'- 30 -'!G67,'- 30 -'!E67,'- 30 -'!C67)</f>
        <v>64308.04</v>
      </c>
      <c r="D67" s="363">
        <f>C67/'- 3 -'!E67</f>
        <v>0.05566597623517529</v>
      </c>
      <c r="E67" s="14">
        <f>C67/'- 7 -'!H67</f>
        <v>441.9796563573883</v>
      </c>
      <c r="F67" s="14">
        <f>SUM('- 33 -'!E67,'- 33 -'!C67,'- 32 -'!G67,'- 32 -'!E67,'- 32 -'!C67)</f>
        <v>109726</v>
      </c>
      <c r="G67" s="363">
        <f>F67/'- 3 -'!E67</f>
        <v>0.09498042403999318</v>
      </c>
      <c r="H67" s="14">
        <f>F67/'- 7 -'!H67</f>
        <v>754.1305841924399</v>
      </c>
      <c r="I67" s="14">
        <f>SUM('- 34 -'!C67,'- 34 -'!E67,'- 34 -'!G67)</f>
        <v>0</v>
      </c>
      <c r="J67" s="363">
        <f>I67/'- 3 -'!E67</f>
        <v>0</v>
      </c>
      <c r="K67" s="14">
        <f>I67/'- 7 -'!H67</f>
        <v>0</v>
      </c>
    </row>
    <row r="68" spans="1:11" ht="12.75">
      <c r="A68" s="11">
        <v>2408</v>
      </c>
      <c r="B68" s="12" t="s">
        <v>180</v>
      </c>
      <c r="C68" s="12">
        <f>SUM('- 31 -'!E68,'- 31 -'!C68,'- 30 -'!G68,'- 30 -'!E68,'- 30 -'!C68)</f>
        <v>28661</v>
      </c>
      <c r="D68" s="362">
        <f>C68/'- 3 -'!E68</f>
        <v>0.012611279881442264</v>
      </c>
      <c r="E68" s="12">
        <f>C68/'- 7 -'!H68</f>
        <v>107.14392523364486</v>
      </c>
      <c r="F68" s="12">
        <f>SUM('- 33 -'!E68,'- 33 -'!C68,'- 32 -'!G68,'- 32 -'!E68,'- 32 -'!C68)</f>
        <v>327647</v>
      </c>
      <c r="G68" s="362">
        <f>F68/'- 3 -'!E68</f>
        <v>0.14416970863943734</v>
      </c>
      <c r="H68" s="12">
        <f>F68/'- 7 -'!H68</f>
        <v>1224.848598130841</v>
      </c>
      <c r="I68" s="12">
        <f>SUM('- 34 -'!C68,'- 34 -'!E68,'- 34 -'!G68)</f>
        <v>23399</v>
      </c>
      <c r="J68" s="362">
        <f>I68/'- 3 -'!E68</f>
        <v>0.010295919121658963</v>
      </c>
      <c r="K68" s="12">
        <f>I68/'- 7 -'!H68</f>
        <v>87.47289719626168</v>
      </c>
    </row>
    <row r="69" ht="6.75" customHeight="1"/>
    <row r="70" spans="1:11" ht="12" customHeight="1">
      <c r="A70" s="4"/>
      <c r="B70" s="4"/>
      <c r="C70" s="15"/>
      <c r="D70" s="15"/>
      <c r="E70" s="15"/>
      <c r="F70" s="15"/>
      <c r="G70" s="15"/>
      <c r="H70" s="15"/>
      <c r="I70" s="15"/>
      <c r="J70" s="15"/>
      <c r="K70" s="15"/>
    </row>
    <row r="71" spans="1:11" ht="12" customHeight="1">
      <c r="A71" s="4"/>
      <c r="B71" s="4"/>
      <c r="C71" s="150"/>
      <c r="D71" s="150"/>
      <c r="F71" s="150"/>
      <c r="G71" s="150"/>
      <c r="I71" s="150"/>
      <c r="J71" s="15"/>
      <c r="K71" s="15"/>
    </row>
    <row r="72" spans="1:11" ht="12" customHeight="1">
      <c r="A72" s="4"/>
      <c r="B72" s="4"/>
      <c r="C72" s="15"/>
      <c r="D72" s="15"/>
      <c r="E72" s="15"/>
      <c r="F72" s="15"/>
      <c r="G72" s="15"/>
      <c r="H72" s="15"/>
      <c r="I72" s="15"/>
      <c r="J72" s="15"/>
      <c r="K72" s="15"/>
    </row>
    <row r="73" spans="1:11" ht="12" customHeight="1">
      <c r="A73" s="4"/>
      <c r="B73" s="4"/>
      <c r="C73" s="15"/>
      <c r="D73" s="15"/>
      <c r="E73" s="15"/>
      <c r="F73" s="15"/>
      <c r="G73" s="15"/>
      <c r="H73" s="15"/>
      <c r="I73" s="15"/>
      <c r="J73" s="15"/>
      <c r="K73" s="15"/>
    </row>
    <row r="74" spans="1:11" ht="12" customHeight="1">
      <c r="A74" s="4"/>
      <c r="B74" s="4"/>
      <c r="C74" s="15"/>
      <c r="D74" s="15"/>
      <c r="E74" s="15"/>
      <c r="F74" s="15"/>
      <c r="G74" s="15"/>
      <c r="H74" s="15"/>
      <c r="I74" s="15"/>
      <c r="J74" s="15"/>
      <c r="K74" s="15"/>
    </row>
    <row r="75" spans="3:11" ht="12" customHeight="1">
      <c r="C75" s="15"/>
      <c r="D75" s="15"/>
      <c r="E75" s="15"/>
      <c r="F75" s="15"/>
      <c r="G75" s="15"/>
      <c r="H75" s="15"/>
      <c r="I75" s="15"/>
      <c r="J75" s="15"/>
      <c r="K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19"/>
      <c r="C1" s="20"/>
      <c r="D1" s="20"/>
      <c r="E1" s="20"/>
      <c r="F1" s="20"/>
      <c r="G1" s="20"/>
      <c r="H1" s="20"/>
      <c r="I1" s="20"/>
      <c r="J1" s="20"/>
      <c r="K1" s="20"/>
    </row>
    <row r="2" spans="1:11" ht="12.75">
      <c r="A2" s="6"/>
      <c r="B2" s="21"/>
      <c r="C2" s="22" t="s">
        <v>0</v>
      </c>
      <c r="D2" s="23"/>
      <c r="E2" s="22"/>
      <c r="F2" s="22"/>
      <c r="G2" s="22"/>
      <c r="H2" s="22"/>
      <c r="I2" s="24"/>
      <c r="J2" s="24"/>
      <c r="K2" s="25" t="s">
        <v>413</v>
      </c>
    </row>
    <row r="3" spans="1:11" ht="12.75">
      <c r="A3" s="7"/>
      <c r="B3" s="26"/>
      <c r="C3" s="5" t="str">
        <f>YEAR</f>
        <v>OPERATING FUND ACTUAL 1999/2000</v>
      </c>
      <c r="D3" s="27"/>
      <c r="E3" s="5"/>
      <c r="F3" s="27"/>
      <c r="G3" s="27"/>
      <c r="H3" s="27"/>
      <c r="I3" s="28"/>
      <c r="J3" s="28"/>
      <c r="K3" s="29"/>
    </row>
    <row r="4" spans="1:11" ht="12.75">
      <c r="A4" s="8"/>
      <c r="B4" s="15"/>
      <c r="C4" s="20"/>
      <c r="D4" s="20"/>
      <c r="E4" s="20"/>
      <c r="F4" s="20"/>
      <c r="G4" s="20"/>
      <c r="H4" s="20"/>
      <c r="I4" s="20"/>
      <c r="J4" s="20"/>
      <c r="K4" s="20"/>
    </row>
    <row r="5" spans="1:11" ht="16.5">
      <c r="A5" s="8"/>
      <c r="B5" s="15"/>
      <c r="C5" s="339" t="s">
        <v>15</v>
      </c>
      <c r="D5" s="30"/>
      <c r="E5" s="31"/>
      <c r="F5" s="31"/>
      <c r="G5" s="31"/>
      <c r="H5" s="31"/>
      <c r="I5" s="31"/>
      <c r="J5" s="31"/>
      <c r="K5" s="32"/>
    </row>
    <row r="6" spans="1:11" ht="16.5">
      <c r="A6" s="8"/>
      <c r="B6" s="15"/>
      <c r="C6" s="33"/>
      <c r="D6" s="34"/>
      <c r="E6" s="35"/>
      <c r="F6" s="434" t="s">
        <v>498</v>
      </c>
      <c r="G6" s="36"/>
      <c r="H6" s="36"/>
      <c r="I6" s="36"/>
      <c r="J6" s="36"/>
      <c r="K6" s="37"/>
    </row>
    <row r="7" spans="1:11" ht="12.75">
      <c r="A7" s="15"/>
      <c r="B7" s="15"/>
      <c r="C7" s="38" t="s">
        <v>42</v>
      </c>
      <c r="D7" s="39"/>
      <c r="E7" s="40"/>
      <c r="F7" s="41" t="s">
        <v>43</v>
      </c>
      <c r="G7" s="42"/>
      <c r="H7" s="43"/>
      <c r="I7" s="41" t="s">
        <v>44</v>
      </c>
      <c r="J7" s="42"/>
      <c r="K7" s="43"/>
    </row>
    <row r="8" spans="1:11" ht="12.75">
      <c r="A8" s="44"/>
      <c r="B8" s="45"/>
      <c r="C8" s="46"/>
      <c r="D8" s="47"/>
      <c r="E8" s="48" t="s">
        <v>83</v>
      </c>
      <c r="F8" s="49"/>
      <c r="G8" s="50"/>
      <c r="H8" s="48" t="s">
        <v>83</v>
      </c>
      <c r="I8" s="49"/>
      <c r="J8" s="50"/>
      <c r="K8" s="48" t="s">
        <v>83</v>
      </c>
    </row>
    <row r="9" spans="1:11" ht="12.75">
      <c r="A9" s="51" t="s">
        <v>110</v>
      </c>
      <c r="B9" s="52" t="s">
        <v>111</v>
      </c>
      <c r="C9" s="53" t="s">
        <v>112</v>
      </c>
      <c r="D9" s="53" t="s">
        <v>113</v>
      </c>
      <c r="E9" s="53" t="s">
        <v>114</v>
      </c>
      <c r="F9" s="53" t="s">
        <v>112</v>
      </c>
      <c r="G9" s="53" t="s">
        <v>113</v>
      </c>
      <c r="H9" s="53" t="s">
        <v>114</v>
      </c>
      <c r="I9" s="53" t="s">
        <v>112</v>
      </c>
      <c r="J9" s="53" t="s">
        <v>113</v>
      </c>
      <c r="K9" s="53" t="s">
        <v>114</v>
      </c>
    </row>
    <row r="10" spans="1:11" ht="4.5" customHeight="1">
      <c r="A10" s="76"/>
      <c r="B10" s="76"/>
      <c r="C10" s="89"/>
      <c r="D10" s="89"/>
      <c r="E10" s="89"/>
      <c r="F10" s="89"/>
      <c r="G10" s="89"/>
      <c r="H10" s="89"/>
      <c r="I10" s="89"/>
      <c r="J10" s="89"/>
      <c r="K10" s="89"/>
    </row>
    <row r="11" spans="1:11" ht="12.75">
      <c r="A11" s="11">
        <v>1</v>
      </c>
      <c r="B11" s="12" t="s">
        <v>126</v>
      </c>
      <c r="C11" s="12">
        <v>16392845.31</v>
      </c>
      <c r="D11" s="362">
        <f>C11/'- 3 -'!E11</f>
        <v>0.07429743700322441</v>
      </c>
      <c r="E11" s="12">
        <f>C11/'- 6 -'!J11</f>
        <v>568.9155107551138</v>
      </c>
      <c r="F11" s="12">
        <v>80616763.67000002</v>
      </c>
      <c r="G11" s="362">
        <f>F11/'- 3 -'!E11</f>
        <v>0.365380067151726</v>
      </c>
      <c r="H11" s="12">
        <f>F11/'- 6 -'!C11</f>
        <v>3455.838495436756</v>
      </c>
      <c r="I11" s="12">
        <v>0</v>
      </c>
      <c r="J11" s="362">
        <f>I11/'- 3 -'!E11</f>
        <v>0</v>
      </c>
      <c r="K11" s="12">
        <f>IF('- 6 -'!D11=0,"",I11/'- 6 -'!D11)</f>
      </c>
    </row>
    <row r="12" spans="1:11" ht="12.75">
      <c r="A12" s="13">
        <v>2</v>
      </c>
      <c r="B12" s="14" t="s">
        <v>127</v>
      </c>
      <c r="C12" s="14">
        <v>2656719</v>
      </c>
      <c r="D12" s="363">
        <f>C12/'- 3 -'!E12</f>
        <v>0.04775550463772612</v>
      </c>
      <c r="E12" s="14">
        <f>C12/'- 6 -'!J12</f>
        <v>316.810878363714</v>
      </c>
      <c r="F12" s="14">
        <v>23288439</v>
      </c>
      <c r="G12" s="363">
        <f>F12/'- 3 -'!E12</f>
        <v>0.41861828694336956</v>
      </c>
      <c r="H12" s="14">
        <f>F12/'- 6 -'!C12</f>
        <v>3679.3547347416616</v>
      </c>
      <c r="I12" s="14">
        <v>0</v>
      </c>
      <c r="J12" s="363">
        <f>I12/'- 3 -'!E12</f>
        <v>0</v>
      </c>
      <c r="K12" s="14">
        <f>IF('- 6 -'!D12=0,"",I12/'- 6 -'!D12)</f>
      </c>
    </row>
    <row r="13" spans="1:11" ht="12.75">
      <c r="A13" s="11">
        <v>3</v>
      </c>
      <c r="B13" s="12" t="s">
        <v>128</v>
      </c>
      <c r="C13" s="12">
        <v>2745286</v>
      </c>
      <c r="D13" s="362">
        <f>C13/'- 3 -'!E13</f>
        <v>0.07122980482160751</v>
      </c>
      <c r="E13" s="12">
        <f>C13/'- 6 -'!J13</f>
        <v>458.97047513959944</v>
      </c>
      <c r="F13" s="12">
        <v>10720935</v>
      </c>
      <c r="G13" s="362">
        <f>F13/'- 3 -'!E13</f>
        <v>0.27816777834992085</v>
      </c>
      <c r="H13" s="12">
        <f>F13/'- 6 -'!C13</f>
        <v>3462.386965508332</v>
      </c>
      <c r="I13" s="12">
        <v>0</v>
      </c>
      <c r="J13" s="362">
        <f>I13/'- 3 -'!E13</f>
        <v>0</v>
      </c>
      <c r="K13" s="12">
        <f>IF('- 6 -'!D13=0,"",I13/'- 6 -'!D13)</f>
      </c>
    </row>
    <row r="14" spans="1:11" ht="12.75">
      <c r="A14" s="13">
        <v>4</v>
      </c>
      <c r="B14" s="14" t="s">
        <v>129</v>
      </c>
      <c r="C14" s="14">
        <v>2915175.94</v>
      </c>
      <c r="D14" s="363">
        <f>C14/'- 3 -'!E14</f>
        <v>0.07716599547649369</v>
      </c>
      <c r="E14" s="14">
        <f>C14/'- 6 -'!J14</f>
        <v>519.8245256776034</v>
      </c>
      <c r="F14" s="14">
        <v>13390505</v>
      </c>
      <c r="G14" s="363">
        <f>F14/'- 3 -'!E14</f>
        <v>0.3544525852041597</v>
      </c>
      <c r="H14" s="14">
        <f>F14/'- 6 -'!C14</f>
        <v>3587.062684168229</v>
      </c>
      <c r="I14" s="14">
        <v>1232858</v>
      </c>
      <c r="J14" s="363">
        <f>I14/'- 3 -'!E14</f>
        <v>0.03263429611427126</v>
      </c>
      <c r="K14" s="14">
        <f>IF('- 6 -'!D14=0,"",I14/'- 6 -'!D14)</f>
        <v>2935.3761904761905</v>
      </c>
    </row>
    <row r="15" spans="1:11" ht="12.75">
      <c r="A15" s="11">
        <v>5</v>
      </c>
      <c r="B15" s="12" t="s">
        <v>130</v>
      </c>
      <c r="C15" s="12">
        <v>3108933</v>
      </c>
      <c r="D15" s="362">
        <f>C15/'- 3 -'!E15</f>
        <v>0.06770083720672564</v>
      </c>
      <c r="E15" s="12">
        <f>C15/'- 6 -'!J15</f>
        <v>443.4807354892087</v>
      </c>
      <c r="F15" s="12">
        <v>18854048</v>
      </c>
      <c r="G15" s="362">
        <f>F15/'- 3 -'!E15</f>
        <v>0.4105700683597206</v>
      </c>
      <c r="H15" s="12">
        <f>F15/'- 6 -'!C15</f>
        <v>3570.098653689572</v>
      </c>
      <c r="I15" s="12">
        <v>0</v>
      </c>
      <c r="J15" s="362">
        <f>I15/'- 3 -'!E15</f>
        <v>0</v>
      </c>
      <c r="K15" s="12">
        <f>IF('- 6 -'!D15=0,"",I15/'- 6 -'!D15)</f>
      </c>
    </row>
    <row r="16" spans="1:11" ht="12.75">
      <c r="A16" s="13">
        <v>6</v>
      </c>
      <c r="B16" s="14" t="s">
        <v>131</v>
      </c>
      <c r="C16" s="14">
        <v>3761912</v>
      </c>
      <c r="D16" s="363">
        <f>C16/'- 3 -'!E16</f>
        <v>0.06885806892491517</v>
      </c>
      <c r="E16" s="14">
        <f>C16/'- 6 -'!J16</f>
        <v>427.70871468364504</v>
      </c>
      <c r="F16" s="14">
        <v>24203989</v>
      </c>
      <c r="G16" s="363">
        <f>F16/'- 3 -'!E16</f>
        <v>0.44303001846398543</v>
      </c>
      <c r="H16" s="14">
        <f>F16/'- 6 -'!C16</f>
        <v>3515.977484020918</v>
      </c>
      <c r="I16" s="14">
        <v>0</v>
      </c>
      <c r="J16" s="363">
        <f>I16/'- 3 -'!E16</f>
        <v>0</v>
      </c>
      <c r="K16" s="14">
        <f>IF('- 6 -'!D16=0,"",I16/'- 6 -'!D16)</f>
      </c>
    </row>
    <row r="17" spans="1:11" ht="12.75">
      <c r="A17" s="11">
        <v>9</v>
      </c>
      <c r="B17" s="12" t="s">
        <v>132</v>
      </c>
      <c r="C17" s="12">
        <v>5144138</v>
      </c>
      <c r="D17" s="362">
        <f>C17/'- 3 -'!E17</f>
        <v>0.0668467754986109</v>
      </c>
      <c r="E17" s="12">
        <f>C17/'- 6 -'!J17</f>
        <v>418.4028890497531</v>
      </c>
      <c r="F17" s="12">
        <v>24816050</v>
      </c>
      <c r="G17" s="362">
        <f>F17/'- 3 -'!E17</f>
        <v>0.3224783089241196</v>
      </c>
      <c r="H17" s="12">
        <f>F17/'- 6 -'!C17</f>
        <v>3278.1234313492378</v>
      </c>
      <c r="I17" s="12">
        <v>0</v>
      </c>
      <c r="J17" s="362">
        <f>I17/'- 3 -'!E17</f>
        <v>0</v>
      </c>
      <c r="K17" s="12">
        <f>IF('- 6 -'!D17=0,"",I17/'- 6 -'!D17)</f>
      </c>
    </row>
    <row r="18" spans="1:11" ht="12.75">
      <c r="A18" s="13">
        <v>10</v>
      </c>
      <c r="B18" s="14" t="s">
        <v>133</v>
      </c>
      <c r="C18" s="14">
        <v>4307797</v>
      </c>
      <c r="D18" s="363">
        <f>C18/'- 3 -'!E18</f>
        <v>0.07648674974179623</v>
      </c>
      <c r="E18" s="14">
        <f>C18/'- 6 -'!J18</f>
        <v>500.7319539695455</v>
      </c>
      <c r="F18" s="14">
        <v>16606518</v>
      </c>
      <c r="G18" s="363">
        <f>F18/'- 3 -'!E18</f>
        <v>0.29485572006959343</v>
      </c>
      <c r="H18" s="14">
        <f>F18/'- 6 -'!C18</f>
        <v>3624.29463116543</v>
      </c>
      <c r="I18" s="14">
        <v>0</v>
      </c>
      <c r="J18" s="363">
        <f>I18/'- 3 -'!E18</f>
        <v>0</v>
      </c>
      <c r="K18" s="14">
        <f>IF('- 6 -'!D18=0,"",I18/'- 6 -'!D18)</f>
      </c>
    </row>
    <row r="19" spans="1:11" ht="12.75">
      <c r="A19" s="11">
        <v>11</v>
      </c>
      <c r="B19" s="12" t="s">
        <v>134</v>
      </c>
      <c r="C19" s="12">
        <v>2086306</v>
      </c>
      <c r="D19" s="362">
        <f>C19/'- 3 -'!E19</f>
        <v>0.07038333318826913</v>
      </c>
      <c r="E19" s="12">
        <f>C19/'- 6 -'!J19</f>
        <v>467.4252811757853</v>
      </c>
      <c r="F19" s="12">
        <v>11159616</v>
      </c>
      <c r="G19" s="362">
        <f>F19/'- 3 -'!E19</f>
        <v>0.37647927541843773</v>
      </c>
      <c r="H19" s="12">
        <f>F19/'- 6 -'!C19</f>
        <v>3492.40032546786</v>
      </c>
      <c r="I19" s="12">
        <v>0</v>
      </c>
      <c r="J19" s="362">
        <f>I19/'- 3 -'!E19</f>
        <v>0</v>
      </c>
      <c r="K19" s="12">
        <f>IF('- 6 -'!D19=0,"",I19/'- 6 -'!D19)</f>
      </c>
    </row>
    <row r="20" spans="1:11" ht="12.75">
      <c r="A20" s="13">
        <v>12</v>
      </c>
      <c r="B20" s="14" t="s">
        <v>135</v>
      </c>
      <c r="C20" s="14">
        <v>3471726</v>
      </c>
      <c r="D20" s="363">
        <f>C20/'- 3 -'!E20</f>
        <v>0.07323982241063556</v>
      </c>
      <c r="E20" s="14">
        <f>C20/'- 6 -'!J20</f>
        <v>437.4048455985183</v>
      </c>
      <c r="F20" s="14">
        <v>17020033</v>
      </c>
      <c r="G20" s="363">
        <f>F20/'- 3 -'!E20</f>
        <v>0.359056041387816</v>
      </c>
      <c r="H20" s="14">
        <f>F20/'- 6 -'!C20</f>
        <v>3132.3676752061247</v>
      </c>
      <c r="I20" s="14">
        <v>0</v>
      </c>
      <c r="J20" s="363">
        <f>I20/'- 3 -'!E20</f>
        <v>0</v>
      </c>
      <c r="K20" s="14">
        <f>IF('- 6 -'!D20=0,"",I20/'- 6 -'!D20)</f>
      </c>
    </row>
    <row r="21" spans="1:11" ht="12.75">
      <c r="A21" s="11">
        <v>13</v>
      </c>
      <c r="B21" s="12" t="s">
        <v>136</v>
      </c>
      <c r="C21" s="12">
        <v>1396283</v>
      </c>
      <c r="D21" s="362">
        <f>C21/'- 3 -'!E21</f>
        <v>0.07178032035796389</v>
      </c>
      <c r="E21" s="12">
        <f>C21/'- 6 -'!J21</f>
        <v>443.61652104845115</v>
      </c>
      <c r="F21" s="12">
        <v>7610559</v>
      </c>
      <c r="G21" s="362">
        <f>F21/'- 3 -'!E21</f>
        <v>0.39124472841335556</v>
      </c>
      <c r="H21" s="12">
        <f>F21/'- 6 -'!C21</f>
        <v>3471.9703467153286</v>
      </c>
      <c r="I21" s="12">
        <v>0</v>
      </c>
      <c r="J21" s="362">
        <f>I21/'- 3 -'!E21</f>
        <v>0</v>
      </c>
      <c r="K21" s="12">
        <f>IF('- 6 -'!D21=0,"",I21/'- 6 -'!D21)</f>
      </c>
    </row>
    <row r="22" spans="1:11" ht="12.75">
      <c r="A22" s="13">
        <v>14</v>
      </c>
      <c r="B22" s="14" t="s">
        <v>137</v>
      </c>
      <c r="C22" s="14">
        <v>1769385</v>
      </c>
      <c r="D22" s="363">
        <f>C22/'- 3 -'!E22</f>
        <v>0.08138120648087395</v>
      </c>
      <c r="E22" s="14">
        <f>C22/'- 6 -'!J22</f>
        <v>489.2398938229276</v>
      </c>
      <c r="F22" s="14">
        <v>5185863</v>
      </c>
      <c r="G22" s="363">
        <f>F22/'- 3 -'!E22</f>
        <v>0.23851891339901965</v>
      </c>
      <c r="H22" s="14">
        <f>F22/'- 6 -'!C22</f>
        <v>3176.4443219404634</v>
      </c>
      <c r="I22" s="14">
        <v>0</v>
      </c>
      <c r="J22" s="363">
        <f>I22/'- 3 -'!E22</f>
        <v>0</v>
      </c>
      <c r="K22" s="14">
        <f>IF('- 6 -'!D22=0,"",I22/'- 6 -'!D22)</f>
      </c>
    </row>
    <row r="23" spans="1:11" ht="12.75">
      <c r="A23" s="11">
        <v>15</v>
      </c>
      <c r="B23" s="12" t="s">
        <v>138</v>
      </c>
      <c r="C23" s="12">
        <v>1718877</v>
      </c>
      <c r="D23" s="362">
        <f>C23/'- 3 -'!E23</f>
        <v>0.06043025199495626</v>
      </c>
      <c r="E23" s="12">
        <f>C23/'- 6 -'!J23</f>
        <v>314.68584086997913</v>
      </c>
      <c r="F23" s="12">
        <v>15709687</v>
      </c>
      <c r="G23" s="362">
        <f>F23/'- 3 -'!E23</f>
        <v>0.5523026628268854</v>
      </c>
      <c r="H23" s="12">
        <f>F23/'- 6 -'!C23</f>
        <v>2876.073193951155</v>
      </c>
      <c r="I23" s="12">
        <v>0</v>
      </c>
      <c r="J23" s="362">
        <f>I23/'- 3 -'!E23</f>
        <v>0</v>
      </c>
      <c r="K23" s="12">
        <f>IF('- 6 -'!D23=0,"",I23/'- 6 -'!D23)</f>
      </c>
    </row>
    <row r="24" spans="1:11" ht="12.75">
      <c r="A24" s="13">
        <v>16</v>
      </c>
      <c r="B24" s="14" t="s">
        <v>139</v>
      </c>
      <c r="C24" s="14">
        <v>272251</v>
      </c>
      <c r="D24" s="363">
        <f>C24/'- 3 -'!E24</f>
        <v>0.049419995628910474</v>
      </c>
      <c r="E24" s="14">
        <f>C24/'- 6 -'!J24</f>
        <v>356.3494764397906</v>
      </c>
      <c r="F24" s="14">
        <v>2788669</v>
      </c>
      <c r="G24" s="363">
        <f>F24/'- 3 -'!E24</f>
        <v>0.5062093795448984</v>
      </c>
      <c r="H24" s="14">
        <f>F24/'- 6 -'!C24</f>
        <v>3650.0903141361255</v>
      </c>
      <c r="I24" s="14">
        <v>0</v>
      </c>
      <c r="J24" s="363">
        <f>I24/'- 3 -'!E24</f>
        <v>0</v>
      </c>
      <c r="K24" s="14">
        <f>IF('- 6 -'!D24=0,"",I24/'- 6 -'!D24)</f>
      </c>
    </row>
    <row r="25" spans="1:11" ht="12.75">
      <c r="A25" s="11">
        <v>17</v>
      </c>
      <c r="B25" s="12" t="s">
        <v>140</v>
      </c>
      <c r="C25" s="12">
        <v>265993</v>
      </c>
      <c r="D25" s="362">
        <f>C25/'- 3 -'!E25</f>
        <v>0.06703311915612538</v>
      </c>
      <c r="E25" s="12">
        <f>C25/'- 6 -'!J25</f>
        <v>509.56513409961684</v>
      </c>
      <c r="F25" s="12">
        <v>92581</v>
      </c>
      <c r="G25" s="362">
        <f>F25/'- 3 -'!E25</f>
        <v>0.0233314155056458</v>
      </c>
      <c r="H25" s="12">
        <f>F25/'- 6 -'!C25</f>
        <v>3428.925925925926</v>
      </c>
      <c r="I25" s="12">
        <v>503603</v>
      </c>
      <c r="J25" s="362">
        <f>I25/'- 3 -'!E25</f>
        <v>0.126913414662725</v>
      </c>
      <c r="K25" s="12">
        <f>IF('- 6 -'!D25=0,"",I25/'- 6 -'!D25)</f>
        <v>3177.3059936908517</v>
      </c>
    </row>
    <row r="26" spans="1:11" ht="12.75">
      <c r="A26" s="13">
        <v>18</v>
      </c>
      <c r="B26" s="14" t="s">
        <v>141</v>
      </c>
      <c r="C26" s="14">
        <v>510628</v>
      </c>
      <c r="D26" s="363">
        <f>C26/'- 3 -'!E26</f>
        <v>0.05798641243680157</v>
      </c>
      <c r="E26" s="14">
        <f>C26/'- 6 -'!J26</f>
        <v>347.67345271328384</v>
      </c>
      <c r="F26" s="14">
        <v>4435996</v>
      </c>
      <c r="G26" s="363">
        <f>F26/'- 3 -'!E26</f>
        <v>0.503747333918238</v>
      </c>
      <c r="H26" s="14">
        <f>F26/'- 6 -'!C26</f>
        <v>3020.355416354599</v>
      </c>
      <c r="I26" s="14">
        <v>0</v>
      </c>
      <c r="J26" s="363">
        <f>I26/'- 3 -'!E26</f>
        <v>0</v>
      </c>
      <c r="K26" s="14">
        <f>IF('- 6 -'!D26=0,"",I26/'- 6 -'!D26)</f>
      </c>
    </row>
    <row r="27" spans="1:11" ht="12.75">
      <c r="A27" s="11">
        <v>19</v>
      </c>
      <c r="B27" s="12" t="s">
        <v>142</v>
      </c>
      <c r="C27" s="12">
        <v>1007162</v>
      </c>
      <c r="D27" s="362">
        <f>C27/'- 3 -'!E27</f>
        <v>0.04700729321961421</v>
      </c>
      <c r="E27" s="12">
        <f>C27/'- 6 -'!J27</f>
        <v>215.9623466849644</v>
      </c>
      <c r="F27" s="12">
        <v>13015842</v>
      </c>
      <c r="G27" s="362">
        <f>F27/'- 3 -'!E27</f>
        <v>0.6074886675571257</v>
      </c>
      <c r="H27" s="12">
        <f>F27/'- 6 -'!C27</f>
        <v>2790.943048288875</v>
      </c>
      <c r="I27" s="12">
        <v>0</v>
      </c>
      <c r="J27" s="362">
        <f>I27/'- 3 -'!E27</f>
        <v>0</v>
      </c>
      <c r="K27" s="12">
        <f>IF('- 6 -'!D27=0,"",I27/'- 6 -'!D27)</f>
      </c>
    </row>
    <row r="28" spans="1:11" ht="12.75">
      <c r="A28" s="13">
        <v>20</v>
      </c>
      <c r="B28" s="14" t="s">
        <v>143</v>
      </c>
      <c r="C28" s="14">
        <v>498339.47</v>
      </c>
      <c r="D28" s="363">
        <f>C28/'- 3 -'!E28</f>
        <v>0.06620768486411545</v>
      </c>
      <c r="E28" s="14">
        <f>C28/'- 6 -'!J28</f>
        <v>507.47400203665984</v>
      </c>
      <c r="F28" s="14">
        <v>2820544.84</v>
      </c>
      <c r="G28" s="363">
        <f>F28/'- 3 -'!E28</f>
        <v>0.37472798193534</v>
      </c>
      <c r="H28" s="14">
        <f>F28/'- 6 -'!C28</f>
        <v>4345.985885978428</v>
      </c>
      <c r="I28" s="14">
        <v>0</v>
      </c>
      <c r="J28" s="363">
        <f>I28/'- 3 -'!E28</f>
        <v>0</v>
      </c>
      <c r="K28" s="14">
        <f>IF('- 6 -'!D28=0,"",I28/'- 6 -'!D28)</f>
      </c>
    </row>
    <row r="29" spans="1:11" ht="12.75">
      <c r="A29" s="11">
        <v>21</v>
      </c>
      <c r="B29" s="12" t="s">
        <v>144</v>
      </c>
      <c r="C29" s="12">
        <v>1411792</v>
      </c>
      <c r="D29" s="362">
        <f>C29/'- 3 -'!E29</f>
        <v>0.06716778105329745</v>
      </c>
      <c r="E29" s="12">
        <f>C29/'- 6 -'!J29</f>
        <v>406.1308325182671</v>
      </c>
      <c r="F29" s="12">
        <v>11140077</v>
      </c>
      <c r="G29" s="362">
        <f>F29/'- 3 -'!E29</f>
        <v>0.5300031823759269</v>
      </c>
      <c r="H29" s="12">
        <f>F29/'- 6 -'!C29</f>
        <v>3204.6709050112195</v>
      </c>
      <c r="I29" s="12">
        <v>0</v>
      </c>
      <c r="J29" s="362">
        <f>I29/'- 3 -'!E29</f>
        <v>0</v>
      </c>
      <c r="K29" s="12">
        <f>IF('- 6 -'!D29=0,"",I29/'- 6 -'!D29)</f>
      </c>
    </row>
    <row r="30" spans="1:11" ht="12.75">
      <c r="A30" s="13">
        <v>22</v>
      </c>
      <c r="B30" s="14" t="s">
        <v>145</v>
      </c>
      <c r="C30" s="14">
        <v>698451</v>
      </c>
      <c r="D30" s="363">
        <f>C30/'- 3 -'!E30</f>
        <v>0.0588395206917351</v>
      </c>
      <c r="E30" s="14">
        <f>C30/'- 6 -'!J30</f>
        <v>397.2986348122867</v>
      </c>
      <c r="F30" s="14">
        <v>6286958</v>
      </c>
      <c r="G30" s="363">
        <f>F30/'- 3 -'!E30</f>
        <v>0.5296314205707623</v>
      </c>
      <c r="H30" s="14">
        <f>F30/'- 6 -'!C30</f>
        <v>3576.1990898748577</v>
      </c>
      <c r="I30" s="14">
        <v>0</v>
      </c>
      <c r="J30" s="363">
        <f>I30/'- 3 -'!E30</f>
        <v>0</v>
      </c>
      <c r="K30" s="14">
        <f>IF('- 6 -'!D30=0,"",I30/'- 6 -'!D30)</f>
      </c>
    </row>
    <row r="31" spans="1:11" ht="12.75">
      <c r="A31" s="11">
        <v>23</v>
      </c>
      <c r="B31" s="12" t="s">
        <v>146</v>
      </c>
      <c r="C31" s="12">
        <v>546749</v>
      </c>
      <c r="D31" s="362">
        <f>C31/'- 3 -'!E31</f>
        <v>0.058435011864974316</v>
      </c>
      <c r="E31" s="12">
        <f>C31/'- 6 -'!J31</f>
        <v>393.4012088070226</v>
      </c>
      <c r="F31" s="12">
        <v>4611651</v>
      </c>
      <c r="G31" s="362">
        <f>F31/'- 3 -'!E31</f>
        <v>0.4928804275858221</v>
      </c>
      <c r="H31" s="12">
        <f>F31/'- 6 -'!C31</f>
        <v>3318.2119729457477</v>
      </c>
      <c r="I31" s="12">
        <v>0</v>
      </c>
      <c r="J31" s="362">
        <f>I31/'- 3 -'!E31</f>
        <v>0</v>
      </c>
      <c r="K31" s="12">
        <f>IF('- 6 -'!D31=0,"",I31/'- 6 -'!D31)</f>
      </c>
    </row>
    <row r="32" spans="1:11" ht="12.75">
      <c r="A32" s="13">
        <v>24</v>
      </c>
      <c r="B32" s="14" t="s">
        <v>147</v>
      </c>
      <c r="C32" s="14">
        <v>1490306</v>
      </c>
      <c r="D32" s="363">
        <f>C32/'- 3 -'!E32</f>
        <v>0.06847415720910328</v>
      </c>
      <c r="E32" s="14">
        <f>C32/'- 6 -'!J32</f>
        <v>415.3699935895649</v>
      </c>
      <c r="F32" s="14">
        <v>9906006</v>
      </c>
      <c r="G32" s="363">
        <f>F32/'- 3 -'!E32</f>
        <v>0.4551450589062383</v>
      </c>
      <c r="H32" s="14">
        <f>F32/'- 6 -'!C32</f>
        <v>3238.9504315982213</v>
      </c>
      <c r="I32" s="14">
        <v>0</v>
      </c>
      <c r="J32" s="363">
        <f>I32/'- 3 -'!E32</f>
        <v>0</v>
      </c>
      <c r="K32" s="14">
        <f>IF('- 6 -'!D32=0,"",I32/'- 6 -'!D32)</f>
      </c>
    </row>
    <row r="33" spans="1:11" ht="12.75">
      <c r="A33" s="11">
        <v>25</v>
      </c>
      <c r="B33" s="12" t="s">
        <v>148</v>
      </c>
      <c r="C33" s="12">
        <v>560938</v>
      </c>
      <c r="D33" s="362">
        <f>C33/'- 3 -'!E33</f>
        <v>0.05661304351248784</v>
      </c>
      <c r="E33" s="12">
        <f>C33/'- 6 -'!J33</f>
        <v>350.73969861814544</v>
      </c>
      <c r="F33" s="12">
        <v>5539796</v>
      </c>
      <c r="G33" s="362">
        <f>F33/'- 3 -'!E33</f>
        <v>0.5591076232993772</v>
      </c>
      <c r="H33" s="12">
        <f>F33/'- 6 -'!C33</f>
        <v>3463.8879509785534</v>
      </c>
      <c r="I33" s="12">
        <v>0</v>
      </c>
      <c r="J33" s="362">
        <f>I33/'- 3 -'!E33</f>
        <v>0</v>
      </c>
      <c r="K33" s="12">
        <f>IF('- 6 -'!D33=0,"",I33/'- 6 -'!D33)</f>
      </c>
    </row>
    <row r="34" spans="1:11" ht="12.75">
      <c r="A34" s="13">
        <v>26</v>
      </c>
      <c r="B34" s="14" t="s">
        <v>149</v>
      </c>
      <c r="C34" s="14">
        <v>855890</v>
      </c>
      <c r="D34" s="363">
        <f>C34/'- 3 -'!E34</f>
        <v>0.058757108224045486</v>
      </c>
      <c r="E34" s="14">
        <f>C34/'- 6 -'!J34</f>
        <v>329.06189926951174</v>
      </c>
      <c r="F34" s="14">
        <v>8231376</v>
      </c>
      <c r="G34" s="363">
        <f>F34/'- 3 -'!E34</f>
        <v>0.5650864602516803</v>
      </c>
      <c r="H34" s="14">
        <f>F34/'- 6 -'!C34</f>
        <v>3164.6966551326414</v>
      </c>
      <c r="I34" s="14">
        <v>0</v>
      </c>
      <c r="J34" s="363">
        <f>I34/'- 3 -'!E34</f>
        <v>0</v>
      </c>
      <c r="K34" s="14">
        <f>IF('- 6 -'!D34=0,"",I34/'- 6 -'!D34)</f>
      </c>
    </row>
    <row r="35" spans="1:11" ht="12.75">
      <c r="A35" s="11">
        <v>28</v>
      </c>
      <c r="B35" s="12" t="s">
        <v>150</v>
      </c>
      <c r="C35" s="12">
        <v>336379</v>
      </c>
      <c r="D35" s="362">
        <f>C35/'- 3 -'!E35</f>
        <v>0.055423651625115006</v>
      </c>
      <c r="E35" s="12">
        <f>C35/'- 6 -'!J35</f>
        <v>376.5155585404074</v>
      </c>
      <c r="F35" s="12">
        <v>1748942</v>
      </c>
      <c r="G35" s="362">
        <f>F35/'- 3 -'!E35</f>
        <v>0.2881652901058981</v>
      </c>
      <c r="H35" s="12">
        <f>F35/'- 6 -'!C35</f>
        <v>4373.448362090523</v>
      </c>
      <c r="I35" s="12">
        <v>0</v>
      </c>
      <c r="J35" s="362">
        <f>I35/'- 3 -'!E35</f>
        <v>0</v>
      </c>
      <c r="K35" s="12">
        <f>IF('- 6 -'!D35=0,"",I35/'- 6 -'!D35)</f>
      </c>
    </row>
    <row r="36" spans="1:11" ht="12.75">
      <c r="A36" s="13">
        <v>30</v>
      </c>
      <c r="B36" s="14" t="s">
        <v>151</v>
      </c>
      <c r="C36" s="14">
        <v>439810</v>
      </c>
      <c r="D36" s="363">
        <f>C36/'- 3 -'!E36</f>
        <v>0.049833907747274184</v>
      </c>
      <c r="E36" s="14">
        <f>C36/'- 6 -'!J36</f>
        <v>321.5220410848746</v>
      </c>
      <c r="F36" s="14">
        <v>4659923</v>
      </c>
      <c r="G36" s="363">
        <f>F36/'- 3 -'!E36</f>
        <v>0.5280056681098683</v>
      </c>
      <c r="H36" s="14">
        <f>F36/'- 6 -'!C36</f>
        <v>3406.625484319029</v>
      </c>
      <c r="I36" s="14">
        <v>0</v>
      </c>
      <c r="J36" s="363">
        <f>I36/'- 3 -'!E36</f>
        <v>0</v>
      </c>
      <c r="K36" s="14">
        <f>IF('- 6 -'!D36=0,"",I36/'- 6 -'!D36)</f>
      </c>
    </row>
    <row r="37" spans="1:11" ht="12.75">
      <c r="A37" s="11">
        <v>31</v>
      </c>
      <c r="B37" s="12" t="s">
        <v>152</v>
      </c>
      <c r="C37" s="12">
        <v>536655</v>
      </c>
      <c r="D37" s="362">
        <f>C37/'- 3 -'!E37</f>
        <v>0.05322640874109037</v>
      </c>
      <c r="E37" s="12">
        <f>C37/'- 6 -'!J37</f>
        <v>323.18879855465224</v>
      </c>
      <c r="F37" s="12">
        <v>5474933</v>
      </c>
      <c r="G37" s="362">
        <f>F37/'- 3 -'!E37</f>
        <v>0.5430137084124514</v>
      </c>
      <c r="H37" s="12">
        <f>F37/'- 6 -'!C37</f>
        <v>3297.1592893706716</v>
      </c>
      <c r="I37" s="12">
        <v>0</v>
      </c>
      <c r="J37" s="362">
        <f>I37/'- 3 -'!E37</f>
        <v>0</v>
      </c>
      <c r="K37" s="12">
        <f>IF('- 6 -'!D37=0,"",I37/'- 6 -'!D37)</f>
      </c>
    </row>
    <row r="38" spans="1:11" ht="12.75">
      <c r="A38" s="13">
        <v>32</v>
      </c>
      <c r="B38" s="14" t="s">
        <v>153</v>
      </c>
      <c r="C38" s="14">
        <v>235981</v>
      </c>
      <c r="D38" s="363">
        <f>C38/'- 3 -'!E38</f>
        <v>0.03685504913439104</v>
      </c>
      <c r="E38" s="14">
        <f>C38/'- 6 -'!J38</f>
        <v>268.92421652421655</v>
      </c>
      <c r="F38" s="14">
        <v>3032062</v>
      </c>
      <c r="G38" s="363">
        <f>F38/'- 3 -'!E38</f>
        <v>0.47354148846102007</v>
      </c>
      <c r="H38" s="14">
        <f>F38/'- 6 -'!C38</f>
        <v>3639.9303721488595</v>
      </c>
      <c r="I38" s="14">
        <v>199526</v>
      </c>
      <c r="J38" s="363">
        <f>I38/'- 3 -'!E38</f>
        <v>0.031161578828755313</v>
      </c>
      <c r="K38" s="14">
        <f>IF('- 6 -'!D38=0,"",I38/'- 6 -'!D38)</f>
        <v>4483.730337078651</v>
      </c>
    </row>
    <row r="39" spans="1:11" ht="12.75">
      <c r="A39" s="11">
        <v>33</v>
      </c>
      <c r="B39" s="12" t="s">
        <v>154</v>
      </c>
      <c r="C39" s="12">
        <v>692927</v>
      </c>
      <c r="D39" s="362">
        <f>C39/'- 3 -'!E39</f>
        <v>0.05731244944310913</v>
      </c>
      <c r="E39" s="12">
        <f>C39/'- 6 -'!J39</f>
        <v>401.4408203464458</v>
      </c>
      <c r="F39" s="12">
        <v>3948792</v>
      </c>
      <c r="G39" s="362">
        <f>F39/'- 3 -'!E39</f>
        <v>0.3266071921881436</v>
      </c>
      <c r="H39" s="12">
        <f>F39/'- 6 -'!C39</f>
        <v>3260.500371563042</v>
      </c>
      <c r="I39" s="12">
        <v>0</v>
      </c>
      <c r="J39" s="362">
        <f>I39/'- 3 -'!E39</f>
        <v>0</v>
      </c>
      <c r="K39" s="12">
        <f>IF('- 6 -'!D39=0,"",I39/'- 6 -'!D39)</f>
      </c>
    </row>
    <row r="40" spans="1:11" ht="12.75">
      <c r="A40" s="13">
        <v>34</v>
      </c>
      <c r="B40" s="14" t="s">
        <v>155</v>
      </c>
      <c r="C40" s="14">
        <v>306529</v>
      </c>
      <c r="D40" s="363">
        <f>C40/'- 3 -'!E40</f>
        <v>0.05650281004747664</v>
      </c>
      <c r="E40" s="14">
        <f>C40/'- 6 -'!J40</f>
        <v>407.34750830564786</v>
      </c>
      <c r="F40" s="14">
        <v>2729396.9</v>
      </c>
      <c r="G40" s="363">
        <f>F40/'- 3 -'!E40</f>
        <v>0.5031125752697839</v>
      </c>
      <c r="H40" s="14">
        <f>F40/'- 6 -'!C40</f>
        <v>3627.105514950166</v>
      </c>
      <c r="I40" s="14">
        <v>0</v>
      </c>
      <c r="J40" s="363">
        <f>I40/'- 3 -'!E40</f>
        <v>0</v>
      </c>
      <c r="K40" s="14">
        <f>IF('- 6 -'!D40=0,"",I40/'- 6 -'!D40)</f>
      </c>
    </row>
    <row r="41" spans="1:11" ht="12.75">
      <c r="A41" s="11">
        <v>35</v>
      </c>
      <c r="B41" s="12" t="s">
        <v>156</v>
      </c>
      <c r="C41" s="12">
        <v>800598</v>
      </c>
      <c r="D41" s="362">
        <f>C41/'- 3 -'!E41</f>
        <v>0.05989385609144706</v>
      </c>
      <c r="E41" s="12">
        <f>C41/'- 6 -'!J41</f>
        <v>431.9151920586966</v>
      </c>
      <c r="F41" s="12">
        <v>5584068</v>
      </c>
      <c r="G41" s="362">
        <f>F41/'- 3 -'!E41</f>
        <v>0.41775193692321816</v>
      </c>
      <c r="H41" s="12">
        <f>F41/'- 6 -'!C41</f>
        <v>3577.0085196335917</v>
      </c>
      <c r="I41" s="12">
        <v>0</v>
      </c>
      <c r="J41" s="362">
        <f>I41/'- 3 -'!E41</f>
        <v>0</v>
      </c>
      <c r="K41" s="12">
        <f>IF('- 6 -'!D41=0,"",I41/'- 6 -'!D41)</f>
      </c>
    </row>
    <row r="42" spans="1:11" ht="12.75">
      <c r="A42" s="13">
        <v>36</v>
      </c>
      <c r="B42" s="14" t="s">
        <v>157</v>
      </c>
      <c r="C42" s="14">
        <v>412860</v>
      </c>
      <c r="D42" s="363">
        <f>C42/'- 3 -'!E42</f>
        <v>0.058240126173115664</v>
      </c>
      <c r="E42" s="14">
        <f>C42/'- 6 -'!J42</f>
        <v>368.4605087014726</v>
      </c>
      <c r="F42" s="14">
        <v>3548897</v>
      </c>
      <c r="G42" s="363">
        <f>F42/'- 3 -'!E42</f>
        <v>0.5006254155292149</v>
      </c>
      <c r="H42" s="14">
        <f>F42/'- 6 -'!C42</f>
        <v>3167.244087460955</v>
      </c>
      <c r="I42" s="14">
        <v>0</v>
      </c>
      <c r="J42" s="363">
        <f>I42/'- 3 -'!E42</f>
        <v>0</v>
      </c>
      <c r="K42" s="14">
        <f>IF('- 6 -'!D42=0,"",I42/'- 6 -'!D42)</f>
      </c>
    </row>
    <row r="43" spans="1:11" ht="12.75">
      <c r="A43" s="11">
        <v>37</v>
      </c>
      <c r="B43" s="12" t="s">
        <v>158</v>
      </c>
      <c r="C43" s="12">
        <v>371618</v>
      </c>
      <c r="D43" s="362">
        <f>C43/'- 3 -'!E43</f>
        <v>0.05415757283228638</v>
      </c>
      <c r="E43" s="12">
        <f>C43/'- 6 -'!J43</f>
        <v>380.7561475409836</v>
      </c>
      <c r="F43" s="12">
        <v>3781002</v>
      </c>
      <c r="G43" s="362">
        <f>F43/'- 3 -'!E43</f>
        <v>0.5510225317234915</v>
      </c>
      <c r="H43" s="12">
        <f>F43/'- 6 -'!C43</f>
        <v>3873.9774590163934</v>
      </c>
      <c r="I43" s="12">
        <v>0</v>
      </c>
      <c r="J43" s="362">
        <f>I43/'- 3 -'!E43</f>
        <v>0</v>
      </c>
      <c r="K43" s="12">
        <f>IF('- 6 -'!D43=0,"",I43/'- 6 -'!D43)</f>
      </c>
    </row>
    <row r="44" spans="1:11" ht="12.75">
      <c r="A44" s="13">
        <v>38</v>
      </c>
      <c r="B44" s="14" t="s">
        <v>159</v>
      </c>
      <c r="C44" s="14">
        <v>495333</v>
      </c>
      <c r="D44" s="363">
        <f>C44/'- 3 -'!E44</f>
        <v>0.05558695697038072</v>
      </c>
      <c r="E44" s="14">
        <f>C44/'- 6 -'!J44</f>
        <v>391.6295066413662</v>
      </c>
      <c r="F44" s="14">
        <v>4516255.5</v>
      </c>
      <c r="G44" s="363">
        <f>F44/'- 3 -'!E44</f>
        <v>0.5068204624883569</v>
      </c>
      <c r="H44" s="14">
        <f>F44/'- 6 -'!C44</f>
        <v>3570.7269924098673</v>
      </c>
      <c r="I44" s="14">
        <v>0</v>
      </c>
      <c r="J44" s="363">
        <f>I44/'- 3 -'!E44</f>
        <v>0</v>
      </c>
      <c r="K44" s="14">
        <f>IF('- 6 -'!D44=0,"",I44/'- 6 -'!D44)</f>
      </c>
    </row>
    <row r="45" spans="1:11" ht="12.75">
      <c r="A45" s="11">
        <v>39</v>
      </c>
      <c r="B45" s="12" t="s">
        <v>160</v>
      </c>
      <c r="C45" s="12">
        <v>828197</v>
      </c>
      <c r="D45" s="362">
        <f>C45/'- 3 -'!E45</f>
        <v>0.0564720535282274</v>
      </c>
      <c r="E45" s="12">
        <f>C45/'- 6 -'!J45</f>
        <v>366.62107127047364</v>
      </c>
      <c r="F45" s="12">
        <v>8517377</v>
      </c>
      <c r="G45" s="362">
        <f>F45/'- 3 -'!E45</f>
        <v>0.580772171191266</v>
      </c>
      <c r="H45" s="12">
        <f>F45/'- 6 -'!C45</f>
        <v>3770.419212040726</v>
      </c>
      <c r="I45" s="12">
        <v>0</v>
      </c>
      <c r="J45" s="362">
        <f>I45/'- 3 -'!E45</f>
        <v>0</v>
      </c>
      <c r="K45" s="12">
        <f>IF('- 6 -'!D45=0,"",I45/'- 6 -'!D45)</f>
      </c>
    </row>
    <row r="46" spans="1:11" ht="12.75">
      <c r="A46" s="13">
        <v>40</v>
      </c>
      <c r="B46" s="14" t="s">
        <v>161</v>
      </c>
      <c r="C46" s="14">
        <v>2408829</v>
      </c>
      <c r="D46" s="363">
        <f>C46/'- 3 -'!E46</f>
        <v>0.05800611253002192</v>
      </c>
      <c r="E46" s="14">
        <f>C46/'- 6 -'!J46</f>
        <v>339.8604624913583</v>
      </c>
      <c r="F46" s="14">
        <v>18290289</v>
      </c>
      <c r="G46" s="363">
        <f>F46/'- 3 -'!E46</f>
        <v>0.4404416261762965</v>
      </c>
      <c r="H46" s="14">
        <f>F46/'- 6 -'!C46</f>
        <v>3108.373100846334</v>
      </c>
      <c r="I46" s="14">
        <v>0</v>
      </c>
      <c r="J46" s="363">
        <f>I46/'- 3 -'!E46</f>
        <v>0</v>
      </c>
      <c r="K46" s="14">
        <f>IF('- 6 -'!D46=0,"",I46/'- 6 -'!D46)</f>
      </c>
    </row>
    <row r="47" spans="1:11" ht="12.75">
      <c r="A47" s="11">
        <v>41</v>
      </c>
      <c r="B47" s="12" t="s">
        <v>162</v>
      </c>
      <c r="C47" s="12">
        <v>719455</v>
      </c>
      <c r="D47" s="362">
        <f>C47/'- 3 -'!E47</f>
        <v>0.059635113063061754</v>
      </c>
      <c r="E47" s="12">
        <f>C47/'- 6 -'!J47</f>
        <v>420.6109324758842</v>
      </c>
      <c r="F47" s="12">
        <v>6241774</v>
      </c>
      <c r="G47" s="362">
        <f>F47/'- 3 -'!E47</f>
        <v>0.5173762058837303</v>
      </c>
      <c r="H47" s="12">
        <f>F47/'- 6 -'!C47</f>
        <v>3649.093247588424</v>
      </c>
      <c r="I47" s="12">
        <v>0</v>
      </c>
      <c r="J47" s="362">
        <f>I47/'- 3 -'!E47</f>
        <v>0</v>
      </c>
      <c r="K47" s="12">
        <f>IF('- 6 -'!D47=0,"",I47/'- 6 -'!D47)</f>
      </c>
    </row>
    <row r="48" spans="1:11" ht="12.75">
      <c r="A48" s="13">
        <v>42</v>
      </c>
      <c r="B48" s="14" t="s">
        <v>163</v>
      </c>
      <c r="C48" s="14">
        <v>334799</v>
      </c>
      <c r="D48" s="363">
        <f>C48/'- 3 -'!E48</f>
        <v>0.043772774690997676</v>
      </c>
      <c r="E48" s="14">
        <f>C48/'- 6 -'!J48</f>
        <v>293.8895716292135</v>
      </c>
      <c r="F48" s="14">
        <v>4197707</v>
      </c>
      <c r="G48" s="363">
        <f>F48/'- 3 -'!E48</f>
        <v>0.5488226748879889</v>
      </c>
      <c r="H48" s="14">
        <f>F48/'- 6 -'!C48</f>
        <v>3684.784936797753</v>
      </c>
      <c r="I48" s="14">
        <v>0</v>
      </c>
      <c r="J48" s="363">
        <f>I48/'- 3 -'!E48</f>
        <v>0</v>
      </c>
      <c r="K48" s="14">
        <f>IF('- 6 -'!D48=0,"",I48/'- 6 -'!D48)</f>
      </c>
    </row>
    <row r="49" spans="1:11" ht="12.75">
      <c r="A49" s="11">
        <v>43</v>
      </c>
      <c r="B49" s="12" t="s">
        <v>164</v>
      </c>
      <c r="C49" s="12">
        <v>277869</v>
      </c>
      <c r="D49" s="362">
        <f>C49/'- 3 -'!E49</f>
        <v>0.04506713627785343</v>
      </c>
      <c r="E49" s="12">
        <f>C49/'- 6 -'!J49</f>
        <v>322.91574665891926</v>
      </c>
      <c r="F49" s="12">
        <v>3418571</v>
      </c>
      <c r="G49" s="362">
        <f>F49/'- 3 -'!E49</f>
        <v>0.5544526562247595</v>
      </c>
      <c r="H49" s="12">
        <f>F49/'- 6 -'!C49</f>
        <v>3972.772806507844</v>
      </c>
      <c r="I49" s="12">
        <v>0</v>
      </c>
      <c r="J49" s="362">
        <f>I49/'- 3 -'!E49</f>
        <v>0</v>
      </c>
      <c r="K49" s="12">
        <f>IF('- 6 -'!D49=0,"",I49/'- 6 -'!D49)</f>
      </c>
    </row>
    <row r="50" spans="1:11" ht="12.75">
      <c r="A50" s="13">
        <v>44</v>
      </c>
      <c r="B50" s="14" t="s">
        <v>165</v>
      </c>
      <c r="C50" s="14">
        <v>457857</v>
      </c>
      <c r="D50" s="363">
        <f>C50/'- 3 -'!E50</f>
        <v>0.05098103447661533</v>
      </c>
      <c r="E50" s="14">
        <f>C50/'- 6 -'!J50</f>
        <v>331.7804347826087</v>
      </c>
      <c r="F50" s="14">
        <v>4852608</v>
      </c>
      <c r="G50" s="363">
        <f>F50/'- 3 -'!E50</f>
        <v>0.5403236725647951</v>
      </c>
      <c r="H50" s="14">
        <f>F50/'- 6 -'!C50</f>
        <v>3516.3826086956524</v>
      </c>
      <c r="I50" s="14">
        <v>0</v>
      </c>
      <c r="J50" s="363">
        <f>I50/'- 3 -'!E50</f>
        <v>0</v>
      </c>
      <c r="K50" s="14">
        <f>IF('- 6 -'!D50=0,"",I50/'- 6 -'!D50)</f>
      </c>
    </row>
    <row r="51" spans="1:11" ht="12.75">
      <c r="A51" s="11">
        <v>45</v>
      </c>
      <c r="B51" s="12" t="s">
        <v>166</v>
      </c>
      <c r="C51" s="12">
        <v>926236</v>
      </c>
      <c r="D51" s="362">
        <f>C51/'- 3 -'!E51</f>
        <v>0.08032515245966056</v>
      </c>
      <c r="E51" s="12">
        <f>C51/'- 6 -'!J51</f>
        <v>511.7891479721516</v>
      </c>
      <c r="F51" s="12">
        <v>4436327</v>
      </c>
      <c r="G51" s="362">
        <f>F51/'- 3 -'!E51</f>
        <v>0.3847276964357988</v>
      </c>
      <c r="H51" s="12">
        <f>F51/'- 6 -'!C51</f>
        <v>3581.1486922828544</v>
      </c>
      <c r="I51" s="12">
        <v>0</v>
      </c>
      <c r="J51" s="362">
        <f>I51/'- 3 -'!E51</f>
        <v>0</v>
      </c>
      <c r="K51" s="12">
        <f>IF('- 6 -'!D51=0,"",I51/'- 6 -'!D51)</f>
      </c>
    </row>
    <row r="52" spans="1:11" ht="12.75">
      <c r="A52" s="13">
        <v>46</v>
      </c>
      <c r="B52" s="14" t="s">
        <v>167</v>
      </c>
      <c r="C52" s="14">
        <v>701345</v>
      </c>
      <c r="D52" s="363">
        <f>C52/'- 3 -'!E52</f>
        <v>0.06509391427742431</v>
      </c>
      <c r="E52" s="14">
        <f>C52/'- 6 -'!J52</f>
        <v>440.12864763100094</v>
      </c>
      <c r="F52" s="14">
        <v>4707566</v>
      </c>
      <c r="G52" s="363">
        <f>F52/'- 3 -'!E52</f>
        <v>0.4369231942329627</v>
      </c>
      <c r="H52" s="14">
        <f>F52/'- 6 -'!C52</f>
        <v>3743.5912524850896</v>
      </c>
      <c r="I52" s="14">
        <v>0</v>
      </c>
      <c r="J52" s="363">
        <f>I52/'- 3 -'!E52</f>
        <v>0</v>
      </c>
      <c r="K52" s="14">
        <f>IF('- 6 -'!D52=0,"",I52/'- 6 -'!D52)</f>
      </c>
    </row>
    <row r="53" spans="1:11" ht="12.75">
      <c r="A53" s="11">
        <v>47</v>
      </c>
      <c r="B53" s="12" t="s">
        <v>168</v>
      </c>
      <c r="C53" s="12">
        <v>573591</v>
      </c>
      <c r="D53" s="362">
        <f>C53/'- 3 -'!E53</f>
        <v>0.06744215386529206</v>
      </c>
      <c r="E53" s="12">
        <f>C53/'- 6 -'!J53</f>
        <v>392.1453476447665</v>
      </c>
      <c r="F53" s="12">
        <v>3003366</v>
      </c>
      <c r="G53" s="362">
        <f>F53/'- 3 -'!E53</f>
        <v>0.3531322351393009</v>
      </c>
      <c r="H53" s="12">
        <f>F53/'- 6 -'!C53</f>
        <v>3310.588624338624</v>
      </c>
      <c r="I53" s="12">
        <v>0</v>
      </c>
      <c r="J53" s="362">
        <f>I53/'- 3 -'!E53</f>
        <v>0</v>
      </c>
      <c r="K53" s="12">
        <f>IF('- 6 -'!D53=0,"",I53/'- 6 -'!D53)</f>
      </c>
    </row>
    <row r="54" spans="1:11" ht="12.75">
      <c r="A54" s="13">
        <v>48</v>
      </c>
      <c r="B54" s="14" t="s">
        <v>169</v>
      </c>
      <c r="C54" s="14">
        <v>2617419</v>
      </c>
      <c r="D54" s="363">
        <f>C54/'- 3 -'!E54</f>
        <v>0.04889742103938342</v>
      </c>
      <c r="E54" s="14">
        <f>C54/'- 6 -'!J54</f>
        <v>509.2552094480223</v>
      </c>
      <c r="F54" s="14">
        <v>21713850</v>
      </c>
      <c r="G54" s="363">
        <f>F54/'- 3 -'!E54</f>
        <v>0.40564818465672314</v>
      </c>
      <c r="H54" s="14">
        <f>F54/'- 6 -'!C54</f>
        <v>4224.731015428916</v>
      </c>
      <c r="I54" s="14">
        <v>0</v>
      </c>
      <c r="J54" s="363">
        <f>I54/'- 3 -'!E54</f>
        <v>0</v>
      </c>
      <c r="K54" s="14">
        <f>IF('- 6 -'!D54=0,"",I54/'- 6 -'!D54)</f>
      </c>
    </row>
    <row r="55" spans="1:11" ht="12.75">
      <c r="A55" s="11">
        <v>49</v>
      </c>
      <c r="B55" s="12" t="s">
        <v>170</v>
      </c>
      <c r="C55" s="12">
        <v>2253674</v>
      </c>
      <c r="D55" s="362">
        <f>C55/'- 3 -'!E55</f>
        <v>0.07021624903816462</v>
      </c>
      <c r="E55" s="12">
        <f>C55/'- 6 -'!J55</f>
        <v>530.0766770157117</v>
      </c>
      <c r="F55" s="12">
        <v>0</v>
      </c>
      <c r="G55" s="362">
        <f>F55/'- 3 -'!E55</f>
        <v>0</v>
      </c>
      <c r="H55" s="12"/>
      <c r="I55" s="12">
        <v>16477970</v>
      </c>
      <c r="J55" s="362">
        <f>I55/'- 3 -'!E55</f>
        <v>0.5133933502198657</v>
      </c>
      <c r="K55" s="12">
        <f>IF('- 6 -'!D55=0,"",I55/'- 6 -'!D55)</f>
        <v>3875.7103208203966</v>
      </c>
    </row>
    <row r="56" spans="1:11" ht="12.75">
      <c r="A56" s="13">
        <v>50</v>
      </c>
      <c r="B56" s="14" t="s">
        <v>385</v>
      </c>
      <c r="C56" s="14">
        <v>734156</v>
      </c>
      <c r="D56" s="363">
        <f>C56/'- 3 -'!E56</f>
        <v>0.05244774253658971</v>
      </c>
      <c r="E56" s="14">
        <f>C56/'- 6 -'!J56</f>
        <v>388.956821192053</v>
      </c>
      <c r="F56" s="14">
        <v>7213660</v>
      </c>
      <c r="G56" s="363">
        <f>F56/'- 3 -'!E56</f>
        <v>0.5153403124492556</v>
      </c>
      <c r="H56" s="14">
        <f>F56/'- 6 -'!C56</f>
        <v>3821.806622516556</v>
      </c>
      <c r="I56" s="14">
        <v>0</v>
      </c>
      <c r="J56" s="363">
        <f>I56/'- 3 -'!E56</f>
        <v>0</v>
      </c>
      <c r="K56" s="14">
        <f>IF('- 6 -'!D56=0,"",I56/'- 6 -'!D56)</f>
      </c>
    </row>
    <row r="57" spans="1:11" ht="12.75">
      <c r="A57" s="11">
        <v>2264</v>
      </c>
      <c r="B57" s="12" t="s">
        <v>171</v>
      </c>
      <c r="C57" s="12">
        <v>92631</v>
      </c>
      <c r="D57" s="362">
        <f>C57/'- 3 -'!E57</f>
        <v>0.0504698224993925</v>
      </c>
      <c r="E57" s="12">
        <f>C57/'- 6 -'!J57</f>
        <v>457.43703703703704</v>
      </c>
      <c r="F57" s="12">
        <v>974523</v>
      </c>
      <c r="G57" s="362">
        <f>F57/'- 3 -'!E57</f>
        <v>0.5309669854754399</v>
      </c>
      <c r="H57" s="12">
        <f>F57/'- 6 -'!C57</f>
        <v>4812.459259259259</v>
      </c>
      <c r="I57" s="12">
        <v>0</v>
      </c>
      <c r="J57" s="362">
        <f>I57/'- 3 -'!E57</f>
        <v>0</v>
      </c>
      <c r="K57" s="12">
        <f>IF('- 6 -'!D57=0,"",I57/'- 6 -'!D57)</f>
      </c>
    </row>
    <row r="58" spans="1:11" ht="12.75">
      <c r="A58" s="13">
        <v>2309</v>
      </c>
      <c r="B58" s="14" t="s">
        <v>172</v>
      </c>
      <c r="C58" s="14">
        <v>144480</v>
      </c>
      <c r="D58" s="363">
        <f>C58/'- 3 -'!E58</f>
        <v>0.07404730971179052</v>
      </c>
      <c r="E58" s="14">
        <f>C58/'- 6 -'!J58</f>
        <v>551.4503816793894</v>
      </c>
      <c r="F58" s="14">
        <v>1100078</v>
      </c>
      <c r="G58" s="363">
        <f>F58/'- 3 -'!E58</f>
        <v>0.5637999472115663</v>
      </c>
      <c r="H58" s="14">
        <f>F58/'- 6 -'!C58</f>
        <v>4198.770992366412</v>
      </c>
      <c r="I58" s="14">
        <v>0</v>
      </c>
      <c r="J58" s="363">
        <f>I58/'- 3 -'!E58</f>
        <v>0</v>
      </c>
      <c r="K58" s="14">
        <f>IF('- 6 -'!D58=0,"",I58/'- 6 -'!D58)</f>
      </c>
    </row>
    <row r="59" spans="1:11" ht="12.75">
      <c r="A59" s="11">
        <v>2312</v>
      </c>
      <c r="B59" s="12" t="s">
        <v>173</v>
      </c>
      <c r="C59" s="12">
        <v>135542</v>
      </c>
      <c r="D59" s="362">
        <f>C59/'- 3 -'!E59</f>
        <v>0.0745321873779948</v>
      </c>
      <c r="E59" s="12">
        <f>C59/'- 6 -'!J59</f>
        <v>614.7029478458049</v>
      </c>
      <c r="F59" s="12">
        <v>1047594</v>
      </c>
      <c r="G59" s="362">
        <f>F59/'- 3 -'!E59</f>
        <v>0.5760537125323744</v>
      </c>
      <c r="H59" s="12">
        <f>F59/'- 6 -'!C59</f>
        <v>4750.993197278912</v>
      </c>
      <c r="I59" s="12">
        <v>0</v>
      </c>
      <c r="J59" s="362">
        <f>I59/'- 3 -'!E59</f>
        <v>0</v>
      </c>
      <c r="K59" s="12">
        <f>IF('- 6 -'!D59=0,"",I59/'- 6 -'!D59)</f>
      </c>
    </row>
    <row r="60" spans="1:11" ht="12.75">
      <c r="A60" s="13">
        <v>2355</v>
      </c>
      <c r="B60" s="14" t="s">
        <v>174</v>
      </c>
      <c r="C60" s="14">
        <v>1456615</v>
      </c>
      <c r="D60" s="363">
        <f>C60/'- 3 -'!E60</f>
        <v>0.06113651467701944</v>
      </c>
      <c r="E60" s="14">
        <f>C60/'- 6 -'!J60</f>
        <v>454.79424253777944</v>
      </c>
      <c r="F60" s="14">
        <v>10702305</v>
      </c>
      <c r="G60" s="363">
        <f>F60/'- 3 -'!E60</f>
        <v>0.4491932505915692</v>
      </c>
      <c r="H60" s="14">
        <f>F60/'- 6 -'!C60</f>
        <v>3820.4779923606893</v>
      </c>
      <c r="I60" s="14">
        <v>0</v>
      </c>
      <c r="J60" s="363">
        <f>I60/'- 3 -'!E60</f>
        <v>0</v>
      </c>
      <c r="K60" s="14">
        <f>IF('- 6 -'!D60=0,"",I60/'- 6 -'!D60)</f>
      </c>
    </row>
    <row r="61" spans="1:11" ht="12.75">
      <c r="A61" s="11">
        <v>2439</v>
      </c>
      <c r="B61" s="12" t="s">
        <v>175</v>
      </c>
      <c r="C61" s="12">
        <v>41980.64</v>
      </c>
      <c r="D61" s="362">
        <f>C61/'- 3 -'!E61</f>
        <v>0.035707750157068965</v>
      </c>
      <c r="E61" s="12">
        <f>C61/'- 6 -'!J61</f>
        <v>300.93648745519715</v>
      </c>
      <c r="F61" s="12">
        <v>451069.99</v>
      </c>
      <c r="G61" s="362">
        <f>F61/'- 3 -'!E61</f>
        <v>0.3836695797460829</v>
      </c>
      <c r="H61" s="12">
        <f>F61/'- 6 -'!C61</f>
        <v>3233.4766308243725</v>
      </c>
      <c r="I61" s="12">
        <v>0</v>
      </c>
      <c r="J61" s="362">
        <f>I61/'- 3 -'!E61</f>
        <v>0</v>
      </c>
      <c r="K61" s="12">
        <f>IF('- 6 -'!D61=0,"",I61/'- 6 -'!D61)</f>
      </c>
    </row>
    <row r="62" spans="1:11" ht="12.75">
      <c r="A62" s="13">
        <v>2460</v>
      </c>
      <c r="B62" s="14" t="s">
        <v>176</v>
      </c>
      <c r="C62" s="14">
        <v>181244</v>
      </c>
      <c r="D62" s="363">
        <f>C62/'- 3 -'!E62</f>
        <v>0.06540235961482599</v>
      </c>
      <c r="E62" s="14">
        <f>C62/'- 6 -'!J62</f>
        <v>584.658064516129</v>
      </c>
      <c r="F62" s="14">
        <v>1525255</v>
      </c>
      <c r="G62" s="363">
        <f>F62/'- 3 -'!E62</f>
        <v>0.5503921565089681</v>
      </c>
      <c r="H62" s="14">
        <f>F62/'- 6 -'!C62</f>
        <v>4920.177419354839</v>
      </c>
      <c r="I62" s="14">
        <v>0</v>
      </c>
      <c r="J62" s="363">
        <f>I62/'- 3 -'!E62</f>
        <v>0</v>
      </c>
      <c r="K62" s="14">
        <f>IF('- 6 -'!D62=0,"",I62/'- 6 -'!D62)</f>
      </c>
    </row>
    <row r="63" spans="1:11" ht="12.75">
      <c r="A63" s="11">
        <v>3000</v>
      </c>
      <c r="B63" s="12" t="s">
        <v>459</v>
      </c>
      <c r="C63" s="12">
        <v>0</v>
      </c>
      <c r="D63" s="362">
        <f>C63/'- 3 -'!E63</f>
        <v>0</v>
      </c>
      <c r="E63" s="12"/>
      <c r="F63" s="12">
        <v>150394</v>
      </c>
      <c r="G63" s="362">
        <f>F63/'- 3 -'!E63</f>
        <v>0.02982089104173644</v>
      </c>
      <c r="H63" s="12"/>
      <c r="I63" s="12">
        <v>0</v>
      </c>
      <c r="J63" s="362">
        <f>I63/'- 3 -'!E63</f>
        <v>0</v>
      </c>
      <c r="K63" s="12">
        <f>IF('- 6 -'!D63=0,"",I63/'- 6 -'!D63)</f>
      </c>
    </row>
    <row r="64" spans="1:11" ht="4.5" customHeight="1">
      <c r="A64" s="15"/>
      <c r="B64" s="15"/>
      <c r="C64" s="15"/>
      <c r="D64" s="196"/>
      <c r="E64" s="15"/>
      <c r="F64" s="15"/>
      <c r="G64" s="196"/>
      <c r="H64" s="15"/>
      <c r="I64" s="15"/>
      <c r="J64" s="196"/>
      <c r="K64" s="15"/>
    </row>
    <row r="65" spans="1:11" ht="12.75">
      <c r="A65" s="17"/>
      <c r="B65" s="18" t="s">
        <v>177</v>
      </c>
      <c r="C65" s="18">
        <f>SUM(C11:C63)</f>
        <v>79108492.36</v>
      </c>
      <c r="D65" s="101">
        <f>C65/'- 3 -'!E65</f>
        <v>0.06517144594551619</v>
      </c>
      <c r="E65" s="18">
        <f>C65/'- 6 -'!J65</f>
        <v>438.5749538381499</v>
      </c>
      <c r="F65" s="18">
        <f>SUM(F11:F63)</f>
        <v>479621087.9</v>
      </c>
      <c r="G65" s="101">
        <f>F65/'- 3 -'!E65</f>
        <v>0.39512318933042195</v>
      </c>
      <c r="H65" s="18">
        <f>F65/'- 6 -'!C65</f>
        <v>3451.651462004465</v>
      </c>
      <c r="I65" s="18">
        <f>SUM(I11:I63)</f>
        <v>18413957</v>
      </c>
      <c r="J65" s="101">
        <f>I65/'- 3 -'!E65</f>
        <v>0.015169853039385613</v>
      </c>
      <c r="K65" s="18">
        <f>I65/'- 6 -'!D65</f>
        <v>3777.5319000533373</v>
      </c>
    </row>
    <row r="66" spans="1:11" ht="4.5" customHeight="1">
      <c r="A66" s="15"/>
      <c r="B66" s="15"/>
      <c r="C66" s="15"/>
      <c r="D66" s="196"/>
      <c r="E66" s="15"/>
      <c r="F66" s="15"/>
      <c r="G66" s="196"/>
      <c r="H66" s="15"/>
      <c r="I66" s="15"/>
      <c r="J66" s="196"/>
      <c r="K66" s="15"/>
    </row>
    <row r="67" spans="1:11" ht="12.75">
      <c r="A67" s="13">
        <v>2155</v>
      </c>
      <c r="B67" s="14" t="s">
        <v>178</v>
      </c>
      <c r="C67" s="14">
        <v>43967</v>
      </c>
      <c r="D67" s="363">
        <f>C67/'- 3 -'!E67</f>
        <v>0.038058475691872304</v>
      </c>
      <c r="E67" s="14">
        <f>C67/'- 6 -'!J67</f>
        <v>302.1786941580756</v>
      </c>
      <c r="F67" s="14">
        <v>795068</v>
      </c>
      <c r="G67" s="363">
        <f>F67/'- 3 -'!E67</f>
        <v>0.688222443000103</v>
      </c>
      <c r="H67" s="14">
        <f>F67/'- 6 -'!C67</f>
        <v>5464.384879725086</v>
      </c>
      <c r="I67" s="14">
        <v>0</v>
      </c>
      <c r="J67" s="363">
        <f>I67/'- 3 -'!E67</f>
        <v>0</v>
      </c>
      <c r="K67" s="14">
        <f>IF('- 6 -'!D67=0,"",I67/'- 6 -'!D67)</f>
      </c>
    </row>
    <row r="68" spans="1:11" ht="12.75">
      <c r="A68" s="11">
        <v>2408</v>
      </c>
      <c r="B68" s="12" t="s">
        <v>180</v>
      </c>
      <c r="C68" s="12">
        <v>162548</v>
      </c>
      <c r="D68" s="362">
        <f>C68/'- 3 -'!E68</f>
        <v>0.07152361474368225</v>
      </c>
      <c r="E68" s="12">
        <f>C68/'- 6 -'!J68</f>
        <v>607.6560747663551</v>
      </c>
      <c r="F68" s="12">
        <v>1312861</v>
      </c>
      <c r="G68" s="362">
        <f>F68/'- 3 -'!E68</f>
        <v>0.5776789894431518</v>
      </c>
      <c r="H68" s="12">
        <f>F68/'- 6 -'!C68</f>
        <v>4907.891588785047</v>
      </c>
      <c r="I68" s="12">
        <v>0</v>
      </c>
      <c r="J68" s="362">
        <f>I68/'- 3 -'!E68</f>
        <v>0</v>
      </c>
      <c r="K68" s="12">
        <f>IF('- 6 -'!D68=0,"",I68/'- 6 -'!D68)</f>
      </c>
    </row>
    <row r="69" spans="3:11" ht="6.75" customHeight="1">
      <c r="C69" s="89"/>
      <c r="D69" s="89"/>
      <c r="E69" s="89"/>
      <c r="F69" s="89"/>
      <c r="G69" s="89"/>
      <c r="H69" s="89"/>
      <c r="I69" s="89"/>
      <c r="J69" s="89"/>
      <c r="K69" s="89"/>
    </row>
    <row r="70" spans="1:11" ht="12" customHeight="1">
      <c r="A70" s="392" t="s">
        <v>436</v>
      </c>
      <c r="B70" s="55" t="s">
        <v>383</v>
      </c>
      <c r="D70" s="89"/>
      <c r="E70" s="89"/>
      <c r="F70" s="89"/>
      <c r="G70" s="89"/>
      <c r="H70" s="89"/>
      <c r="I70" s="89"/>
      <c r="J70" s="89"/>
      <c r="K70" s="89"/>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F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20.83203125" style="81" customWidth="1"/>
    <col min="4" max="5" width="15.83203125" style="81" customWidth="1"/>
    <col min="6" max="6" width="43.83203125" style="81" customWidth="1"/>
    <col min="7" max="16384" width="15.83203125" style="81" customWidth="1"/>
  </cols>
  <sheetData>
    <row r="1" spans="1:6" ht="6.75" customHeight="1">
      <c r="A1" s="15"/>
      <c r="B1" s="79"/>
      <c r="C1" s="80"/>
      <c r="D1" s="80"/>
      <c r="E1" s="80"/>
      <c r="F1" s="80"/>
    </row>
    <row r="2" spans="1:6" ht="12.75">
      <c r="A2" s="6"/>
      <c r="B2" s="82"/>
      <c r="C2" s="83" t="s">
        <v>0</v>
      </c>
      <c r="D2" s="83"/>
      <c r="E2" s="83"/>
      <c r="F2" s="84" t="s">
        <v>412</v>
      </c>
    </row>
    <row r="3" spans="1:6" ht="12.75">
      <c r="A3" s="7"/>
      <c r="B3" s="85"/>
      <c r="C3" s="86" t="str">
        <f>YEAR</f>
        <v>OPERATING FUND ACTUAL 1999/2000</v>
      </c>
      <c r="D3" s="86"/>
      <c r="E3" s="86"/>
      <c r="F3" s="87"/>
    </row>
    <row r="4" spans="1:6" ht="12.75">
      <c r="A4" s="8"/>
      <c r="C4" s="80"/>
      <c r="D4" s="80"/>
      <c r="E4" s="80"/>
      <c r="F4" s="80"/>
    </row>
    <row r="5" spans="1:6" ht="16.5">
      <c r="A5" s="8"/>
      <c r="C5" s="339" t="s">
        <v>384</v>
      </c>
      <c r="D5" s="340"/>
      <c r="E5" s="341"/>
      <c r="F5" s="89"/>
    </row>
    <row r="6" spans="1:6" ht="16.5">
      <c r="A6" s="8"/>
      <c r="C6" s="434" t="s">
        <v>498</v>
      </c>
      <c r="D6" s="90"/>
      <c r="E6" s="91"/>
      <c r="F6" s="89"/>
    </row>
    <row r="7" spans="3:6" ht="12.75">
      <c r="C7" s="41" t="s">
        <v>45</v>
      </c>
      <c r="D7" s="42"/>
      <c r="E7" s="43"/>
      <c r="F7" s="89"/>
    </row>
    <row r="8" spans="1:6" ht="12.75">
      <c r="A8" s="92"/>
      <c r="B8" s="45"/>
      <c r="C8" s="93"/>
      <c r="D8" s="47"/>
      <c r="E8" s="48" t="s">
        <v>83</v>
      </c>
      <c r="F8" s="89"/>
    </row>
    <row r="9" spans="1:6" ht="12.75">
      <c r="A9" s="51" t="s">
        <v>110</v>
      </c>
      <c r="B9" s="52" t="s">
        <v>111</v>
      </c>
      <c r="C9" s="94" t="s">
        <v>112</v>
      </c>
      <c r="D9" s="53" t="s">
        <v>113</v>
      </c>
      <c r="E9" s="53" t="s">
        <v>114</v>
      </c>
      <c r="F9" s="89"/>
    </row>
    <row r="10" spans="1:6" ht="4.5" customHeight="1">
      <c r="A10" s="76"/>
      <c r="B10" s="76"/>
      <c r="C10" s="89"/>
      <c r="D10" s="89"/>
      <c r="E10" s="89"/>
      <c r="F10" s="89"/>
    </row>
    <row r="11" spans="1:6" ht="12.75">
      <c r="A11" s="11">
        <v>1</v>
      </c>
      <c r="B11" s="12" t="s">
        <v>126</v>
      </c>
      <c r="C11" s="12">
        <v>2733572.72</v>
      </c>
      <c r="D11" s="362">
        <f>C11/'- 3 -'!E11</f>
        <v>0.012389395685570147</v>
      </c>
      <c r="E11" s="12">
        <f>IF('- 6 -'!E11=0,"",C11/'- 6 -'!E11)</f>
        <v>3661.8522705961154</v>
      </c>
      <c r="F11" s="89"/>
    </row>
    <row r="12" spans="1:6" ht="12.75">
      <c r="A12" s="13">
        <v>2</v>
      </c>
      <c r="B12" s="14" t="s">
        <v>127</v>
      </c>
      <c r="C12" s="14">
        <v>2349419</v>
      </c>
      <c r="D12" s="363">
        <f>C12/'- 3 -'!E12</f>
        <v>0.042231673711243777</v>
      </c>
      <c r="E12" s="14">
        <f>IF('- 6 -'!E12=0,"",C12/'- 6 -'!E12)</f>
        <v>3581.431402439024</v>
      </c>
      <c r="F12" s="89"/>
    </row>
    <row r="13" spans="1:6" ht="12.75">
      <c r="A13" s="11">
        <v>3</v>
      </c>
      <c r="B13" s="12" t="s">
        <v>128</v>
      </c>
      <c r="C13" s="12">
        <v>588282</v>
      </c>
      <c r="D13" s="362">
        <f>C13/'- 3 -'!E13</f>
        <v>0.01526369640178288</v>
      </c>
      <c r="E13" s="12">
        <f>IF('- 6 -'!E13=0,"",C13/'- 6 -'!E13)</f>
        <v>3807.650485436893</v>
      </c>
      <c r="F13" s="89"/>
    </row>
    <row r="14" spans="1:6" ht="12.75">
      <c r="A14" s="13">
        <v>4</v>
      </c>
      <c r="B14" s="14" t="s">
        <v>129</v>
      </c>
      <c r="C14" s="14">
        <v>4622794.03</v>
      </c>
      <c r="D14" s="363">
        <f>C14/'- 3 -'!E14</f>
        <v>0.12236740099046718</v>
      </c>
      <c r="E14" s="14">
        <f>IF('- 6 -'!E14=0,"",C14/'- 6 -'!E14)</f>
        <v>3177.178027491409</v>
      </c>
      <c r="F14" s="89"/>
    </row>
    <row r="15" spans="1:6" ht="12.75">
      <c r="A15" s="11">
        <v>5</v>
      </c>
      <c r="B15" s="12" t="s">
        <v>130</v>
      </c>
      <c r="C15" s="12">
        <v>2645800</v>
      </c>
      <c r="D15" s="362">
        <f>C15/'- 3 -'!E15</f>
        <v>0.05761554690356939</v>
      </c>
      <c r="E15" s="12">
        <f>IF('- 6 -'!E15=0,"",C15/'- 6 -'!E15)</f>
        <v>3463.089005235602</v>
      </c>
      <c r="F15" s="89"/>
    </row>
    <row r="16" spans="1:6" ht="12.75">
      <c r="A16" s="13">
        <v>6</v>
      </c>
      <c r="B16" s="14" t="s">
        <v>131</v>
      </c>
      <c r="C16" s="14">
        <v>5716585</v>
      </c>
      <c r="D16" s="363">
        <f>C16/'- 3 -'!E16</f>
        <v>0.10463641997610156</v>
      </c>
      <c r="E16" s="14">
        <f>IF('- 6 -'!E16=0,"",C16/'- 6 -'!E16)</f>
        <v>2990.6277792309706</v>
      </c>
      <c r="F16" s="89"/>
    </row>
    <row r="17" spans="1:6" ht="12.75">
      <c r="A17" s="11">
        <v>9</v>
      </c>
      <c r="B17" s="12" t="s">
        <v>132</v>
      </c>
      <c r="C17" s="12">
        <v>0</v>
      </c>
      <c r="D17" s="362">
        <f>C17/'- 3 -'!E17</f>
        <v>0</v>
      </c>
      <c r="E17" s="12">
        <f>IF('- 6 -'!E17=0,"",C17/'- 6 -'!E17)</f>
      </c>
      <c r="F17" s="89"/>
    </row>
    <row r="18" spans="1:6" ht="12.75">
      <c r="A18" s="13">
        <v>10</v>
      </c>
      <c r="B18" s="14" t="s">
        <v>133</v>
      </c>
      <c r="C18" s="14">
        <v>660343</v>
      </c>
      <c r="D18" s="363">
        <f>C18/'- 3 -'!E18</f>
        <v>0.011724668034437776</v>
      </c>
      <c r="E18" s="14">
        <f>IF('- 6 -'!E18=0,"",C18/'- 6 -'!E18)</f>
        <v>3689.0670391061453</v>
      </c>
      <c r="F18" s="89"/>
    </row>
    <row r="19" spans="1:6" ht="12.75">
      <c r="A19" s="11">
        <v>11</v>
      </c>
      <c r="B19" s="12" t="s">
        <v>134</v>
      </c>
      <c r="C19" s="12">
        <v>529516</v>
      </c>
      <c r="D19" s="362">
        <f>C19/'- 3 -'!E19</f>
        <v>0.01786367918058018</v>
      </c>
      <c r="E19" s="12">
        <f>IF('- 6 -'!E19=0,"",C19/'- 6 -'!E19)</f>
        <v>2941.7555555555555</v>
      </c>
      <c r="F19" s="89"/>
    </row>
    <row r="20" spans="1:6" ht="12.75">
      <c r="A20" s="13">
        <v>12</v>
      </c>
      <c r="B20" s="14" t="s">
        <v>135</v>
      </c>
      <c r="C20" s="14">
        <v>3006126</v>
      </c>
      <c r="D20" s="363">
        <f>C20/'- 3 -'!E20</f>
        <v>0.06341748582232419</v>
      </c>
      <c r="E20" s="14">
        <f>IF('- 6 -'!E20=0,"",C20/'- 6 -'!E20)</f>
        <v>2757.91376146789</v>
      </c>
      <c r="F20" s="89"/>
    </row>
    <row r="21" spans="1:6" ht="12.75">
      <c r="A21" s="11">
        <v>13</v>
      </c>
      <c r="B21" s="12" t="s">
        <v>136</v>
      </c>
      <c r="C21" s="12">
        <v>0</v>
      </c>
      <c r="D21" s="362">
        <f>C21/'- 3 -'!E21</f>
        <v>0</v>
      </c>
      <c r="E21" s="12">
        <f>IF('- 6 -'!E21=0,"",C21/'- 6 -'!E21)</f>
      </c>
      <c r="F21" s="89"/>
    </row>
    <row r="22" spans="1:6" ht="12.75">
      <c r="A22" s="13">
        <v>14</v>
      </c>
      <c r="B22" s="14" t="s">
        <v>137</v>
      </c>
      <c r="C22" s="14">
        <v>2068599</v>
      </c>
      <c r="D22" s="363">
        <f>C22/'- 3 -'!E22</f>
        <v>0.09514327427051171</v>
      </c>
      <c r="E22" s="14">
        <f>IF('- 6 -'!E22=0,"",C22/'- 6 -'!E22)</f>
        <v>3085.1588366890383</v>
      </c>
      <c r="F22" s="89"/>
    </row>
    <row r="23" spans="1:6" ht="12.75">
      <c r="A23" s="11">
        <v>15</v>
      </c>
      <c r="B23" s="12" t="s">
        <v>138</v>
      </c>
      <c r="C23" s="12">
        <v>0</v>
      </c>
      <c r="D23" s="362">
        <f>C23/'- 3 -'!E23</f>
        <v>0</v>
      </c>
      <c r="E23" s="12">
        <f>IF('- 6 -'!E23=0,"",C23/'- 6 -'!E23)</f>
      </c>
      <c r="F23" s="89"/>
    </row>
    <row r="24" spans="1:6" ht="12.75">
      <c r="A24" s="13">
        <v>16</v>
      </c>
      <c r="B24" s="14" t="s">
        <v>139</v>
      </c>
      <c r="C24" s="14">
        <v>0</v>
      </c>
      <c r="D24" s="363">
        <f>C24/'- 3 -'!E24</f>
        <v>0</v>
      </c>
      <c r="E24" s="14">
        <f>IF('- 6 -'!E24=0,"",C24/'- 6 -'!E24)</f>
      </c>
      <c r="F24" s="89"/>
    </row>
    <row r="25" spans="1:6" ht="12.75">
      <c r="A25" s="11">
        <v>17</v>
      </c>
      <c r="B25" s="12" t="s">
        <v>140</v>
      </c>
      <c r="C25" s="12">
        <v>1043871</v>
      </c>
      <c r="D25" s="362">
        <f>C25/'- 3 -'!E25</f>
        <v>0.2630668067453796</v>
      </c>
      <c r="E25" s="12">
        <f>IF('- 6 -'!E25=0,"",C25/'- 6 -'!E25)</f>
        <v>3102.1426448736997</v>
      </c>
      <c r="F25" s="89"/>
    </row>
    <row r="26" spans="1:6" ht="12.75">
      <c r="A26" s="13">
        <v>18</v>
      </c>
      <c r="B26" s="14" t="s">
        <v>141</v>
      </c>
      <c r="C26" s="14">
        <v>0</v>
      </c>
      <c r="D26" s="363">
        <f>C26/'- 3 -'!E26</f>
        <v>0</v>
      </c>
      <c r="E26" s="14">
        <f>IF('- 6 -'!E26=0,"",C26/'- 6 -'!E26)</f>
      </c>
      <c r="F26" s="89"/>
    </row>
    <row r="27" spans="1:6" ht="12.75">
      <c r="A27" s="11">
        <v>19</v>
      </c>
      <c r="B27" s="12" t="s">
        <v>142</v>
      </c>
      <c r="C27" s="12">
        <v>0</v>
      </c>
      <c r="D27" s="362">
        <f>C27/'- 3 -'!E27</f>
        <v>0</v>
      </c>
      <c r="E27" s="12">
        <f>IF('- 6 -'!E27=0,"",C27/'- 6 -'!E27)</f>
      </c>
      <c r="F27" s="89"/>
    </row>
    <row r="28" spans="1:6" ht="12.75">
      <c r="A28" s="13">
        <v>20</v>
      </c>
      <c r="B28" s="14" t="s">
        <v>143</v>
      </c>
      <c r="C28" s="14">
        <v>446753.9</v>
      </c>
      <c r="D28" s="363">
        <f>C28/'- 3 -'!E28</f>
        <v>0.05935420171116398</v>
      </c>
      <c r="E28" s="14">
        <f>IF('- 6 -'!E28=0,"",C28/'- 6 -'!E28)</f>
        <v>3545.6658730158733</v>
      </c>
      <c r="F28" s="89"/>
    </row>
    <row r="29" spans="1:6" ht="12.75">
      <c r="A29" s="11">
        <v>21</v>
      </c>
      <c r="B29" s="12" t="s">
        <v>144</v>
      </c>
      <c r="C29" s="12">
        <v>0</v>
      </c>
      <c r="D29" s="362">
        <f>C29/'- 3 -'!E29</f>
        <v>0</v>
      </c>
      <c r="E29" s="12">
        <f>IF('- 6 -'!E29=0,"",C29/'- 6 -'!E29)</f>
      </c>
      <c r="F29" s="89"/>
    </row>
    <row r="30" spans="1:6" ht="12.75">
      <c r="A30" s="13">
        <v>22</v>
      </c>
      <c r="B30" s="14" t="s">
        <v>145</v>
      </c>
      <c r="C30" s="14">
        <v>0</v>
      </c>
      <c r="D30" s="363">
        <f>C30/'- 3 -'!E30</f>
        <v>0</v>
      </c>
      <c r="E30" s="14">
        <f>IF('- 6 -'!E30=0,"",C30/'- 6 -'!E30)</f>
      </c>
      <c r="F30" s="89"/>
    </row>
    <row r="31" spans="1:6" ht="12.75">
      <c r="A31" s="11">
        <v>23</v>
      </c>
      <c r="B31" s="12" t="s">
        <v>146</v>
      </c>
      <c r="C31" s="12">
        <v>0</v>
      </c>
      <c r="D31" s="362">
        <f>C31/'- 3 -'!E31</f>
        <v>0</v>
      </c>
      <c r="E31" s="12">
        <f>IF('- 6 -'!E31=0,"",C31/'- 6 -'!E31)</f>
      </c>
      <c r="F31" s="89"/>
    </row>
    <row r="32" spans="1:6" ht="12.75">
      <c r="A32" s="13">
        <v>24</v>
      </c>
      <c r="B32" s="14" t="s">
        <v>147</v>
      </c>
      <c r="C32" s="14">
        <v>0</v>
      </c>
      <c r="D32" s="363">
        <f>C32/'- 3 -'!E32</f>
        <v>0</v>
      </c>
      <c r="E32" s="14">
        <f>IF('- 6 -'!E32=0,"",C32/'- 6 -'!E32)</f>
      </c>
      <c r="F32" s="89"/>
    </row>
    <row r="33" spans="1:6" ht="12.75">
      <c r="A33" s="11">
        <v>25</v>
      </c>
      <c r="B33" s="12" t="s">
        <v>148</v>
      </c>
      <c r="C33" s="12">
        <v>0</v>
      </c>
      <c r="D33" s="362">
        <f>C33/'- 3 -'!E33</f>
        <v>0</v>
      </c>
      <c r="E33" s="12">
        <f>IF('- 6 -'!E33=0,"",C33/'- 6 -'!E33)</f>
      </c>
      <c r="F33" s="89"/>
    </row>
    <row r="34" spans="1:6" ht="12.75">
      <c r="A34" s="13">
        <v>26</v>
      </c>
      <c r="B34" s="14" t="s">
        <v>149</v>
      </c>
      <c r="C34" s="14">
        <v>0</v>
      </c>
      <c r="D34" s="363">
        <f>C34/'- 3 -'!E34</f>
        <v>0</v>
      </c>
      <c r="E34" s="14">
        <f>IF('- 6 -'!E34=0,"",C34/'- 6 -'!E34)</f>
      </c>
      <c r="F34" s="89"/>
    </row>
    <row r="35" spans="1:6" ht="12.75">
      <c r="A35" s="11">
        <v>28</v>
      </c>
      <c r="B35" s="12" t="s">
        <v>150</v>
      </c>
      <c r="C35" s="12">
        <v>250205</v>
      </c>
      <c r="D35" s="362">
        <f>C35/'- 3 -'!E35</f>
        <v>0.04122515006841063</v>
      </c>
      <c r="E35" s="12">
        <f>IF('- 6 -'!E35=0,"",C35/'- 6 -'!E35)</f>
        <v>3381.1486486486488</v>
      </c>
      <c r="F35" s="89"/>
    </row>
    <row r="36" spans="1:6" ht="12.75">
      <c r="A36" s="13">
        <v>30</v>
      </c>
      <c r="B36" s="14" t="s">
        <v>151</v>
      </c>
      <c r="C36" s="14">
        <v>0</v>
      </c>
      <c r="D36" s="363">
        <f>C36/'- 3 -'!E36</f>
        <v>0</v>
      </c>
      <c r="E36" s="14">
        <f>IF('- 6 -'!E36=0,"",C36/'- 6 -'!E36)</f>
      </c>
      <c r="F36" s="89"/>
    </row>
    <row r="37" spans="1:6" ht="12.75">
      <c r="A37" s="11">
        <v>31</v>
      </c>
      <c r="B37" s="12" t="s">
        <v>152</v>
      </c>
      <c r="C37" s="12">
        <v>0</v>
      </c>
      <c r="D37" s="362">
        <f>C37/'- 3 -'!E37</f>
        <v>0</v>
      </c>
      <c r="E37" s="12">
        <f>IF('- 6 -'!E37=0,"",C37/'- 6 -'!E37)</f>
      </c>
      <c r="F37" s="89"/>
    </row>
    <row r="38" spans="1:6" ht="12.75">
      <c r="A38" s="13">
        <v>32</v>
      </c>
      <c r="B38" s="14" t="s">
        <v>153</v>
      </c>
      <c r="C38" s="14">
        <v>0</v>
      </c>
      <c r="D38" s="363">
        <f>C38/'- 3 -'!E38</f>
        <v>0</v>
      </c>
      <c r="E38" s="14">
        <f>IF('- 6 -'!E38=0,"",C38/'- 6 -'!E38)</f>
      </c>
      <c r="F38" s="89"/>
    </row>
    <row r="39" spans="1:6" ht="12.75">
      <c r="A39" s="11">
        <v>33</v>
      </c>
      <c r="B39" s="12" t="s">
        <v>154</v>
      </c>
      <c r="C39" s="12">
        <v>349527</v>
      </c>
      <c r="D39" s="362">
        <f>C39/'- 3 -'!E39</f>
        <v>0.028909608828204997</v>
      </c>
      <c r="E39" s="12">
        <f>IF('- 6 -'!E39=0,"",C39/'- 6 -'!E39)</f>
        <v>3177.518181818182</v>
      </c>
      <c r="F39" s="89"/>
    </row>
    <row r="40" spans="1:6" ht="12.75">
      <c r="A40" s="13">
        <v>34</v>
      </c>
      <c r="B40" s="14" t="s">
        <v>155</v>
      </c>
      <c r="C40" s="14">
        <v>0</v>
      </c>
      <c r="D40" s="363">
        <f>C40/'- 3 -'!E40</f>
        <v>0</v>
      </c>
      <c r="E40" s="14">
        <f>IF('- 6 -'!E40=0,"",C40/'- 6 -'!E40)</f>
      </c>
      <c r="F40" s="89"/>
    </row>
    <row r="41" spans="1:6" ht="12.75">
      <c r="A41" s="11">
        <v>35</v>
      </c>
      <c r="B41" s="12" t="s">
        <v>156</v>
      </c>
      <c r="C41" s="12">
        <v>0</v>
      </c>
      <c r="D41" s="362">
        <f>C41/'- 3 -'!E41</f>
        <v>0</v>
      </c>
      <c r="E41" s="12">
        <f>IF('- 6 -'!E41=0,"",C41/'- 6 -'!E41)</f>
      </c>
      <c r="F41" s="89"/>
    </row>
    <row r="42" spans="1:6" ht="12.75">
      <c r="A42" s="13">
        <v>36</v>
      </c>
      <c r="B42" s="14" t="s">
        <v>157</v>
      </c>
      <c r="C42" s="14">
        <v>0</v>
      </c>
      <c r="D42" s="363">
        <f>C42/'- 3 -'!E42</f>
        <v>0</v>
      </c>
      <c r="E42" s="14">
        <f>IF('- 6 -'!E42=0,"",C42/'- 6 -'!E42)</f>
      </c>
      <c r="F42" s="89"/>
    </row>
    <row r="43" spans="1:6" ht="12.75">
      <c r="A43" s="11">
        <v>37</v>
      </c>
      <c r="B43" s="12" t="s">
        <v>158</v>
      </c>
      <c r="C43" s="12">
        <v>0</v>
      </c>
      <c r="D43" s="362">
        <f>C43/'- 3 -'!E43</f>
        <v>0</v>
      </c>
      <c r="E43" s="12">
        <f>IF('- 6 -'!E43=0,"",C43/'- 6 -'!E43)</f>
      </c>
      <c r="F43" s="89"/>
    </row>
    <row r="44" spans="1:6" ht="12.75">
      <c r="A44" s="13">
        <v>38</v>
      </c>
      <c r="B44" s="14" t="s">
        <v>159</v>
      </c>
      <c r="C44" s="14">
        <v>0</v>
      </c>
      <c r="D44" s="363">
        <f>C44/'- 3 -'!E44</f>
        <v>0</v>
      </c>
      <c r="E44" s="14">
        <f>IF('- 6 -'!E44=0,"",C44/'- 6 -'!E44)</f>
      </c>
      <c r="F44" s="89"/>
    </row>
    <row r="45" spans="1:6" ht="12.75">
      <c r="A45" s="11">
        <v>39</v>
      </c>
      <c r="B45" s="12" t="s">
        <v>160</v>
      </c>
      <c r="C45" s="12">
        <v>0</v>
      </c>
      <c r="D45" s="362">
        <f>C45/'- 3 -'!E45</f>
        <v>0</v>
      </c>
      <c r="E45" s="12">
        <f>IF('- 6 -'!E45=0,"",C45/'- 6 -'!E45)</f>
      </c>
      <c r="F45" s="89"/>
    </row>
    <row r="46" spans="1:6" ht="12.75">
      <c r="A46" s="13">
        <v>40</v>
      </c>
      <c r="B46" s="14" t="s">
        <v>161</v>
      </c>
      <c r="C46" s="14">
        <v>0</v>
      </c>
      <c r="D46" s="363">
        <f>C46/'- 3 -'!E46</f>
        <v>0</v>
      </c>
      <c r="E46" s="14">
        <f>IF('- 6 -'!E46=0,"",C46/'- 6 -'!E46)</f>
      </c>
      <c r="F46" s="89"/>
    </row>
    <row r="47" spans="1:6" ht="12.75">
      <c r="A47" s="11">
        <v>41</v>
      </c>
      <c r="B47" s="12" t="s">
        <v>162</v>
      </c>
      <c r="C47" s="12">
        <v>0</v>
      </c>
      <c r="D47" s="362">
        <f>C47/'- 3 -'!E47</f>
        <v>0</v>
      </c>
      <c r="E47" s="12">
        <f>IF('- 6 -'!E47=0,"",C47/'- 6 -'!E47)</f>
      </c>
      <c r="F47" s="89"/>
    </row>
    <row r="48" spans="1:6" ht="12.75">
      <c r="A48" s="13">
        <v>42</v>
      </c>
      <c r="B48" s="14" t="s">
        <v>163</v>
      </c>
      <c r="C48" s="14">
        <v>0</v>
      </c>
      <c r="D48" s="363">
        <f>C48/'- 3 -'!E48</f>
        <v>0</v>
      </c>
      <c r="E48" s="14">
        <f>IF('- 6 -'!E48=0,"",C48/'- 6 -'!E48)</f>
      </c>
      <c r="F48" s="89"/>
    </row>
    <row r="49" spans="1:6" ht="12.75">
      <c r="A49" s="11">
        <v>43</v>
      </c>
      <c r="B49" s="12" t="s">
        <v>164</v>
      </c>
      <c r="C49" s="12">
        <v>0</v>
      </c>
      <c r="D49" s="362">
        <f>C49/'- 3 -'!E49</f>
        <v>0</v>
      </c>
      <c r="E49" s="12">
        <f>IF('- 6 -'!E49=0,"",C49/'- 6 -'!E49)</f>
      </c>
      <c r="F49" s="89"/>
    </row>
    <row r="50" spans="1:6" ht="12.75">
      <c r="A50" s="13">
        <v>44</v>
      </c>
      <c r="B50" s="14" t="s">
        <v>165</v>
      </c>
      <c r="C50" s="14">
        <v>0</v>
      </c>
      <c r="D50" s="363">
        <f>C50/'- 3 -'!E50</f>
        <v>0</v>
      </c>
      <c r="E50" s="14">
        <f>IF('- 6 -'!E50=0,"",C50/'- 6 -'!E50)</f>
      </c>
      <c r="F50" s="89"/>
    </row>
    <row r="51" spans="1:6" ht="12.75">
      <c r="A51" s="11">
        <v>45</v>
      </c>
      <c r="B51" s="12" t="s">
        <v>166</v>
      </c>
      <c r="C51" s="12">
        <v>0</v>
      </c>
      <c r="D51" s="362">
        <f>C51/'- 3 -'!E51</f>
        <v>0</v>
      </c>
      <c r="E51" s="12">
        <f>IF('- 6 -'!E51=0,"",C51/'- 6 -'!E51)</f>
      </c>
      <c r="F51" s="89"/>
    </row>
    <row r="52" spans="1:6" ht="12.75">
      <c r="A52" s="13">
        <v>46</v>
      </c>
      <c r="B52" s="14" t="s">
        <v>167</v>
      </c>
      <c r="C52" s="14">
        <v>0</v>
      </c>
      <c r="D52" s="363">
        <f>C52/'- 3 -'!E52</f>
        <v>0</v>
      </c>
      <c r="E52" s="14">
        <f>IF('- 6 -'!E52=0,"",C52/'- 6 -'!E52)</f>
      </c>
      <c r="F52" s="89"/>
    </row>
    <row r="53" spans="1:6" ht="12.75">
      <c r="A53" s="11">
        <v>47</v>
      </c>
      <c r="B53" s="12" t="s">
        <v>168</v>
      </c>
      <c r="C53" s="12">
        <v>0</v>
      </c>
      <c r="D53" s="362">
        <f>C53/'- 3 -'!E53</f>
        <v>0</v>
      </c>
      <c r="E53" s="12">
        <f>IF('- 6 -'!E53=0,"",C53/'- 6 -'!E53)</f>
      </c>
      <c r="F53" s="89"/>
    </row>
    <row r="54" spans="1:6" ht="12.75">
      <c r="A54" s="13">
        <v>48</v>
      </c>
      <c r="B54" s="14" t="s">
        <v>169</v>
      </c>
      <c r="C54" s="14">
        <v>0</v>
      </c>
      <c r="D54" s="363">
        <f>C54/'- 3 -'!E54</f>
        <v>0</v>
      </c>
      <c r="E54" s="14">
        <f>IF('- 6 -'!E54=0,"",C54/'- 6 -'!E54)</f>
      </c>
      <c r="F54" s="89"/>
    </row>
    <row r="55" spans="1:6" ht="12.75">
      <c r="A55" s="11">
        <v>49</v>
      </c>
      <c r="B55" s="12" t="s">
        <v>170</v>
      </c>
      <c r="C55" s="12">
        <v>0</v>
      </c>
      <c r="D55" s="362">
        <f>C55/'- 3 -'!E55</f>
        <v>0</v>
      </c>
      <c r="E55" s="12">
        <f>IF('- 6 -'!E55=0,"",C55/'- 6 -'!E55)</f>
      </c>
      <c r="F55" s="89"/>
    </row>
    <row r="56" spans="1:6" ht="12.75">
      <c r="A56" s="13">
        <v>50</v>
      </c>
      <c r="B56" s="14" t="s">
        <v>385</v>
      </c>
      <c r="C56" s="14">
        <v>0</v>
      </c>
      <c r="D56" s="363">
        <f>C56/'- 3 -'!E56</f>
        <v>0</v>
      </c>
      <c r="E56" s="14">
        <f>IF('- 6 -'!E56=0,"",C56/'- 6 -'!E56)</f>
      </c>
      <c r="F56" s="89"/>
    </row>
    <row r="57" spans="1:6" ht="12.75">
      <c r="A57" s="11">
        <v>2264</v>
      </c>
      <c r="B57" s="12" t="s">
        <v>171</v>
      </c>
      <c r="C57" s="12">
        <v>0</v>
      </c>
      <c r="D57" s="362">
        <f>C57/'- 3 -'!E57</f>
        <v>0</v>
      </c>
      <c r="E57" s="12">
        <f>IF('- 6 -'!E57=0,"",C57/'- 6 -'!E57)</f>
      </c>
      <c r="F57" s="89"/>
    </row>
    <row r="58" spans="1:6" ht="12.75">
      <c r="A58" s="13">
        <v>2309</v>
      </c>
      <c r="B58" s="14" t="s">
        <v>172</v>
      </c>
      <c r="C58" s="14">
        <v>0</v>
      </c>
      <c r="D58" s="363">
        <f>C58/'- 3 -'!E58</f>
        <v>0</v>
      </c>
      <c r="E58" s="14">
        <f>IF('- 6 -'!E58=0,"",C58/'- 6 -'!E58)</f>
      </c>
      <c r="F58" s="89"/>
    </row>
    <row r="59" spans="1:6" ht="12.75">
      <c r="A59" s="11">
        <v>2312</v>
      </c>
      <c r="B59" s="12" t="s">
        <v>173</v>
      </c>
      <c r="C59" s="12">
        <v>0</v>
      </c>
      <c r="D59" s="362">
        <f>C59/'- 3 -'!E59</f>
        <v>0</v>
      </c>
      <c r="E59" s="12">
        <f>IF('- 6 -'!E59=0,"",C59/'- 6 -'!E59)</f>
      </c>
      <c r="F59" s="89"/>
    </row>
    <row r="60" spans="1:6" ht="12.75">
      <c r="A60" s="13">
        <v>2355</v>
      </c>
      <c r="B60" s="14" t="s">
        <v>174</v>
      </c>
      <c r="C60" s="14">
        <v>0</v>
      </c>
      <c r="D60" s="363">
        <f>C60/'- 3 -'!E60</f>
        <v>0</v>
      </c>
      <c r="E60" s="14">
        <f>IF('- 6 -'!E60=0,"",C60/'- 6 -'!E60)</f>
      </c>
      <c r="F60" s="89"/>
    </row>
    <row r="61" spans="1:6" ht="12.75">
      <c r="A61" s="11">
        <v>2439</v>
      </c>
      <c r="B61" s="12" t="s">
        <v>175</v>
      </c>
      <c r="C61" s="12">
        <v>0</v>
      </c>
      <c r="D61" s="362">
        <f>C61/'- 3 -'!E61</f>
        <v>0</v>
      </c>
      <c r="E61" s="12">
        <f>IF('- 6 -'!E61=0,"",C61/'- 6 -'!E61)</f>
      </c>
      <c r="F61" s="89"/>
    </row>
    <row r="62" spans="1:6" ht="12.75">
      <c r="A62" s="13">
        <v>2460</v>
      </c>
      <c r="B62" s="14" t="s">
        <v>176</v>
      </c>
      <c r="C62" s="14">
        <v>0</v>
      </c>
      <c r="D62" s="363">
        <f>C62/'- 3 -'!E62</f>
        <v>0</v>
      </c>
      <c r="E62" s="14">
        <f>IF('- 6 -'!E62=0,"",C62/'- 6 -'!E62)</f>
      </c>
      <c r="F62" s="89"/>
    </row>
    <row r="63" spans="1:6" ht="12.75">
      <c r="A63" s="11">
        <v>3000</v>
      </c>
      <c r="B63" s="12" t="s">
        <v>459</v>
      </c>
      <c r="C63" s="12">
        <v>0</v>
      </c>
      <c r="D63" s="362">
        <f>C63/'- 3 -'!E63</f>
        <v>0</v>
      </c>
      <c r="E63" s="12">
        <f>IF('- 6 -'!E63=0,"",C63/'- 6 -'!E63)</f>
      </c>
      <c r="F63" s="89"/>
    </row>
    <row r="64" spans="1:6" ht="4.5" customHeight="1">
      <c r="A64" s="15"/>
      <c r="B64" s="15"/>
      <c r="C64" s="15"/>
      <c r="D64" s="196"/>
      <c r="E64" s="15"/>
      <c r="F64" s="89"/>
    </row>
    <row r="65" spans="1:6" ht="12.75">
      <c r="A65" s="17"/>
      <c r="B65" s="18" t="s">
        <v>177</v>
      </c>
      <c r="C65" s="18">
        <f>SUM(C11:C63)</f>
        <v>27011393.65</v>
      </c>
      <c r="D65" s="101">
        <f>C65/'- 3 -'!E65</f>
        <v>0.022252624574907703</v>
      </c>
      <c r="E65" s="18">
        <f>C65/'- 6 -'!E65</f>
        <v>3195.2911397645944</v>
      </c>
      <c r="F65" s="89"/>
    </row>
    <row r="66" spans="1:6" ht="4.5" customHeight="1">
      <c r="A66" s="15"/>
      <c r="B66" s="15"/>
      <c r="C66" s="15"/>
      <c r="D66" s="196"/>
      <c r="E66" s="15"/>
      <c r="F66" s="89"/>
    </row>
    <row r="67" spans="1:6" ht="12.75">
      <c r="A67" s="13">
        <v>2155</v>
      </c>
      <c r="B67" s="14" t="s">
        <v>178</v>
      </c>
      <c r="C67" s="14">
        <v>0</v>
      </c>
      <c r="D67" s="363">
        <f>C67/'- 3 -'!E67</f>
        <v>0</v>
      </c>
      <c r="E67" s="14">
        <f>IF('- 6 -'!E67=0,"",C67/'- 6 -'!E67)</f>
      </c>
      <c r="F67" s="89"/>
    </row>
    <row r="68" spans="1:6" ht="12.75">
      <c r="A68" s="11">
        <v>2408</v>
      </c>
      <c r="B68" s="12" t="s">
        <v>180</v>
      </c>
      <c r="C68" s="12">
        <v>0</v>
      </c>
      <c r="D68" s="362">
        <f>C68/'- 3 -'!E68</f>
        <v>0</v>
      </c>
      <c r="E68" s="12">
        <f>IF('- 6 -'!E68=0,"",C68/'- 6 -'!E68)</f>
      </c>
      <c r="F68" s="89"/>
    </row>
    <row r="69" spans="3:6" ht="6.75" customHeight="1">
      <c r="C69" s="89"/>
      <c r="D69" s="89"/>
      <c r="E69" s="89"/>
      <c r="F69" s="89"/>
    </row>
    <row r="70" spans="1:6" ht="12" customHeight="1">
      <c r="A70" s="392" t="s">
        <v>436</v>
      </c>
      <c r="B70" s="55" t="s">
        <v>383</v>
      </c>
      <c r="C70" s="15"/>
      <c r="D70" s="89"/>
      <c r="E70" s="89"/>
      <c r="F70" s="89"/>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0.83203125" style="81" customWidth="1"/>
    <col min="7" max="8" width="13.83203125" style="81" customWidth="1"/>
    <col min="9" max="9" width="14.83203125" style="81" customWidth="1"/>
    <col min="10" max="10" width="13.83203125" style="81" customWidth="1"/>
    <col min="11" max="16384" width="15.83203125" style="81" customWidth="1"/>
  </cols>
  <sheetData>
    <row r="1" spans="1:10" ht="6.75" customHeight="1">
      <c r="A1" s="15"/>
      <c r="B1" s="79"/>
      <c r="C1" s="80"/>
      <c r="D1" s="80"/>
      <c r="E1" s="80"/>
      <c r="F1" s="80"/>
      <c r="G1" s="80"/>
      <c r="H1" s="80"/>
      <c r="I1" s="80"/>
      <c r="J1" s="80"/>
    </row>
    <row r="2" spans="1:10" ht="12.75">
      <c r="A2" s="6"/>
      <c r="B2" s="82"/>
      <c r="C2" s="83" t="s">
        <v>0</v>
      </c>
      <c r="D2" s="83"/>
      <c r="E2" s="83"/>
      <c r="F2" s="83"/>
      <c r="G2" s="83"/>
      <c r="H2" s="83"/>
      <c r="I2" s="240"/>
      <c r="J2" s="84" t="s">
        <v>414</v>
      </c>
    </row>
    <row r="3" spans="1:10" ht="12.75">
      <c r="A3" s="7"/>
      <c r="B3" s="85"/>
      <c r="C3" s="86" t="str">
        <f>YEAR</f>
        <v>OPERATING FUND ACTUAL 1999/2000</v>
      </c>
      <c r="D3" s="86"/>
      <c r="E3" s="86"/>
      <c r="F3" s="86"/>
      <c r="G3" s="86"/>
      <c r="H3" s="86"/>
      <c r="I3" s="87"/>
      <c r="J3" s="241"/>
    </row>
    <row r="4" spans="1:10" ht="12.75">
      <c r="A4" s="8"/>
      <c r="C4" s="80"/>
      <c r="D4" s="80"/>
      <c r="E4" s="80"/>
      <c r="F4" s="80"/>
      <c r="G4" s="80"/>
      <c r="H4" s="80"/>
      <c r="I4" s="80"/>
      <c r="J4" s="80"/>
    </row>
    <row r="5" spans="1:10" ht="16.5">
      <c r="A5" s="8"/>
      <c r="C5" s="339" t="s">
        <v>369</v>
      </c>
      <c r="D5" s="242"/>
      <c r="E5" s="242"/>
      <c r="F5" s="242"/>
      <c r="G5" s="242"/>
      <c r="H5" s="242"/>
      <c r="I5" s="242"/>
      <c r="J5" s="88"/>
    </row>
    <row r="6" spans="1:10" ht="16.5">
      <c r="A6" s="8"/>
      <c r="C6" s="38" t="s">
        <v>499</v>
      </c>
      <c r="D6" s="39"/>
      <c r="E6" s="39"/>
      <c r="F6" s="39"/>
      <c r="G6" s="39"/>
      <c r="H6" s="39"/>
      <c r="I6" s="39"/>
      <c r="J6" s="40"/>
    </row>
    <row r="7" spans="3:10" ht="12.75">
      <c r="C7" s="93"/>
      <c r="D7" s="50"/>
      <c r="E7" s="50"/>
      <c r="F7" s="243" t="s">
        <v>330</v>
      </c>
      <c r="G7" s="244" t="s">
        <v>331</v>
      </c>
      <c r="H7" s="244"/>
      <c r="I7" s="244"/>
      <c r="J7" s="245"/>
    </row>
    <row r="8" spans="1:10" ht="12.75">
      <c r="A8" s="92"/>
      <c r="B8" s="45"/>
      <c r="C8" s="246"/>
      <c r="D8" s="247"/>
      <c r="E8" s="48" t="s">
        <v>83</v>
      </c>
      <c r="F8" s="248" t="s">
        <v>332</v>
      </c>
      <c r="G8" s="247"/>
      <c r="H8" s="249"/>
      <c r="I8" s="250" t="s">
        <v>94</v>
      </c>
      <c r="J8" s="247"/>
    </row>
    <row r="9" spans="1:10" ht="12.75">
      <c r="A9" s="51" t="s">
        <v>110</v>
      </c>
      <c r="B9" s="52" t="s">
        <v>111</v>
      </c>
      <c r="C9" s="94" t="s">
        <v>112</v>
      </c>
      <c r="D9" s="53" t="s">
        <v>113</v>
      </c>
      <c r="E9" s="53" t="s">
        <v>114</v>
      </c>
      <c r="F9" s="251" t="s">
        <v>118</v>
      </c>
      <c r="G9" s="53" t="s">
        <v>93</v>
      </c>
      <c r="H9" s="252" t="s">
        <v>44</v>
      </c>
      <c r="I9" s="53" t="s">
        <v>116</v>
      </c>
      <c r="J9" s="53" t="s">
        <v>63</v>
      </c>
    </row>
    <row r="10" spans="1:10" ht="4.5" customHeight="1">
      <c r="A10" s="76"/>
      <c r="B10" s="76"/>
      <c r="C10" s="89"/>
      <c r="D10" s="89"/>
      <c r="E10" s="89"/>
      <c r="F10" s="89"/>
      <c r="G10" s="89"/>
      <c r="H10" s="89"/>
      <c r="I10" s="89"/>
      <c r="J10" s="89"/>
    </row>
    <row r="11" spans="1:10" ht="12.75">
      <c r="A11" s="11">
        <v>1</v>
      </c>
      <c r="B11" s="12" t="s">
        <v>126</v>
      </c>
      <c r="C11" s="12">
        <v>16817216.1</v>
      </c>
      <c r="D11" s="362">
        <f>C11/'- 3 -'!E11</f>
        <v>0.07622081646784974</v>
      </c>
      <c r="E11" s="364">
        <f>IF(F11=0,"",C11/F11)</f>
        <v>3547.93588607595</v>
      </c>
      <c r="F11" s="350">
        <f>SUM('- 6 -'!F11:I11)</f>
        <v>4740</v>
      </c>
      <c r="G11" s="362">
        <f>IF(F11=0,"",'- 6 -'!F11/F11)</f>
        <v>0.5988396624472574</v>
      </c>
      <c r="H11" s="362">
        <f>IF(F11=0,"",'- 6 -'!G11/F11)</f>
        <v>0</v>
      </c>
      <c r="I11" s="362">
        <f>IF(F11=0,"",'- 6 -'!H11/F11)</f>
        <v>0.33744725738396625</v>
      </c>
      <c r="J11" s="362">
        <f>IF(F11=0,"",'- 6 -'!I11/F11)</f>
        <v>0.06371308016877637</v>
      </c>
    </row>
    <row r="12" spans="1:10" ht="12.75">
      <c r="A12" s="13">
        <v>2</v>
      </c>
      <c r="B12" s="14" t="s">
        <v>127</v>
      </c>
      <c r="C12" s="14">
        <v>5061804</v>
      </c>
      <c r="D12" s="363">
        <f>C12/'- 3 -'!E12</f>
        <v>0.09098779524566226</v>
      </c>
      <c r="E12" s="365">
        <f aca="true" t="shared" si="0" ref="E12:E63">IF(F12=0,"",C12/F12)</f>
        <v>3614.7222440424757</v>
      </c>
      <c r="F12" s="351">
        <f>SUM('- 6 -'!F12:I12)</f>
        <v>1400.33</v>
      </c>
      <c r="G12" s="363">
        <f>IF(F12=0,"",'- 6 -'!F12/F12)</f>
        <v>0.6250883720265938</v>
      </c>
      <c r="H12" s="363">
        <f>IF(F12=0,"",'- 6 -'!G12/F12)</f>
        <v>0</v>
      </c>
      <c r="I12" s="363">
        <f>IF(F12=0,"",'- 6 -'!H12/F12)</f>
        <v>0.37491162797340627</v>
      </c>
      <c r="J12" s="363">
        <f>IF(F12=0,"",'- 6 -'!I12/F12)</f>
        <v>0</v>
      </c>
    </row>
    <row r="13" spans="1:10" ht="12.75">
      <c r="A13" s="11">
        <v>3</v>
      </c>
      <c r="B13" s="12" t="s">
        <v>128</v>
      </c>
      <c r="C13" s="12">
        <v>9349559</v>
      </c>
      <c r="D13" s="362">
        <f>C13/'- 3 -'!E13</f>
        <v>0.24258574980461195</v>
      </c>
      <c r="E13" s="364">
        <f t="shared" si="0"/>
        <v>3424.119758286028</v>
      </c>
      <c r="F13" s="350">
        <f>SUM('- 6 -'!F13:I13)</f>
        <v>2730.5</v>
      </c>
      <c r="G13" s="362">
        <f>IF(F13=0,"",'- 6 -'!F13/F13)</f>
        <v>0.6451199414026735</v>
      </c>
      <c r="H13" s="362">
        <f>IF(F13=0,"",'- 6 -'!G13/F13)</f>
        <v>0</v>
      </c>
      <c r="I13" s="362">
        <f>IF(F13=0,"",'- 6 -'!H13/F13)</f>
        <v>0.3548800585973265</v>
      </c>
      <c r="J13" s="362">
        <f>IF(F13=0,"",'- 6 -'!I13/F13)</f>
        <v>0</v>
      </c>
    </row>
    <row r="14" spans="1:10" ht="12.75">
      <c r="A14" s="13">
        <v>4</v>
      </c>
      <c r="B14" s="14" t="s">
        <v>129</v>
      </c>
      <c r="C14" s="14">
        <v>0</v>
      </c>
      <c r="D14" s="363">
        <f>C14/'- 3 -'!E14</f>
        <v>0</v>
      </c>
      <c r="E14" s="365">
        <f t="shared" si="0"/>
      </c>
      <c r="F14" s="351">
        <f>SUM('- 6 -'!F14:I14)</f>
        <v>0</v>
      </c>
      <c r="G14" s="363">
        <f>IF(F14=0,"",'- 6 -'!F14/F14)</f>
      </c>
      <c r="H14" s="363">
        <f>IF(F14=0,"",'- 6 -'!G14/F14)</f>
      </c>
      <c r="I14" s="363">
        <f>IF(F14=0,"",'- 6 -'!H14/F14)</f>
      </c>
      <c r="J14" s="363">
        <f>IF(F14=0,"",'- 6 -'!I14/F14)</f>
      </c>
    </row>
    <row r="15" spans="1:10" ht="12.75">
      <c r="A15" s="11">
        <v>5</v>
      </c>
      <c r="B15" s="12" t="s">
        <v>130</v>
      </c>
      <c r="C15" s="12">
        <v>3479737</v>
      </c>
      <c r="D15" s="362">
        <f>C15/'- 3 -'!E15</f>
        <v>0.07577555005502526</v>
      </c>
      <c r="E15" s="364">
        <f t="shared" si="0"/>
        <v>3605.1978864484045</v>
      </c>
      <c r="F15" s="350">
        <f>SUM('- 6 -'!F15:I15)</f>
        <v>965.2</v>
      </c>
      <c r="G15" s="362">
        <f>IF(F15=0,"",'- 6 -'!F15/F15)</f>
        <v>0.7990053874844592</v>
      </c>
      <c r="H15" s="362">
        <f>IF(F15=0,"",'- 6 -'!G15/F15)</f>
        <v>0</v>
      </c>
      <c r="I15" s="362">
        <f>IF(F15=0,"",'- 6 -'!H15/F15)</f>
        <v>0.20099461251554082</v>
      </c>
      <c r="J15" s="362">
        <f>IF(F15=0,"",'- 6 -'!I15/F15)</f>
        <v>0</v>
      </c>
    </row>
    <row r="16" spans="1:10" ht="12.75">
      <c r="A16" s="13">
        <v>6</v>
      </c>
      <c r="B16" s="14" t="s">
        <v>131</v>
      </c>
      <c r="C16" s="14">
        <v>0</v>
      </c>
      <c r="D16" s="363">
        <f>C16/'- 3 -'!E16</f>
        <v>0</v>
      </c>
      <c r="E16" s="365">
        <f t="shared" si="0"/>
      </c>
      <c r="F16" s="351">
        <f>SUM('- 6 -'!F16:I16)</f>
        <v>0</v>
      </c>
      <c r="G16" s="363">
        <f>IF(F16=0,"",'- 6 -'!F16/F16)</f>
      </c>
      <c r="H16" s="363">
        <f>IF(F16=0,"",'- 6 -'!G16/F16)</f>
      </c>
      <c r="I16" s="363">
        <f>IF(F16=0,"",'- 6 -'!H16/F16)</f>
      </c>
      <c r="J16" s="363">
        <f>IF(F16=0,"",'- 6 -'!I16/F16)</f>
      </c>
    </row>
    <row r="17" spans="1:10" ht="12.75">
      <c r="A17" s="11">
        <v>9</v>
      </c>
      <c r="B17" s="12" t="s">
        <v>132</v>
      </c>
      <c r="C17" s="12">
        <v>15679785</v>
      </c>
      <c r="D17" s="362">
        <f>C17/'- 3 -'!E17</f>
        <v>0.20375485023175635</v>
      </c>
      <c r="E17" s="364">
        <f t="shared" si="0"/>
        <v>3318.824214202561</v>
      </c>
      <c r="F17" s="350">
        <f>SUM('- 6 -'!F17:I17)</f>
        <v>4724.5</v>
      </c>
      <c r="G17" s="362">
        <f>IF(F17=0,"",'- 6 -'!F17/F17)</f>
        <v>0.6173140014816383</v>
      </c>
      <c r="H17" s="362">
        <f>IF(F17=0,"",'- 6 -'!G17/F17)</f>
        <v>0</v>
      </c>
      <c r="I17" s="362">
        <f>IF(F17=0,"",'- 6 -'!H17/F17)</f>
        <v>0.25029103608847497</v>
      </c>
      <c r="J17" s="362">
        <f>IF(F17=0,"",'- 6 -'!I17/F17)</f>
        <v>0.13239496242988677</v>
      </c>
    </row>
    <row r="18" spans="1:10" ht="12.75">
      <c r="A18" s="13">
        <v>10</v>
      </c>
      <c r="B18" s="14" t="s">
        <v>133</v>
      </c>
      <c r="C18" s="14">
        <v>11640564</v>
      </c>
      <c r="D18" s="363">
        <f>C18/'- 3 -'!E18</f>
        <v>0.20668311564388073</v>
      </c>
      <c r="E18" s="365">
        <f t="shared" si="0"/>
        <v>3029.8188443519</v>
      </c>
      <c r="F18" s="351">
        <f>SUM('- 6 -'!F18:I18)</f>
        <v>3842</v>
      </c>
      <c r="G18" s="363">
        <f>IF(F18=0,"",'- 6 -'!F18/F18)</f>
        <v>0.7535137948984904</v>
      </c>
      <c r="H18" s="363">
        <f>IF(F18=0,"",'- 6 -'!G18/F18)</f>
        <v>0</v>
      </c>
      <c r="I18" s="363">
        <f>IF(F18=0,"",'- 6 -'!H18/F18)</f>
        <v>0.1747787610619469</v>
      </c>
      <c r="J18" s="363">
        <f>IF(F18=0,"",'- 6 -'!I18/F18)</f>
        <v>0.07170744403956272</v>
      </c>
    </row>
    <row r="19" spans="1:10" ht="12.75">
      <c r="A19" s="11">
        <v>11</v>
      </c>
      <c r="B19" s="12" t="s">
        <v>134</v>
      </c>
      <c r="C19" s="12">
        <v>3707453</v>
      </c>
      <c r="D19" s="362">
        <f>C19/'- 3 -'!E19</f>
        <v>0.1250741261247621</v>
      </c>
      <c r="E19" s="364">
        <f t="shared" si="0"/>
        <v>3407.5854779411766</v>
      </c>
      <c r="F19" s="350">
        <f>SUM('- 6 -'!F19:I19)</f>
        <v>1088</v>
      </c>
      <c r="G19" s="362">
        <f>IF(F19=0,"",'- 6 -'!F19/F19)</f>
        <v>0.8258272058823529</v>
      </c>
      <c r="H19" s="362">
        <f>IF(F19=0,"",'- 6 -'!G19/F19)</f>
        <v>0</v>
      </c>
      <c r="I19" s="362">
        <f>IF(F19=0,"",'- 6 -'!H19/F19)</f>
        <v>0.05514705882352941</v>
      </c>
      <c r="J19" s="362">
        <f>IF(F19=0,"",'- 6 -'!I19/F19)</f>
        <v>0.11902573529411764</v>
      </c>
    </row>
    <row r="20" spans="1:10" ht="12.75">
      <c r="A20" s="13">
        <v>12</v>
      </c>
      <c r="B20" s="14" t="s">
        <v>135</v>
      </c>
      <c r="C20" s="14">
        <v>4057274</v>
      </c>
      <c r="D20" s="363">
        <f>C20/'- 3 -'!E20</f>
        <v>0.08559259205112645</v>
      </c>
      <c r="E20" s="365">
        <f t="shared" si="0"/>
        <v>2870.3742483197734</v>
      </c>
      <c r="F20" s="351">
        <f>SUM('- 6 -'!F20:I20)</f>
        <v>1413.5</v>
      </c>
      <c r="G20" s="363">
        <f>IF(F20=0,"",'- 6 -'!F20/F20)</f>
        <v>0.7764414573753096</v>
      </c>
      <c r="H20" s="363">
        <f>IF(F20=0,"",'- 6 -'!G20/F20)</f>
        <v>0</v>
      </c>
      <c r="I20" s="363">
        <f>IF(F20=0,"",'- 6 -'!H20/F20)</f>
        <v>0.13512557481429077</v>
      </c>
      <c r="J20" s="363">
        <f>IF(F20=0,"",'- 6 -'!I20/F20)</f>
        <v>0.08843296781039972</v>
      </c>
    </row>
    <row r="21" spans="1:10" ht="12.75">
      <c r="A21" s="11">
        <v>13</v>
      </c>
      <c r="B21" s="12" t="s">
        <v>136</v>
      </c>
      <c r="C21" s="12">
        <v>2900929</v>
      </c>
      <c r="D21" s="362">
        <f>C21/'- 3 -'!E21</f>
        <v>0.1491313816437698</v>
      </c>
      <c r="E21" s="364">
        <f t="shared" si="0"/>
        <v>3036.0324437467293</v>
      </c>
      <c r="F21" s="350">
        <f>SUM('- 6 -'!F21:I21)</f>
        <v>955.5</v>
      </c>
      <c r="G21" s="362">
        <f>IF(F21=0,"",'- 6 -'!F21/F21)</f>
        <v>0.7639979068550498</v>
      </c>
      <c r="H21" s="362">
        <f>IF(F21=0,"",'- 6 -'!G21/F21)</f>
        <v>0</v>
      </c>
      <c r="I21" s="362">
        <f>IF(F21=0,"",'- 6 -'!H21/F21)</f>
        <v>0.2360020931449503</v>
      </c>
      <c r="J21" s="362">
        <f>IF(F21=0,"",'- 6 -'!I21/F21)</f>
        <v>0</v>
      </c>
    </row>
    <row r="22" spans="1:10" ht="12.75">
      <c r="A22" s="13">
        <v>14</v>
      </c>
      <c r="B22" s="14" t="s">
        <v>137</v>
      </c>
      <c r="C22" s="14">
        <v>3746419</v>
      </c>
      <c r="D22" s="363">
        <f>C22/'- 3 -'!E22</f>
        <v>0.17231303430450087</v>
      </c>
      <c r="E22" s="365">
        <f t="shared" si="0"/>
        <v>2852.241339931481</v>
      </c>
      <c r="F22" s="351">
        <f>SUM('- 6 -'!F22:I22)</f>
        <v>1313.5</v>
      </c>
      <c r="G22" s="363">
        <f>IF(F22=0,"",'- 6 -'!F22/F22)</f>
        <v>0.6417967263037686</v>
      </c>
      <c r="H22" s="363">
        <f>IF(F22=0,"",'- 6 -'!G22/F22)</f>
        <v>0.35820327369623145</v>
      </c>
      <c r="I22" s="363">
        <f>IF(F22=0,"",'- 6 -'!H22/F22)</f>
        <v>0</v>
      </c>
      <c r="J22" s="363">
        <f>IF(F22=0,"",'- 6 -'!I22/F22)</f>
        <v>0</v>
      </c>
    </row>
    <row r="23" spans="1:10" ht="12.75">
      <c r="A23" s="11">
        <v>15</v>
      </c>
      <c r="B23" s="12" t="s">
        <v>138</v>
      </c>
      <c r="C23" s="12">
        <v>0</v>
      </c>
      <c r="D23" s="362">
        <f>C23/'- 3 -'!E23</f>
        <v>0</v>
      </c>
      <c r="E23" s="364">
        <f t="shared" si="0"/>
      </c>
      <c r="F23" s="350">
        <f>SUM('- 6 -'!F23:I23)</f>
        <v>0</v>
      </c>
      <c r="G23" s="362">
        <f>IF(F23=0,"",'- 6 -'!F23/F23)</f>
      </c>
      <c r="H23" s="362">
        <f>IF(F23=0,"",'- 6 -'!G23/F23)</f>
      </c>
      <c r="I23" s="362">
        <f>IF(F23=0,"",'- 6 -'!H23/F23)</f>
      </c>
      <c r="J23" s="362">
        <f>IF(F23=0,"",'- 6 -'!I23/F23)</f>
      </c>
    </row>
    <row r="24" spans="1:10" ht="12.75">
      <c r="A24" s="13">
        <v>16</v>
      </c>
      <c r="B24" s="14" t="s">
        <v>139</v>
      </c>
      <c r="C24" s="14">
        <v>0</v>
      </c>
      <c r="D24" s="363">
        <f>C24/'- 3 -'!E24</f>
        <v>0</v>
      </c>
      <c r="E24" s="365">
        <f t="shared" si="0"/>
      </c>
      <c r="F24" s="351">
        <f>SUM('- 6 -'!F24:I24)</f>
        <v>0</v>
      </c>
      <c r="G24" s="363">
        <f>IF(F24=0,"",'- 6 -'!F24/F24)</f>
      </c>
      <c r="H24" s="363">
        <f>IF(F24=0,"",'- 6 -'!G24/F24)</f>
      </c>
      <c r="I24" s="363">
        <f>IF(F24=0,"",'- 6 -'!H24/F24)</f>
      </c>
      <c r="J24" s="363">
        <f>IF(F24=0,"",'- 6 -'!I24/F24)</f>
      </c>
    </row>
    <row r="25" spans="1:10" ht="12.75">
      <c r="A25" s="11">
        <v>17</v>
      </c>
      <c r="B25" s="12" t="s">
        <v>140</v>
      </c>
      <c r="C25" s="12">
        <v>0</v>
      </c>
      <c r="D25" s="362">
        <f>C25/'- 3 -'!E25</f>
        <v>0</v>
      </c>
      <c r="E25" s="364">
        <f t="shared" si="0"/>
      </c>
      <c r="F25" s="350">
        <f>SUM('- 6 -'!F25:I25)</f>
        <v>0</v>
      </c>
      <c r="G25" s="362">
        <f>IF(F25=0,"",'- 6 -'!F25/F25)</f>
      </c>
      <c r="H25" s="362">
        <f>IF(F25=0,"",'- 6 -'!G25/F25)</f>
      </c>
      <c r="I25" s="362">
        <f>IF(F25=0,"",'- 6 -'!H25/F25)</f>
      </c>
      <c r="J25" s="362">
        <f>IF(F25=0,"",'- 6 -'!I25/F25)</f>
      </c>
    </row>
    <row r="26" spans="1:10" ht="12.75">
      <c r="A26" s="13">
        <v>18</v>
      </c>
      <c r="B26" s="14" t="s">
        <v>141</v>
      </c>
      <c r="C26" s="14">
        <v>0</v>
      </c>
      <c r="D26" s="363">
        <f>C26/'- 3 -'!E26</f>
        <v>0</v>
      </c>
      <c r="E26" s="365">
        <f t="shared" si="0"/>
      </c>
      <c r="F26" s="351">
        <f>SUM('- 6 -'!F26:I26)</f>
        <v>0</v>
      </c>
      <c r="G26" s="363">
        <f>IF(F26=0,"",'- 6 -'!F26/F26)</f>
      </c>
      <c r="H26" s="363">
        <f>IF(F26=0,"",'- 6 -'!G26/F26)</f>
      </c>
      <c r="I26" s="363">
        <f>IF(F26=0,"",'- 6 -'!H26/F26)</f>
      </c>
      <c r="J26" s="363">
        <f>IF(F26=0,"",'- 6 -'!I26/F26)</f>
      </c>
    </row>
    <row r="27" spans="1:10" ht="12.75">
      <c r="A27" s="11">
        <v>19</v>
      </c>
      <c r="B27" s="12" t="s">
        <v>142</v>
      </c>
      <c r="C27" s="12">
        <v>0</v>
      </c>
      <c r="D27" s="362">
        <f>C27/'- 3 -'!E27</f>
        <v>0</v>
      </c>
      <c r="E27" s="364">
        <f t="shared" si="0"/>
      </c>
      <c r="F27" s="350">
        <f>SUM('- 6 -'!F27:I27)</f>
        <v>0</v>
      </c>
      <c r="G27" s="362">
        <f>IF(F27=0,"",'- 6 -'!F27/F27)</f>
      </c>
      <c r="H27" s="362">
        <f>IF(F27=0,"",'- 6 -'!G27/F27)</f>
      </c>
      <c r="I27" s="362">
        <f>IF(F27=0,"",'- 6 -'!H27/F27)</f>
      </c>
      <c r="J27" s="362">
        <f>IF(F27=0,"",'- 6 -'!I27/F27)</f>
      </c>
    </row>
    <row r="28" spans="1:10" ht="12.75">
      <c r="A28" s="13">
        <v>20</v>
      </c>
      <c r="B28" s="14" t="s">
        <v>143</v>
      </c>
      <c r="C28" s="14">
        <v>1003929.09</v>
      </c>
      <c r="D28" s="363">
        <f>C28/'- 3 -'!E28</f>
        <v>0.13337859996648108</v>
      </c>
      <c r="E28" s="365">
        <f t="shared" si="0"/>
        <v>4849.898985507246</v>
      </c>
      <c r="F28" s="351">
        <f>SUM('- 6 -'!F28:I28)</f>
        <v>207</v>
      </c>
      <c r="G28" s="363">
        <f>IF(F28=0,"",'- 6 -'!F28/F28)</f>
        <v>0.6135265700483091</v>
      </c>
      <c r="H28" s="363">
        <f>IF(F28=0,"",'- 6 -'!G28/F28)</f>
        <v>0</v>
      </c>
      <c r="I28" s="363">
        <f>IF(F28=0,"",'- 6 -'!H28/F28)</f>
        <v>0.3864734299516908</v>
      </c>
      <c r="J28" s="363">
        <f>IF(F28=0,"",'- 6 -'!I28/F28)</f>
        <v>0</v>
      </c>
    </row>
    <row r="29" spans="1:10" ht="12.75">
      <c r="A29" s="11">
        <v>21</v>
      </c>
      <c r="B29" s="12" t="s">
        <v>144</v>
      </c>
      <c r="C29" s="12">
        <v>0</v>
      </c>
      <c r="D29" s="362">
        <f>C29/'- 3 -'!E29</f>
        <v>0</v>
      </c>
      <c r="E29" s="364">
        <f t="shared" si="0"/>
      </c>
      <c r="F29" s="350">
        <f>SUM('- 6 -'!F29:I29)</f>
        <v>0</v>
      </c>
      <c r="G29" s="362">
        <f>IF(F29=0,"",'- 6 -'!F29/F29)</f>
      </c>
      <c r="H29" s="362">
        <f>IF(F29=0,"",'- 6 -'!G29/F29)</f>
      </c>
      <c r="I29" s="362">
        <f>IF(F29=0,"",'- 6 -'!H29/F29)</f>
      </c>
      <c r="J29" s="362">
        <f>IF(F29=0,"",'- 6 -'!I29/F29)</f>
      </c>
    </row>
    <row r="30" spans="1:10" ht="12.75">
      <c r="A30" s="13">
        <v>22</v>
      </c>
      <c r="B30" s="14" t="s">
        <v>145</v>
      </c>
      <c r="C30" s="14">
        <v>0</v>
      </c>
      <c r="D30" s="363">
        <f>C30/'- 3 -'!E30</f>
        <v>0</v>
      </c>
      <c r="E30" s="365">
        <f t="shared" si="0"/>
      </c>
      <c r="F30" s="351">
        <f>SUM('- 6 -'!F30:I30)</f>
        <v>0</v>
      </c>
      <c r="G30" s="363">
        <f>IF(F30=0,"",'- 6 -'!F30/F30)</f>
      </c>
      <c r="H30" s="363">
        <f>IF(F30=0,"",'- 6 -'!G30/F30)</f>
      </c>
      <c r="I30" s="363">
        <f>IF(F30=0,"",'- 6 -'!H30/F30)</f>
      </c>
      <c r="J30" s="363">
        <f>IF(F30=0,"",'- 6 -'!I30/F30)</f>
      </c>
    </row>
    <row r="31" spans="1:10" ht="12.75">
      <c r="A31" s="11">
        <v>23</v>
      </c>
      <c r="B31" s="12" t="s">
        <v>146</v>
      </c>
      <c r="C31" s="12">
        <v>0</v>
      </c>
      <c r="D31" s="362">
        <f>C31/'- 3 -'!E31</f>
        <v>0</v>
      </c>
      <c r="E31" s="364">
        <f t="shared" si="0"/>
      </c>
      <c r="F31" s="350">
        <f>SUM('- 6 -'!F31:I31)</f>
        <v>0</v>
      </c>
      <c r="G31" s="362">
        <f>IF(F31=0,"",'- 6 -'!F31/F31)</f>
      </c>
      <c r="H31" s="362">
        <f>IF(F31=0,"",'- 6 -'!G31/F31)</f>
      </c>
      <c r="I31" s="362">
        <f>IF(F31=0,"",'- 6 -'!H31/F31)</f>
      </c>
      <c r="J31" s="362">
        <f>IF(F31=0,"",'- 6 -'!I31/F31)</f>
      </c>
    </row>
    <row r="32" spans="1:10" ht="12.75">
      <c r="A32" s="13">
        <v>24</v>
      </c>
      <c r="B32" s="14" t="s">
        <v>147</v>
      </c>
      <c r="C32" s="14">
        <v>1662440</v>
      </c>
      <c r="D32" s="363">
        <f>C32/'- 3 -'!E32</f>
        <v>0.0763830903926453</v>
      </c>
      <c r="E32" s="365">
        <f t="shared" si="0"/>
        <v>3139.6411709159584</v>
      </c>
      <c r="F32" s="351">
        <f>SUM('- 6 -'!F32:I32)</f>
        <v>529.5</v>
      </c>
      <c r="G32" s="363">
        <f>IF(F32=0,"",'- 6 -'!F32/F32)</f>
        <v>0.5288007554296507</v>
      </c>
      <c r="H32" s="363">
        <f>IF(F32=0,"",'- 6 -'!G32/F32)</f>
        <v>0</v>
      </c>
      <c r="I32" s="363">
        <f>IF(F32=0,"",'- 6 -'!H32/F32)</f>
        <v>0.4711992445703494</v>
      </c>
      <c r="J32" s="363">
        <f>IF(F32=0,"",'- 6 -'!I32/F32)</f>
        <v>0</v>
      </c>
    </row>
    <row r="33" spans="1:10" ht="12.75">
      <c r="A33" s="11">
        <v>25</v>
      </c>
      <c r="B33" s="12" t="s">
        <v>148</v>
      </c>
      <c r="C33" s="12">
        <v>0</v>
      </c>
      <c r="D33" s="362">
        <f>C33/'- 3 -'!E33</f>
        <v>0</v>
      </c>
      <c r="E33" s="364">
        <f t="shared" si="0"/>
      </c>
      <c r="F33" s="350">
        <f>SUM('- 6 -'!F33:I33)</f>
        <v>0</v>
      </c>
      <c r="G33" s="362">
        <f>IF(F33=0,"",'- 6 -'!F33/F33)</f>
      </c>
      <c r="H33" s="362">
        <f>IF(F33=0,"",'- 6 -'!G33/F33)</f>
      </c>
      <c r="I33" s="362">
        <f>IF(F33=0,"",'- 6 -'!H33/F33)</f>
      </c>
      <c r="J33" s="362">
        <f>IF(F33=0,"",'- 6 -'!I33/F33)</f>
      </c>
    </row>
    <row r="34" spans="1:10" ht="12.75">
      <c r="A34" s="13">
        <v>26</v>
      </c>
      <c r="B34" s="14" t="s">
        <v>149</v>
      </c>
      <c r="C34" s="14">
        <v>0</v>
      </c>
      <c r="D34" s="363">
        <f>C34/'- 3 -'!E34</f>
        <v>0</v>
      </c>
      <c r="E34" s="365">
        <f t="shared" si="0"/>
      </c>
      <c r="F34" s="351">
        <f>SUM('- 6 -'!F34:I34)</f>
        <v>0</v>
      </c>
      <c r="G34" s="363">
        <f>IF(F34=0,"",'- 6 -'!F34/F34)</f>
      </c>
      <c r="H34" s="363">
        <f>IF(F34=0,"",'- 6 -'!G34/F34)</f>
      </c>
      <c r="I34" s="363">
        <f>IF(F34=0,"",'- 6 -'!H34/F34)</f>
      </c>
      <c r="J34" s="363">
        <f>IF(F34=0,"",'- 6 -'!I34/F34)</f>
      </c>
    </row>
    <row r="35" spans="1:10" ht="12.75">
      <c r="A35" s="11">
        <v>28</v>
      </c>
      <c r="B35" s="12" t="s">
        <v>150</v>
      </c>
      <c r="C35" s="12">
        <v>1513997</v>
      </c>
      <c r="D35" s="362">
        <f>C35/'- 3 -'!E35</f>
        <v>0.2494544614541016</v>
      </c>
      <c r="E35" s="364">
        <f t="shared" si="0"/>
        <v>3609.0512514898687</v>
      </c>
      <c r="F35" s="350">
        <f>SUM('- 6 -'!F35:I35)</f>
        <v>419.5</v>
      </c>
      <c r="G35" s="362">
        <f>IF(F35=0,"",'- 6 -'!F35/F35)</f>
        <v>0.46722288438617404</v>
      </c>
      <c r="H35" s="362">
        <f>IF(F35=0,"",'- 6 -'!G35/F35)</f>
        <v>0.42550655542312277</v>
      </c>
      <c r="I35" s="362">
        <f>IF(F35=0,"",'- 6 -'!H35/F35)</f>
        <v>0.10727056019070322</v>
      </c>
      <c r="J35" s="362">
        <f>IF(F35=0,"",'- 6 -'!I35/F35)</f>
        <v>0</v>
      </c>
    </row>
    <row r="36" spans="1:10" ht="12.75">
      <c r="A36" s="13">
        <v>30</v>
      </c>
      <c r="B36" s="14" t="s">
        <v>151</v>
      </c>
      <c r="C36" s="14">
        <v>0</v>
      </c>
      <c r="D36" s="363">
        <f>C36/'- 3 -'!E36</f>
        <v>0</v>
      </c>
      <c r="E36" s="365">
        <f t="shared" si="0"/>
      </c>
      <c r="F36" s="351">
        <f>SUM('- 6 -'!F36:I36)</f>
        <v>0</v>
      </c>
      <c r="G36" s="363">
        <f>IF(F36=0,"",'- 6 -'!F36/F36)</f>
      </c>
      <c r="H36" s="363">
        <f>IF(F36=0,"",'- 6 -'!G36/F36)</f>
      </c>
      <c r="I36" s="363">
        <f>IF(F36=0,"",'- 6 -'!H36/F36)</f>
      </c>
      <c r="J36" s="363">
        <f>IF(F36=0,"",'- 6 -'!I36/F36)</f>
      </c>
    </row>
    <row r="37" spans="1:10" ht="12.75">
      <c r="A37" s="11">
        <v>31</v>
      </c>
      <c r="B37" s="12" t="s">
        <v>152</v>
      </c>
      <c r="C37" s="12">
        <v>0</v>
      </c>
      <c r="D37" s="362">
        <f>C37/'- 3 -'!E37</f>
        <v>0</v>
      </c>
      <c r="E37" s="364">
        <f t="shared" si="0"/>
      </c>
      <c r="F37" s="350">
        <f>SUM('- 6 -'!F37:I37)</f>
        <v>0</v>
      </c>
      <c r="G37" s="362">
        <f>IF(F37=0,"",'- 6 -'!F37/F37)</f>
      </c>
      <c r="H37" s="362">
        <f>IF(F37=0,"",'- 6 -'!G37/F37)</f>
      </c>
      <c r="I37" s="362">
        <f>IF(F37=0,"",'- 6 -'!H37/F37)</f>
      </c>
      <c r="J37" s="362">
        <f>IF(F37=0,"",'- 6 -'!I37/F37)</f>
      </c>
    </row>
    <row r="38" spans="1:10" ht="12.75">
      <c r="A38" s="13">
        <v>32</v>
      </c>
      <c r="B38" s="14" t="s">
        <v>153</v>
      </c>
      <c r="C38" s="14">
        <v>0</v>
      </c>
      <c r="D38" s="363">
        <f>C38/'- 3 -'!E38</f>
        <v>0</v>
      </c>
      <c r="E38" s="365">
        <f t="shared" si="0"/>
      </c>
      <c r="F38" s="351">
        <f>SUM('- 6 -'!F38:I38)</f>
        <v>0</v>
      </c>
      <c r="G38" s="363">
        <f>IF(F38=0,"",'- 6 -'!F38/F38)</f>
      </c>
      <c r="H38" s="363">
        <f>IF(F38=0,"",'- 6 -'!G38/F38)</f>
      </c>
      <c r="I38" s="363">
        <f>IF(F38=0,"",'- 6 -'!H38/F38)</f>
      </c>
      <c r="J38" s="363">
        <f>IF(F38=0,"",'- 6 -'!I38/F38)</f>
      </c>
    </row>
    <row r="39" spans="1:10" ht="12.75">
      <c r="A39" s="11">
        <v>33</v>
      </c>
      <c r="B39" s="12" t="s">
        <v>154</v>
      </c>
      <c r="C39" s="12">
        <v>1130371</v>
      </c>
      <c r="D39" s="362">
        <f>C39/'- 3 -'!E39</f>
        <v>0.09349373135908502</v>
      </c>
      <c r="E39" s="364">
        <f t="shared" si="0"/>
        <v>2791.0395061728395</v>
      </c>
      <c r="F39" s="350">
        <f>SUM('- 6 -'!F39:I39)</f>
        <v>405</v>
      </c>
      <c r="G39" s="362">
        <f>IF(F39=0,"",'- 6 -'!F39/F39)</f>
        <v>0.5585185185185185</v>
      </c>
      <c r="H39" s="362">
        <f>IF(F39=0,"",'- 6 -'!G39/F39)</f>
        <v>0</v>
      </c>
      <c r="I39" s="362">
        <f>IF(F39=0,"",'- 6 -'!H39/F39)</f>
        <v>0.10320987654320987</v>
      </c>
      <c r="J39" s="362">
        <f>IF(F39=0,"",'- 6 -'!I39/F39)</f>
        <v>0.33827160493827163</v>
      </c>
    </row>
    <row r="40" spans="1:10" ht="12.75">
      <c r="A40" s="13">
        <v>34</v>
      </c>
      <c r="B40" s="14" t="s">
        <v>155</v>
      </c>
      <c r="C40" s="14">
        <v>0</v>
      </c>
      <c r="D40" s="363">
        <f>C40/'- 3 -'!E40</f>
        <v>0</v>
      </c>
      <c r="E40" s="365">
        <f t="shared" si="0"/>
      </c>
      <c r="F40" s="351">
        <f>SUM('- 6 -'!F40:I40)</f>
        <v>0</v>
      </c>
      <c r="G40" s="363">
        <f>IF(F40=0,"",'- 6 -'!F40/F40)</f>
      </c>
      <c r="H40" s="363">
        <f>IF(F40=0,"",'- 6 -'!G40/F40)</f>
      </c>
      <c r="I40" s="363">
        <f>IF(F40=0,"",'- 6 -'!H40/F40)</f>
      </c>
      <c r="J40" s="363">
        <f>IF(F40=0,"",'- 6 -'!I40/F40)</f>
      </c>
    </row>
    <row r="41" spans="1:10" ht="12.75">
      <c r="A41" s="11">
        <v>35</v>
      </c>
      <c r="B41" s="12" t="s">
        <v>156</v>
      </c>
      <c r="C41" s="12">
        <v>1028856</v>
      </c>
      <c r="D41" s="362">
        <f>C41/'- 3 -'!E41</f>
        <v>0.07697015631168434</v>
      </c>
      <c r="E41" s="364">
        <f t="shared" si="0"/>
        <v>3517.4564102564104</v>
      </c>
      <c r="F41" s="350">
        <f>SUM('- 6 -'!F41:I41)</f>
        <v>292.5</v>
      </c>
      <c r="G41" s="362">
        <f>IF(F41=0,"",'- 6 -'!F41/F41)</f>
        <v>0.6495726495726496</v>
      </c>
      <c r="H41" s="362">
        <f>IF(F41=0,"",'- 6 -'!G41/F41)</f>
        <v>0</v>
      </c>
      <c r="I41" s="362">
        <f>IF(F41=0,"",'- 6 -'!H41/F41)</f>
        <v>0.3504273504273504</v>
      </c>
      <c r="J41" s="362">
        <f>IF(F41=0,"",'- 6 -'!I41/F41)</f>
        <v>0</v>
      </c>
    </row>
    <row r="42" spans="1:10" ht="12.75">
      <c r="A42" s="13">
        <v>36</v>
      </c>
      <c r="B42" s="14" t="s">
        <v>157</v>
      </c>
      <c r="C42" s="14">
        <v>0</v>
      </c>
      <c r="D42" s="363">
        <f>C42/'- 3 -'!E42</f>
        <v>0</v>
      </c>
      <c r="E42" s="365">
        <f t="shared" si="0"/>
      </c>
      <c r="F42" s="351">
        <f>SUM('- 6 -'!F42:I42)</f>
        <v>0</v>
      </c>
      <c r="G42" s="363">
        <f>IF(F42=0,"",'- 6 -'!F42/F42)</f>
      </c>
      <c r="H42" s="363">
        <f>IF(F42=0,"",'- 6 -'!G42/F42)</f>
      </c>
      <c r="I42" s="363">
        <f>IF(F42=0,"",'- 6 -'!H42/F42)</f>
      </c>
      <c r="J42" s="363">
        <f>IF(F42=0,"",'- 6 -'!I42/F42)</f>
      </c>
    </row>
    <row r="43" spans="1:10" ht="12.75">
      <c r="A43" s="11">
        <v>37</v>
      </c>
      <c r="B43" s="12" t="s">
        <v>158</v>
      </c>
      <c r="C43" s="12">
        <v>0</v>
      </c>
      <c r="D43" s="362">
        <f>C43/'- 3 -'!E43</f>
        <v>0</v>
      </c>
      <c r="E43" s="364">
        <f t="shared" si="0"/>
      </c>
      <c r="F43" s="350">
        <f>SUM('- 6 -'!F43:I43)</f>
        <v>0</v>
      </c>
      <c r="G43" s="362">
        <f>IF(F43=0,"",'- 6 -'!F43/F43)</f>
      </c>
      <c r="H43" s="362">
        <f>IF(F43=0,"",'- 6 -'!G43/F43)</f>
      </c>
      <c r="I43" s="362">
        <f>IF(F43=0,"",'- 6 -'!H43/F43)</f>
      </c>
      <c r="J43" s="362">
        <f>IF(F43=0,"",'- 6 -'!I43/F43)</f>
      </c>
    </row>
    <row r="44" spans="1:10" ht="12.75">
      <c r="A44" s="13">
        <v>38</v>
      </c>
      <c r="B44" s="14" t="s">
        <v>159</v>
      </c>
      <c r="C44" s="14">
        <v>0</v>
      </c>
      <c r="D44" s="363">
        <f>C44/'- 3 -'!E44</f>
        <v>0</v>
      </c>
      <c r="E44" s="365">
        <f t="shared" si="0"/>
      </c>
      <c r="F44" s="351">
        <f>SUM('- 6 -'!F44:I44)</f>
        <v>0</v>
      </c>
      <c r="G44" s="363">
        <f>IF(F44=0,"",'- 6 -'!F44/F44)</f>
      </c>
      <c r="H44" s="363">
        <f>IF(F44=0,"",'- 6 -'!G44/F44)</f>
      </c>
      <c r="I44" s="363">
        <f>IF(F44=0,"",'- 6 -'!H44/F44)</f>
      </c>
      <c r="J44" s="363">
        <f>IF(F44=0,"",'- 6 -'!I44/F44)</f>
      </c>
    </row>
    <row r="45" spans="1:10" ht="12.75">
      <c r="A45" s="11">
        <v>39</v>
      </c>
      <c r="B45" s="12" t="s">
        <v>160</v>
      </c>
      <c r="C45" s="12">
        <v>0</v>
      </c>
      <c r="D45" s="362">
        <f>C45/'- 3 -'!E45</f>
        <v>0</v>
      </c>
      <c r="E45" s="364">
        <f t="shared" si="0"/>
      </c>
      <c r="F45" s="350">
        <f>SUM('- 6 -'!F45:I45)</f>
        <v>0</v>
      </c>
      <c r="G45" s="362">
        <f>IF(F45=0,"",'- 6 -'!F45/F45)</f>
      </c>
      <c r="H45" s="362">
        <f>IF(F45=0,"",'- 6 -'!G45/F45)</f>
      </c>
      <c r="I45" s="362">
        <f>IF(F45=0,"",'- 6 -'!H45/F45)</f>
      </c>
      <c r="J45" s="362">
        <f>IF(F45=0,"",'- 6 -'!I45/F45)</f>
      </c>
    </row>
    <row r="46" spans="1:10" ht="12.75">
      <c r="A46" s="13">
        <v>40</v>
      </c>
      <c r="B46" s="14" t="s">
        <v>161</v>
      </c>
      <c r="C46" s="14">
        <v>3197024</v>
      </c>
      <c r="D46" s="363">
        <f>C46/'- 3 -'!E46</f>
        <v>0.07698634228713652</v>
      </c>
      <c r="E46" s="365">
        <f t="shared" si="0"/>
        <v>2656.4387203988367</v>
      </c>
      <c r="F46" s="351">
        <f>SUM('- 6 -'!F46:I46)</f>
        <v>1203.5</v>
      </c>
      <c r="G46" s="363">
        <f>IF(F46=0,"",'- 6 -'!F46/F46)</f>
        <v>0.6281678437889489</v>
      </c>
      <c r="H46" s="363">
        <f>IF(F46=0,"",'- 6 -'!G46/F46)</f>
        <v>0</v>
      </c>
      <c r="I46" s="363">
        <f>IF(F46=0,"",'- 6 -'!H46/F46)</f>
        <v>0.3718321562110511</v>
      </c>
      <c r="J46" s="363">
        <f>IF(F46=0,"",'- 6 -'!I46/F46)</f>
        <v>0</v>
      </c>
    </row>
    <row r="47" spans="1:10" ht="12.75">
      <c r="A47" s="11">
        <v>41</v>
      </c>
      <c r="B47" s="12" t="s">
        <v>162</v>
      </c>
      <c r="C47" s="12">
        <v>0</v>
      </c>
      <c r="D47" s="362">
        <f>C47/'- 3 -'!E47</f>
        <v>0</v>
      </c>
      <c r="E47" s="364">
        <f t="shared" si="0"/>
      </c>
      <c r="F47" s="350">
        <f>SUM('- 6 -'!F47:I47)</f>
        <v>0</v>
      </c>
      <c r="G47" s="362">
        <f>IF(F47=0,"",'- 6 -'!F47/F47)</f>
      </c>
      <c r="H47" s="362">
        <f>IF(F47=0,"",'- 6 -'!G47/F47)</f>
      </c>
      <c r="I47" s="362">
        <f>IF(F47=0,"",'- 6 -'!H47/F47)</f>
      </c>
      <c r="J47" s="362">
        <f>IF(F47=0,"",'- 6 -'!I47/F47)</f>
      </c>
    </row>
    <row r="48" spans="1:10" ht="12.75">
      <c r="A48" s="13">
        <v>42</v>
      </c>
      <c r="B48" s="14" t="s">
        <v>163</v>
      </c>
      <c r="C48" s="14">
        <v>0</v>
      </c>
      <c r="D48" s="363">
        <f>C48/'- 3 -'!E48</f>
        <v>0</v>
      </c>
      <c r="E48" s="365">
        <f t="shared" si="0"/>
      </c>
      <c r="F48" s="351">
        <f>SUM('- 6 -'!F48:I48)</f>
        <v>0</v>
      </c>
      <c r="G48" s="363">
        <f>IF(F48=0,"",'- 6 -'!F48/F48)</f>
      </c>
      <c r="H48" s="363">
        <f>IF(F48=0,"",'- 6 -'!G48/F48)</f>
      </c>
      <c r="I48" s="363">
        <f>IF(F48=0,"",'- 6 -'!H48/F48)</f>
      </c>
      <c r="J48" s="363">
        <f>IF(F48=0,"",'- 6 -'!I48/F48)</f>
      </c>
    </row>
    <row r="49" spans="1:10" ht="12.75">
      <c r="A49" s="11">
        <v>43</v>
      </c>
      <c r="B49" s="12" t="s">
        <v>164</v>
      </c>
      <c r="C49" s="12">
        <v>0</v>
      </c>
      <c r="D49" s="362">
        <f>C49/'- 3 -'!E49</f>
        <v>0</v>
      </c>
      <c r="E49" s="364">
        <f t="shared" si="0"/>
      </c>
      <c r="F49" s="350">
        <f>SUM('- 6 -'!F49:I49)</f>
        <v>0</v>
      </c>
      <c r="G49" s="362">
        <f>IF(F49=0,"",'- 6 -'!F49/F49)</f>
      </c>
      <c r="H49" s="362">
        <f>IF(F49=0,"",'- 6 -'!G49/F49)</f>
      </c>
      <c r="I49" s="362">
        <f>IF(F49=0,"",'- 6 -'!H49/F49)</f>
      </c>
      <c r="J49" s="362">
        <f>IF(F49=0,"",'- 6 -'!I49/F49)</f>
      </c>
    </row>
    <row r="50" spans="1:10" ht="12.75">
      <c r="A50" s="13">
        <v>44</v>
      </c>
      <c r="B50" s="14" t="s">
        <v>165</v>
      </c>
      <c r="C50" s="14">
        <v>0</v>
      </c>
      <c r="D50" s="363">
        <f>C50/'- 3 -'!E50</f>
        <v>0</v>
      </c>
      <c r="E50" s="365">
        <f t="shared" si="0"/>
      </c>
      <c r="F50" s="351">
        <f>SUM('- 6 -'!F50:I50)</f>
        <v>0</v>
      </c>
      <c r="G50" s="363">
        <f>IF(F50=0,"",'- 6 -'!F50/F50)</f>
      </c>
      <c r="H50" s="363">
        <f>IF(F50=0,"",'- 6 -'!G50/F50)</f>
      </c>
      <c r="I50" s="363">
        <f>IF(F50=0,"",'- 6 -'!H50/F50)</f>
      </c>
      <c r="J50" s="363">
        <f>IF(F50=0,"",'- 6 -'!I50/F50)</f>
      </c>
    </row>
    <row r="51" spans="1:10" ht="12.75">
      <c r="A51" s="11">
        <v>45</v>
      </c>
      <c r="B51" s="12" t="s">
        <v>166</v>
      </c>
      <c r="C51" s="12">
        <v>1477322</v>
      </c>
      <c r="D51" s="362">
        <f>C51/'- 3 -'!E51</f>
        <v>0.1281165004189112</v>
      </c>
      <c r="E51" s="364">
        <f t="shared" si="0"/>
        <v>2587.2539404553413</v>
      </c>
      <c r="F51" s="350">
        <f>SUM('- 6 -'!F51:I51)</f>
        <v>571</v>
      </c>
      <c r="G51" s="362">
        <f>IF(F51=0,"",'- 6 -'!F51/F51)</f>
        <v>0.670753064798599</v>
      </c>
      <c r="H51" s="362">
        <f>IF(F51=0,"",'- 6 -'!G51/F51)</f>
        <v>0</v>
      </c>
      <c r="I51" s="362">
        <f>IF(F51=0,"",'- 6 -'!H51/F51)</f>
        <v>0.329246935201401</v>
      </c>
      <c r="J51" s="362">
        <f>IF(F51=0,"",'- 6 -'!I51/F51)</f>
        <v>0</v>
      </c>
    </row>
    <row r="52" spans="1:10" ht="12.75">
      <c r="A52" s="13">
        <v>46</v>
      </c>
      <c r="B52" s="14" t="s">
        <v>167</v>
      </c>
      <c r="C52" s="14">
        <v>1209555</v>
      </c>
      <c r="D52" s="363">
        <f>C52/'- 3 -'!E52</f>
        <v>0.11226239508919285</v>
      </c>
      <c r="E52" s="365">
        <f t="shared" si="0"/>
        <v>3599.8660714285716</v>
      </c>
      <c r="F52" s="351">
        <f>SUM('- 6 -'!F52:I52)</f>
        <v>336</v>
      </c>
      <c r="G52" s="363">
        <f>IF(F52=0,"",'- 6 -'!F52/F52)</f>
        <v>0.7023809523809523</v>
      </c>
      <c r="H52" s="363">
        <f>IF(F52=0,"",'- 6 -'!G52/F52)</f>
        <v>0</v>
      </c>
      <c r="I52" s="363">
        <f>IF(F52=0,"",'- 6 -'!H52/F52)</f>
        <v>0.2976190476190476</v>
      </c>
      <c r="J52" s="363">
        <f>IF(F52=0,"",'- 6 -'!I52/F52)</f>
        <v>0</v>
      </c>
    </row>
    <row r="53" spans="1:10" ht="12.75">
      <c r="A53" s="11">
        <v>47</v>
      </c>
      <c r="B53" s="12" t="s">
        <v>168</v>
      </c>
      <c r="C53" s="12">
        <v>1671076</v>
      </c>
      <c r="D53" s="362">
        <f>C53/'- 3 -'!E53</f>
        <v>0.19648314689839413</v>
      </c>
      <c r="E53" s="364">
        <f t="shared" si="0"/>
        <v>3008.237623762376</v>
      </c>
      <c r="F53" s="350">
        <f>SUM('- 6 -'!F53:I53)</f>
        <v>555.5</v>
      </c>
      <c r="G53" s="362">
        <f>IF(F53=0,"",'- 6 -'!F53/F53)</f>
        <v>0.8343834383438344</v>
      </c>
      <c r="H53" s="362">
        <f>IF(F53=0,"",'- 6 -'!G53/F53)</f>
        <v>0</v>
      </c>
      <c r="I53" s="362">
        <f>IF(F53=0,"",'- 6 -'!H53/F53)</f>
        <v>0.16561656165616562</v>
      </c>
      <c r="J53" s="362">
        <f>IF(F53=0,"",'- 6 -'!I53/F53)</f>
        <v>0</v>
      </c>
    </row>
    <row r="54" spans="1:10" ht="12.75">
      <c r="A54" s="13">
        <v>48</v>
      </c>
      <c r="B54" s="14" t="s">
        <v>169</v>
      </c>
      <c r="C54" s="14">
        <v>0</v>
      </c>
      <c r="D54" s="363">
        <f>C54/'- 3 -'!E54</f>
        <v>0</v>
      </c>
      <c r="E54" s="365">
        <f t="shared" si="0"/>
      </c>
      <c r="F54" s="351">
        <f>SUM('- 6 -'!F54:I54)</f>
        <v>0</v>
      </c>
      <c r="G54" s="363">
        <f>IF(F54=0,"",'- 6 -'!F54/F54)</f>
      </c>
      <c r="H54" s="363">
        <f>IF(F54=0,"",'- 6 -'!G54/F54)</f>
      </c>
      <c r="I54" s="363">
        <f>IF(F54=0,"",'- 6 -'!H54/F54)</f>
      </c>
      <c r="J54" s="363">
        <f>IF(F54=0,"",'- 6 -'!I54/F54)</f>
      </c>
    </row>
    <row r="55" spans="1:10" ht="12.75">
      <c r="A55" s="11">
        <v>49</v>
      </c>
      <c r="B55" s="12" t="s">
        <v>170</v>
      </c>
      <c r="C55" s="12">
        <v>0</v>
      </c>
      <c r="D55" s="362">
        <f>C55/'- 3 -'!E55</f>
        <v>0</v>
      </c>
      <c r="E55" s="364">
        <f t="shared" si="0"/>
      </c>
      <c r="F55" s="350">
        <f>SUM('- 6 -'!F55:I55)</f>
        <v>0</v>
      </c>
      <c r="G55" s="362">
        <f>IF(F55=0,"",'- 6 -'!F55/F55)</f>
      </c>
      <c r="H55" s="362">
        <f>IF(F55=0,"",'- 6 -'!G55/F55)</f>
      </c>
      <c r="I55" s="362">
        <f>IF(F55=0,"",'- 6 -'!H55/F55)</f>
      </c>
      <c r="J55" s="362">
        <f>IF(F55=0,"",'- 6 -'!I55/F55)</f>
      </c>
    </row>
    <row r="56" spans="1:10" ht="12.75">
      <c r="A56" s="13">
        <v>50</v>
      </c>
      <c r="B56" s="14" t="s">
        <v>385</v>
      </c>
      <c r="C56" s="14">
        <v>0</v>
      </c>
      <c r="D56" s="363">
        <f>C56/'- 3 -'!E56</f>
        <v>0</v>
      </c>
      <c r="E56" s="365">
        <f t="shared" si="0"/>
      </c>
      <c r="F56" s="351">
        <f>SUM('- 6 -'!F56:I56)</f>
        <v>0</v>
      </c>
      <c r="G56" s="363">
        <f>IF(F56=0,"",'- 6 -'!F56/F56)</f>
      </c>
      <c r="H56" s="363">
        <f>IF(F56=0,"",'- 6 -'!G56/F56)</f>
      </c>
      <c r="I56" s="363">
        <f>IF(F56=0,"",'- 6 -'!H56/F56)</f>
      </c>
      <c r="J56" s="363">
        <f>IF(F56=0,"",'- 6 -'!I56/F56)</f>
      </c>
    </row>
    <row r="57" spans="1:10" ht="12.75">
      <c r="A57" s="11">
        <v>2264</v>
      </c>
      <c r="B57" s="12" t="s">
        <v>171</v>
      </c>
      <c r="C57" s="12">
        <v>0</v>
      </c>
      <c r="D57" s="362">
        <f>C57/'- 3 -'!E57</f>
        <v>0</v>
      </c>
      <c r="E57" s="364">
        <f t="shared" si="0"/>
      </c>
      <c r="F57" s="350">
        <f>SUM('- 6 -'!F57:I57)</f>
        <v>0</v>
      </c>
      <c r="G57" s="362">
        <f>IF(F57=0,"",'- 6 -'!F57/F57)</f>
      </c>
      <c r="H57" s="362">
        <f>IF(F57=0,"",'- 6 -'!G57/F57)</f>
      </c>
      <c r="I57" s="362">
        <f>IF(F57=0,"",'- 6 -'!H57/F57)</f>
      </c>
      <c r="J57" s="362">
        <f>IF(F57=0,"",'- 6 -'!I57/F57)</f>
      </c>
    </row>
    <row r="58" spans="1:10" ht="12.75">
      <c r="A58" s="13">
        <v>2309</v>
      </c>
      <c r="B58" s="14" t="s">
        <v>172</v>
      </c>
      <c r="C58" s="14">
        <v>0</v>
      </c>
      <c r="D58" s="363">
        <f>C58/'- 3 -'!E58</f>
        <v>0</v>
      </c>
      <c r="E58" s="365">
        <f t="shared" si="0"/>
      </c>
      <c r="F58" s="351">
        <f>SUM('- 6 -'!F58:I58)</f>
        <v>0</v>
      </c>
      <c r="G58" s="363">
        <f>IF(F58=0,"",'- 6 -'!F58/F58)</f>
      </c>
      <c r="H58" s="363">
        <f>IF(F58=0,"",'- 6 -'!G58/F58)</f>
      </c>
      <c r="I58" s="363">
        <f>IF(F58=0,"",'- 6 -'!H58/F58)</f>
      </c>
      <c r="J58" s="363">
        <f>IF(F58=0,"",'- 6 -'!I58/F58)</f>
      </c>
    </row>
    <row r="59" spans="1:10" ht="12.75">
      <c r="A59" s="11">
        <v>2312</v>
      </c>
      <c r="B59" s="12" t="s">
        <v>173</v>
      </c>
      <c r="C59" s="12">
        <v>0</v>
      </c>
      <c r="D59" s="362">
        <f>C59/'- 3 -'!E59</f>
        <v>0</v>
      </c>
      <c r="E59" s="364">
        <f t="shared" si="0"/>
      </c>
      <c r="F59" s="350">
        <f>SUM('- 6 -'!F59:I59)</f>
        <v>0</v>
      </c>
      <c r="G59" s="362">
        <f>IF(F59=0,"",'- 6 -'!F59/F59)</f>
      </c>
      <c r="H59" s="362">
        <f>IF(F59=0,"",'- 6 -'!G59/F59)</f>
      </c>
      <c r="I59" s="362">
        <f>IF(F59=0,"",'- 6 -'!H59/F59)</f>
      </c>
      <c r="J59" s="362">
        <f>IF(F59=0,"",'- 6 -'!I59/F59)</f>
      </c>
    </row>
    <row r="60" spans="1:10" ht="12.75">
      <c r="A60" s="13">
        <v>2355</v>
      </c>
      <c r="B60" s="14" t="s">
        <v>174</v>
      </c>
      <c r="C60" s="14">
        <v>1626215</v>
      </c>
      <c r="D60" s="363">
        <f>C60/'- 3 -'!E60</f>
        <v>0.06825490415483101</v>
      </c>
      <c r="E60" s="365">
        <f t="shared" si="0"/>
        <v>4050.348692403487</v>
      </c>
      <c r="F60" s="351">
        <f>SUM('- 6 -'!F60:I60)</f>
        <v>401.5</v>
      </c>
      <c r="G60" s="363">
        <f>IF(F60=0,"",'- 6 -'!F60/F60)</f>
        <v>0.47696139476961397</v>
      </c>
      <c r="H60" s="363">
        <f>IF(F60=0,"",'- 6 -'!G60/F60)</f>
        <v>0</v>
      </c>
      <c r="I60" s="363">
        <f>IF(F60=0,"",'- 6 -'!H60/F60)</f>
        <v>0.523038605230386</v>
      </c>
      <c r="J60" s="363">
        <f>IF(F60=0,"",'- 6 -'!I60/F60)</f>
        <v>0</v>
      </c>
    </row>
    <row r="61" spans="1:10" ht="12.75">
      <c r="A61" s="11">
        <v>2439</v>
      </c>
      <c r="B61" s="12" t="s">
        <v>175</v>
      </c>
      <c r="C61" s="12">
        <v>0</v>
      </c>
      <c r="D61" s="362">
        <f>C61/'- 3 -'!E61</f>
        <v>0</v>
      </c>
      <c r="E61" s="364">
        <f t="shared" si="0"/>
      </c>
      <c r="F61" s="350">
        <f>SUM('- 6 -'!F61:I61)</f>
        <v>0</v>
      </c>
      <c r="G61" s="362">
        <f>IF(F61=0,"",'- 6 -'!F61/F61)</f>
      </c>
      <c r="H61" s="362">
        <f>IF(F61=0,"",'- 6 -'!G61/F61)</f>
      </c>
      <c r="I61" s="362">
        <f>IF(F61=0,"",'- 6 -'!H61/F61)</f>
      </c>
      <c r="J61" s="362">
        <f>IF(F61=0,"",'- 6 -'!I61/F61)</f>
      </c>
    </row>
    <row r="62" spans="1:10" ht="12.75">
      <c r="A62" s="13">
        <v>2460</v>
      </c>
      <c r="B62" s="14" t="s">
        <v>176</v>
      </c>
      <c r="C62" s="14">
        <v>0</v>
      </c>
      <c r="D62" s="363">
        <f>C62/'- 3 -'!E62</f>
        <v>0</v>
      </c>
      <c r="E62" s="365">
        <f t="shared" si="0"/>
      </c>
      <c r="F62" s="351">
        <f>SUM('- 6 -'!F62:I62)</f>
        <v>0</v>
      </c>
      <c r="G62" s="363">
        <f>IF(F62=0,"",'- 6 -'!F62/F62)</f>
      </c>
      <c r="H62" s="363">
        <f>IF(F62=0,"",'- 6 -'!G62/F62)</f>
      </c>
      <c r="I62" s="363">
        <f>IF(F62=0,"",'- 6 -'!H62/F62)</f>
      </c>
      <c r="J62" s="363">
        <f>IF(F62=0,"",'- 6 -'!I62/F62)</f>
      </c>
    </row>
    <row r="63" spans="1:10" ht="12.75">
      <c r="A63" s="11">
        <v>3000</v>
      </c>
      <c r="B63" s="12" t="s">
        <v>459</v>
      </c>
      <c r="C63" s="12">
        <v>0</v>
      </c>
      <c r="D63" s="362">
        <f>C63/'- 3 -'!E63</f>
        <v>0</v>
      </c>
      <c r="E63" s="364">
        <f t="shared" si="0"/>
      </c>
      <c r="F63" s="350">
        <f>SUM('- 6 -'!F63:I63)</f>
        <v>0</v>
      </c>
      <c r="G63" s="362">
        <f>IF(F63=0,"",'- 6 -'!F63/F63)</f>
      </c>
      <c r="H63" s="362">
        <f>IF(F63=0,"",'- 6 -'!G63/F63)</f>
      </c>
      <c r="I63" s="362">
        <f>IF(F63=0,"",'- 6 -'!H63/F63)</f>
      </c>
      <c r="J63" s="362">
        <f>IF(F63=0,"",'- 6 -'!I63/F63)</f>
      </c>
    </row>
    <row r="64" spans="1:10" ht="4.5" customHeight="1">
      <c r="A64" s="15"/>
      <c r="B64" s="15"/>
      <c r="C64" s="15"/>
      <c r="D64" s="196"/>
      <c r="E64" s="15"/>
      <c r="F64" s="352"/>
      <c r="G64" s="196"/>
      <c r="H64" s="196"/>
      <c r="I64" s="196"/>
      <c r="J64" s="196"/>
    </row>
    <row r="65" spans="1:10" ht="12.75">
      <c r="A65" s="17"/>
      <c r="B65" s="18" t="s">
        <v>177</v>
      </c>
      <c r="C65" s="18">
        <f>SUM(C11:C63)</f>
        <v>91961525.19</v>
      </c>
      <c r="D65" s="101">
        <f>C65/'- 3 -'!E65</f>
        <v>0.07576007820644189</v>
      </c>
      <c r="E65" s="366">
        <f>C65/F65</f>
        <v>3273.3475827426682</v>
      </c>
      <c r="F65" s="353">
        <f>SUM(F11:F63)</f>
        <v>28094.03</v>
      </c>
      <c r="G65" s="101">
        <f>'- 6 -'!F65/F65</f>
        <v>0.664775754848984</v>
      </c>
      <c r="H65" s="101">
        <f>'- 6 -'!G65/F65</f>
        <v>0.023100993342713736</v>
      </c>
      <c r="I65" s="101">
        <f>'- 6 -'!H65/F65</f>
        <v>0.25536742147708963</v>
      </c>
      <c r="J65" s="101">
        <f>'- 6 -'!I65/F65</f>
        <v>0.05675583033121272</v>
      </c>
    </row>
    <row r="66" spans="1:10" ht="4.5" customHeight="1">
      <c r="A66" s="15"/>
      <c r="B66" s="15"/>
      <c r="C66" s="15"/>
      <c r="D66" s="196"/>
      <c r="E66" s="15"/>
      <c r="F66" s="352"/>
      <c r="G66" s="196"/>
      <c r="H66" s="196"/>
      <c r="I66" s="196"/>
      <c r="J66" s="196"/>
    </row>
    <row r="67" spans="1:10" ht="12.75">
      <c r="A67" s="13">
        <v>2155</v>
      </c>
      <c r="B67" s="14" t="s">
        <v>178</v>
      </c>
      <c r="C67" s="14">
        <v>0</v>
      </c>
      <c r="D67" s="363">
        <f>C67/'- 3 -'!E67</f>
        <v>0</v>
      </c>
      <c r="E67" s="365">
        <f>IF(F67=0,"",C67/F67)</f>
      </c>
      <c r="F67" s="351">
        <f>SUM('- 6 -'!F67:I67)</f>
        <v>0</v>
      </c>
      <c r="G67" s="363">
        <f>IF(F67=0,"",'- 6 -'!F67/F67)</f>
      </c>
      <c r="H67" s="363">
        <f>IF(F67=0,"",'- 6 -'!G67/F67)</f>
      </c>
      <c r="I67" s="363">
        <f>IF(F67=0,"",'- 6 -'!H67/F67)</f>
      </c>
      <c r="J67" s="363">
        <f>IF(F67=0,"",'- 6 -'!I67/F67)</f>
      </c>
    </row>
    <row r="68" spans="1:10" ht="12.75">
      <c r="A68" s="11">
        <v>2408</v>
      </c>
      <c r="B68" s="12" t="s">
        <v>180</v>
      </c>
      <c r="C68" s="12">
        <v>0</v>
      </c>
      <c r="D68" s="362">
        <f>C68/'- 3 -'!E68</f>
        <v>0</v>
      </c>
      <c r="E68" s="364">
        <f>IF(F68=0,"",C68/F68)</f>
      </c>
      <c r="F68" s="350">
        <f>SUM('- 6 -'!F68:I68)</f>
        <v>0</v>
      </c>
      <c r="G68" s="362">
        <f>IF(F68=0,"",'- 6 -'!F68/F68)</f>
      </c>
      <c r="H68" s="362">
        <f>IF(F68=0,"",'- 6 -'!G68/F68)</f>
      </c>
      <c r="I68" s="362">
        <f>IF(F68=0,"",'- 6 -'!H68/F68)</f>
      </c>
      <c r="J68" s="362">
        <f>IF(F68=0,"",'- 6 -'!I68/F68)</f>
      </c>
    </row>
    <row r="69" spans="3:10" ht="6.75" customHeight="1">
      <c r="C69" s="89"/>
      <c r="D69" s="89"/>
      <c r="E69" s="89"/>
      <c r="F69" s="89"/>
      <c r="G69" s="89"/>
      <c r="H69" s="89"/>
      <c r="I69" s="89"/>
      <c r="J69" s="89"/>
    </row>
    <row r="70" spans="1:10" ht="12" customHeight="1">
      <c r="A70" s="392" t="s">
        <v>436</v>
      </c>
      <c r="B70" s="55" t="s">
        <v>327</v>
      </c>
      <c r="D70" s="89"/>
      <c r="E70" s="89"/>
      <c r="F70" s="89"/>
      <c r="G70" s="89"/>
      <c r="H70" s="89"/>
      <c r="I70" s="89"/>
      <c r="J70" s="89"/>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8"/>
      <c r="F2" s="198"/>
      <c r="G2" s="198"/>
      <c r="H2" s="213"/>
      <c r="I2" s="213"/>
      <c r="J2" s="237"/>
      <c r="K2" s="218" t="s">
        <v>415</v>
      </c>
    </row>
    <row r="3" spans="1:11" ht="12.75">
      <c r="A3" s="7"/>
      <c r="B3" s="85"/>
      <c r="C3" s="201" t="str">
        <f>YEAR</f>
        <v>OPERATING FUND ACTUAL 1999/2000</v>
      </c>
      <c r="D3" s="201"/>
      <c r="E3" s="201"/>
      <c r="F3" s="201"/>
      <c r="G3" s="201"/>
      <c r="H3" s="214"/>
      <c r="I3" s="214"/>
      <c r="J3" s="214"/>
      <c r="K3" s="219"/>
    </row>
    <row r="4" spans="1:11" ht="12.75">
      <c r="A4" s="8"/>
      <c r="C4" s="141"/>
      <c r="D4" s="141"/>
      <c r="E4" s="219"/>
      <c r="F4" s="141"/>
      <c r="G4" s="141"/>
      <c r="H4" s="141"/>
      <c r="I4" s="141"/>
      <c r="J4" s="141"/>
      <c r="K4" s="141"/>
    </row>
    <row r="5" spans="1:11" ht="16.5">
      <c r="A5" s="8"/>
      <c r="C5" s="342" t="s">
        <v>12</v>
      </c>
      <c r="D5" s="220"/>
      <c r="E5" s="232"/>
      <c r="F5" s="232"/>
      <c r="G5" s="232"/>
      <c r="H5" s="232"/>
      <c r="I5" s="232"/>
      <c r="J5" s="232"/>
      <c r="K5" s="233"/>
    </row>
    <row r="6" spans="1:11" ht="12.75">
      <c r="A6" s="8"/>
      <c r="C6" s="67" t="s">
        <v>16</v>
      </c>
      <c r="D6" s="65"/>
      <c r="E6" s="66"/>
      <c r="F6" s="224"/>
      <c r="G6" s="65"/>
      <c r="H6" s="66"/>
      <c r="I6" s="67" t="s">
        <v>17</v>
      </c>
      <c r="J6" s="65"/>
      <c r="K6" s="66"/>
    </row>
    <row r="7" spans="3:11" ht="16.5">
      <c r="C7" s="68" t="s">
        <v>46</v>
      </c>
      <c r="D7" s="69"/>
      <c r="E7" s="70"/>
      <c r="F7" s="68" t="s">
        <v>500</v>
      </c>
      <c r="G7" s="69"/>
      <c r="H7" s="70"/>
      <c r="I7" s="68" t="s">
        <v>47</v>
      </c>
      <c r="J7" s="69"/>
      <c r="K7" s="70"/>
    </row>
    <row r="8" spans="1:11" ht="12.75">
      <c r="A8" s="92"/>
      <c r="B8" s="45"/>
      <c r="C8" s="141"/>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1138370.99</v>
      </c>
      <c r="D11" s="362">
        <f>C11/'- 3 -'!E11</f>
        <v>0.005159448852007938</v>
      </c>
      <c r="E11" s="12">
        <f>C11/'- 7 -'!H11</f>
        <v>37.682924076109266</v>
      </c>
      <c r="F11" s="12">
        <v>89121.33</v>
      </c>
      <c r="G11" s="362">
        <f>F11/'- 3 -'!E11</f>
        <v>0.0004039253879422214</v>
      </c>
      <c r="H11" s="12">
        <f>F11/'- 7 -'!H11</f>
        <v>2.950138699469036</v>
      </c>
      <c r="I11" s="12">
        <v>6208103.95</v>
      </c>
      <c r="J11" s="362">
        <f>I11/'- 3 -'!E11</f>
        <v>0.02813704414408298</v>
      </c>
      <c r="K11" s="12">
        <f>I11/'- 7 -'!H11</f>
        <v>205.50375216821365</v>
      </c>
    </row>
    <row r="12" spans="1:11" ht="12.75">
      <c r="A12" s="13">
        <v>2</v>
      </c>
      <c r="B12" s="14" t="s">
        <v>127</v>
      </c>
      <c r="C12" s="14">
        <v>264370</v>
      </c>
      <c r="D12" s="363">
        <f>C12/'- 3 -'!E12</f>
        <v>0.004752148330732627</v>
      </c>
      <c r="E12" s="14">
        <f>C12/'- 7 -'!H12</f>
        <v>28.852471182452565</v>
      </c>
      <c r="F12" s="14">
        <v>245759</v>
      </c>
      <c r="G12" s="363">
        <f>F12/'- 3 -'!E12</f>
        <v>0.004417608736288231</v>
      </c>
      <c r="H12" s="14">
        <f>F12/'- 7 -'!H12</f>
        <v>26.821327931793924</v>
      </c>
      <c r="I12" s="14">
        <v>1209382</v>
      </c>
      <c r="J12" s="363">
        <f>I12/'- 3 -'!E12</f>
        <v>0.021739087840973205</v>
      </c>
      <c r="K12" s="14">
        <f>I12/'- 7 -'!H12</f>
        <v>131.98796876944</v>
      </c>
    </row>
    <row r="13" spans="1:11" ht="12.75">
      <c r="A13" s="11">
        <v>3</v>
      </c>
      <c r="B13" s="12" t="s">
        <v>128</v>
      </c>
      <c r="C13" s="12">
        <v>287312</v>
      </c>
      <c r="D13" s="362">
        <f>C13/'- 3 -'!E13</f>
        <v>0.007454661438883125</v>
      </c>
      <c r="E13" s="12">
        <f>C13/'- 7 -'!H13</f>
        <v>48.034239475708034</v>
      </c>
      <c r="F13" s="12">
        <v>273668</v>
      </c>
      <c r="G13" s="362">
        <f>F13/'- 3 -'!E13</f>
        <v>0.007100651161999036</v>
      </c>
      <c r="H13" s="12">
        <f>F13/'- 7 -'!H13</f>
        <v>45.75316815461264</v>
      </c>
      <c r="I13" s="12">
        <v>687244</v>
      </c>
      <c r="J13" s="362">
        <f>I13/'- 3 -'!E13</f>
        <v>0.017831386596813898</v>
      </c>
      <c r="K13" s="12">
        <f>I13/'- 7 -'!H13</f>
        <v>114.89684689203197</v>
      </c>
    </row>
    <row r="14" spans="1:11" ht="12.75">
      <c r="A14" s="13">
        <v>4</v>
      </c>
      <c r="B14" s="14" t="s">
        <v>129</v>
      </c>
      <c r="C14" s="14">
        <v>186389</v>
      </c>
      <c r="D14" s="363">
        <f>C14/'- 3 -'!E14</f>
        <v>0.004933799203511602</v>
      </c>
      <c r="E14" s="14">
        <f>C14/'- 7 -'!H14</f>
        <v>32.159322267849134</v>
      </c>
      <c r="F14" s="14">
        <v>4233</v>
      </c>
      <c r="G14" s="363">
        <f>F14/'- 3 -'!E14</f>
        <v>0.00011204938074921057</v>
      </c>
      <c r="H14" s="14">
        <f>F14/'- 7 -'!H14</f>
        <v>0.7303564650263984</v>
      </c>
      <c r="I14" s="14">
        <v>680686</v>
      </c>
      <c r="J14" s="363">
        <f>I14/'- 3 -'!E14</f>
        <v>0.018018059245135165</v>
      </c>
      <c r="K14" s="14">
        <f>I14/'- 7 -'!H14</f>
        <v>117.4447013354498</v>
      </c>
    </row>
    <row r="15" spans="1:11" ht="12.75">
      <c r="A15" s="11">
        <v>5</v>
      </c>
      <c r="B15" s="12" t="s">
        <v>130</v>
      </c>
      <c r="C15" s="12">
        <v>267825</v>
      </c>
      <c r="D15" s="362">
        <f>C15/'- 3 -'!E15</f>
        <v>0.005832218553726083</v>
      </c>
      <c r="E15" s="12">
        <f>C15/'- 7 -'!H15</f>
        <v>37.926419983856576</v>
      </c>
      <c r="F15" s="12">
        <v>0</v>
      </c>
      <c r="G15" s="362">
        <f>F15/'- 3 -'!E15</f>
        <v>0</v>
      </c>
      <c r="H15" s="12">
        <f>F15/'- 7 -'!H15</f>
        <v>0</v>
      </c>
      <c r="I15" s="12">
        <v>760359</v>
      </c>
      <c r="J15" s="362">
        <f>I15/'- 3 -'!E15</f>
        <v>0.01655775176810459</v>
      </c>
      <c r="K15" s="12">
        <f>I15/'- 7 -'!H15</f>
        <v>107.67364798844471</v>
      </c>
    </row>
    <row r="16" spans="1:11" ht="12.75">
      <c r="A16" s="13">
        <v>6</v>
      </c>
      <c r="B16" s="14" t="s">
        <v>131</v>
      </c>
      <c r="C16" s="14">
        <v>154293</v>
      </c>
      <c r="D16" s="363">
        <f>C16/'- 3 -'!E16</f>
        <v>0.0028241803712133447</v>
      </c>
      <c r="E16" s="14">
        <f>C16/'- 7 -'!H16</f>
        <v>17.3489627255861</v>
      </c>
      <c r="F16" s="14">
        <v>82979</v>
      </c>
      <c r="G16" s="363">
        <f>F16/'- 3 -'!E16</f>
        <v>0.001518848314718828</v>
      </c>
      <c r="H16" s="14">
        <f>F16/'- 7 -'!H16</f>
        <v>9.330297408219486</v>
      </c>
      <c r="I16" s="14">
        <v>1064739</v>
      </c>
      <c r="J16" s="363">
        <f>I16/'- 3 -'!E16</f>
        <v>0.019488991621559794</v>
      </c>
      <c r="K16" s="14">
        <f>I16/'- 7 -'!H16</f>
        <v>119.72103221453871</v>
      </c>
    </row>
    <row r="17" spans="1:11" ht="12.75">
      <c r="A17" s="11">
        <v>9</v>
      </c>
      <c r="B17" s="12" t="s">
        <v>132</v>
      </c>
      <c r="C17" s="12">
        <v>374873</v>
      </c>
      <c r="D17" s="362">
        <f>C17/'- 3 -'!E17</f>
        <v>0.0048713800585230725</v>
      </c>
      <c r="E17" s="12">
        <f>C17/'- 7 -'!H17</f>
        <v>29.106854463010123</v>
      </c>
      <c r="F17" s="12">
        <v>0</v>
      </c>
      <c r="G17" s="362">
        <f>F17/'- 3 -'!E17</f>
        <v>0</v>
      </c>
      <c r="H17" s="12">
        <f>F17/'- 7 -'!H17</f>
        <v>0</v>
      </c>
      <c r="I17" s="12">
        <v>1289820</v>
      </c>
      <c r="J17" s="362">
        <f>I17/'- 3 -'!E17</f>
        <v>0.016760885492111275</v>
      </c>
      <c r="K17" s="12">
        <f>I17/'- 7 -'!H17</f>
        <v>100.14752469097459</v>
      </c>
    </row>
    <row r="18" spans="1:11" ht="12.75">
      <c r="A18" s="13">
        <v>10</v>
      </c>
      <c r="B18" s="14" t="s">
        <v>133</v>
      </c>
      <c r="C18" s="14">
        <v>159254</v>
      </c>
      <c r="D18" s="363">
        <f>C18/'- 3 -'!E18</f>
        <v>0.002827621831618346</v>
      </c>
      <c r="E18" s="14">
        <f>C18/'- 7 -'!H18</f>
        <v>18.252607449856733</v>
      </c>
      <c r="F18" s="14">
        <v>0</v>
      </c>
      <c r="G18" s="363">
        <f>F18/'- 3 -'!E18</f>
        <v>0</v>
      </c>
      <c r="H18" s="14">
        <f>F18/'- 7 -'!H18</f>
        <v>0</v>
      </c>
      <c r="I18" s="14">
        <v>1035569</v>
      </c>
      <c r="J18" s="363">
        <f>I18/'- 3 -'!E18</f>
        <v>0.018386963671538418</v>
      </c>
      <c r="K18" s="14">
        <f>I18/'- 7 -'!H18</f>
        <v>118.68985673352435</v>
      </c>
    </row>
    <row r="19" spans="1:11" ht="12.75">
      <c r="A19" s="11">
        <v>11</v>
      </c>
      <c r="B19" s="12" t="s">
        <v>134</v>
      </c>
      <c r="C19" s="12">
        <v>113264</v>
      </c>
      <c r="D19" s="362">
        <f>C19/'- 3 -'!E19</f>
        <v>0.003821058775767368</v>
      </c>
      <c r="E19" s="12">
        <f>C19/'- 7 -'!H19</f>
        <v>23.953980204720416</v>
      </c>
      <c r="F19" s="12">
        <v>0</v>
      </c>
      <c r="G19" s="362">
        <f>F19/'- 3 -'!E19</f>
        <v>0</v>
      </c>
      <c r="H19" s="12">
        <f>F19/'- 7 -'!H19</f>
        <v>0</v>
      </c>
      <c r="I19" s="12">
        <v>498807</v>
      </c>
      <c r="J19" s="362">
        <f>I19/'- 3 -'!E19</f>
        <v>0.016827684566713106</v>
      </c>
      <c r="K19" s="12">
        <f>I19/'- 7 -'!H19</f>
        <v>105.49170966923273</v>
      </c>
    </row>
    <row r="20" spans="1:11" ht="12.75">
      <c r="A20" s="13">
        <v>12</v>
      </c>
      <c r="B20" s="14" t="s">
        <v>135</v>
      </c>
      <c r="C20" s="14">
        <v>195355</v>
      </c>
      <c r="D20" s="363">
        <f>C20/'- 3 -'!E20</f>
        <v>0.004121225438594437</v>
      </c>
      <c r="E20" s="14">
        <f>C20/'- 7 -'!H20</f>
        <v>24.150399920881185</v>
      </c>
      <c r="F20" s="14">
        <v>0</v>
      </c>
      <c r="G20" s="363">
        <f>F20/'- 3 -'!E20</f>
        <v>0</v>
      </c>
      <c r="H20" s="14">
        <f>F20/'- 7 -'!H20</f>
        <v>0</v>
      </c>
      <c r="I20" s="14">
        <v>763857</v>
      </c>
      <c r="J20" s="363">
        <f>I20/'- 3 -'!E20</f>
        <v>0.01611439123569108</v>
      </c>
      <c r="K20" s="14">
        <f>I20/'- 7 -'!H20</f>
        <v>94.43040634928484</v>
      </c>
    </row>
    <row r="21" spans="1:11" ht="12.75">
      <c r="A21" s="11">
        <v>13</v>
      </c>
      <c r="B21" s="12" t="s">
        <v>136</v>
      </c>
      <c r="C21" s="12">
        <v>98452</v>
      </c>
      <c r="D21" s="362">
        <f>C21/'- 3 -'!E21</f>
        <v>0.005061234792575904</v>
      </c>
      <c r="E21" s="12">
        <f>C21/'- 7 -'!H21</f>
        <v>31.279428117553614</v>
      </c>
      <c r="F21" s="12">
        <v>140705</v>
      </c>
      <c r="G21" s="362">
        <f>F21/'- 3 -'!E21</f>
        <v>0.007233383186622848</v>
      </c>
      <c r="H21" s="12">
        <f>F21/'- 7 -'!H21</f>
        <v>44.70373312152502</v>
      </c>
      <c r="I21" s="12">
        <v>232054</v>
      </c>
      <c r="J21" s="362">
        <f>I21/'- 3 -'!E21</f>
        <v>0.01192946591797433</v>
      </c>
      <c r="K21" s="12">
        <f>I21/'- 7 -'!H21</f>
        <v>73.72644956314535</v>
      </c>
    </row>
    <row r="22" spans="1:11" ht="12.75">
      <c r="A22" s="13">
        <v>14</v>
      </c>
      <c r="B22" s="14" t="s">
        <v>137</v>
      </c>
      <c r="C22" s="14">
        <v>160749</v>
      </c>
      <c r="D22" s="363">
        <f>C22/'- 3 -'!E22</f>
        <v>0.0073934997530746595</v>
      </c>
      <c r="E22" s="14">
        <f>C22/'- 7 -'!H22</f>
        <v>44.44754742022894</v>
      </c>
      <c r="F22" s="14">
        <v>0</v>
      </c>
      <c r="G22" s="363">
        <f>F22/'- 3 -'!E22</f>
        <v>0</v>
      </c>
      <c r="H22" s="14">
        <f>F22/'- 7 -'!H22</f>
        <v>0</v>
      </c>
      <c r="I22" s="14">
        <v>276771</v>
      </c>
      <c r="J22" s="363">
        <f>I22/'- 3 -'!E22</f>
        <v>0.012729823016990629</v>
      </c>
      <c r="K22" s="14">
        <f>I22/'- 7 -'!H22</f>
        <v>76.52795443233977</v>
      </c>
    </row>
    <row r="23" spans="1:11" ht="12.75">
      <c r="A23" s="11">
        <v>15</v>
      </c>
      <c r="B23" s="12" t="s">
        <v>138</v>
      </c>
      <c r="C23" s="12">
        <v>164931</v>
      </c>
      <c r="D23" s="362">
        <f>C23/'- 3 -'!E23</f>
        <v>0.005798449738858645</v>
      </c>
      <c r="E23" s="12">
        <f>C23/'- 7 -'!H23</f>
        <v>28.944403495840792</v>
      </c>
      <c r="F23" s="12">
        <v>6636</v>
      </c>
      <c r="G23" s="362">
        <f>F23/'- 3 -'!E23</f>
        <v>0.0002333006679585158</v>
      </c>
      <c r="H23" s="12">
        <f>F23/'- 7 -'!H23</f>
        <v>1.1645782878803834</v>
      </c>
      <c r="I23" s="12">
        <v>407294</v>
      </c>
      <c r="J23" s="362">
        <f>I23/'- 3 -'!E23</f>
        <v>0.01431916248575885</v>
      </c>
      <c r="K23" s="12">
        <f>I23/'- 7 -'!H23</f>
        <v>71.47765961180724</v>
      </c>
    </row>
    <row r="24" spans="1:11" ht="12.75">
      <c r="A24" s="13">
        <v>16</v>
      </c>
      <c r="B24" s="14" t="s">
        <v>139</v>
      </c>
      <c r="C24" s="14">
        <v>20208</v>
      </c>
      <c r="D24" s="363">
        <f>C24/'- 3 -'!E24</f>
        <v>0.003668229948352891</v>
      </c>
      <c r="E24" s="14">
        <f>C24/'- 7 -'!H24</f>
        <v>25.67725540025413</v>
      </c>
      <c r="F24" s="14">
        <v>0</v>
      </c>
      <c r="G24" s="363">
        <f>F24/'- 3 -'!E24</f>
        <v>0</v>
      </c>
      <c r="H24" s="14">
        <f>F24/'- 7 -'!H24</f>
        <v>0</v>
      </c>
      <c r="I24" s="14">
        <v>64581</v>
      </c>
      <c r="J24" s="363">
        <f>I24/'- 3 -'!E24</f>
        <v>0.011722978933817203</v>
      </c>
      <c r="K24" s="14">
        <f>I24/'- 7 -'!H24</f>
        <v>82.05972045743329</v>
      </c>
    </row>
    <row r="25" spans="1:11" ht="12.75">
      <c r="A25" s="11">
        <v>17</v>
      </c>
      <c r="B25" s="12" t="s">
        <v>140</v>
      </c>
      <c r="C25" s="12">
        <v>20470</v>
      </c>
      <c r="D25" s="362">
        <f>C25/'- 3 -'!E25</f>
        <v>0.005158661878793376</v>
      </c>
      <c r="E25" s="12">
        <f>C25/'- 7 -'!H25</f>
        <v>37.76752767527675</v>
      </c>
      <c r="F25" s="12">
        <v>0</v>
      </c>
      <c r="G25" s="362">
        <f>F25/'- 3 -'!E25</f>
        <v>0</v>
      </c>
      <c r="H25" s="12">
        <f>F25/'- 7 -'!H25</f>
        <v>0</v>
      </c>
      <c r="I25" s="12">
        <v>67644</v>
      </c>
      <c r="J25" s="362">
        <f>I25/'- 3 -'!E25</f>
        <v>0.017047021208065418</v>
      </c>
      <c r="K25" s="12">
        <f>I25/'- 7 -'!H25</f>
        <v>124.80442804428044</v>
      </c>
    </row>
    <row r="26" spans="1:11" ht="12.75">
      <c r="A26" s="13">
        <v>18</v>
      </c>
      <c r="B26" s="14" t="s">
        <v>141</v>
      </c>
      <c r="C26" s="14">
        <v>99910</v>
      </c>
      <c r="D26" s="363">
        <f>C26/'- 3 -'!E26</f>
        <v>0.011345681134917875</v>
      </c>
      <c r="E26" s="14">
        <f>C26/'- 7 -'!H26</f>
        <v>64.63738112182183</v>
      </c>
      <c r="F26" s="14">
        <v>12876</v>
      </c>
      <c r="G26" s="363">
        <f>F26/'- 3 -'!E26</f>
        <v>0.0014621858702152193</v>
      </c>
      <c r="H26" s="14">
        <f>F26/'- 7 -'!H26</f>
        <v>8.330206378986867</v>
      </c>
      <c r="I26" s="14">
        <v>152285</v>
      </c>
      <c r="J26" s="363">
        <f>I26/'- 3 -'!E26</f>
        <v>0.017293334517375324</v>
      </c>
      <c r="K26" s="14">
        <f>I26/'- 7 -'!H26</f>
        <v>98.52170537620495</v>
      </c>
    </row>
    <row r="27" spans="1:11" ht="12.75">
      <c r="A27" s="11">
        <v>19</v>
      </c>
      <c r="B27" s="12" t="s">
        <v>142</v>
      </c>
      <c r="C27" s="12">
        <v>60765</v>
      </c>
      <c r="D27" s="362">
        <f>C27/'- 3 -'!E27</f>
        <v>0.0028360861236721175</v>
      </c>
      <c r="E27" s="12">
        <f>C27/'- 7 -'!H27</f>
        <v>12.847537898809648</v>
      </c>
      <c r="F27" s="12">
        <v>0</v>
      </c>
      <c r="G27" s="362">
        <f>F27/'- 3 -'!E27</f>
        <v>0</v>
      </c>
      <c r="H27" s="12">
        <f>F27/'- 7 -'!H27</f>
        <v>0</v>
      </c>
      <c r="I27" s="12">
        <v>125009</v>
      </c>
      <c r="J27" s="362">
        <f>I27/'- 3 -'!E27</f>
        <v>0.005834547687552502</v>
      </c>
      <c r="K27" s="12">
        <f>I27/'- 7 -'!H27</f>
        <v>26.43064042116836</v>
      </c>
    </row>
    <row r="28" spans="1:11" ht="12.75">
      <c r="A28" s="13">
        <v>20</v>
      </c>
      <c r="B28" s="14" t="s">
        <v>143</v>
      </c>
      <c r="C28" s="14">
        <v>68048.83</v>
      </c>
      <c r="D28" s="363">
        <f>C28/'- 3 -'!E28</f>
        <v>0.009040735810092999</v>
      </c>
      <c r="E28" s="14">
        <f>C28/'- 7 -'!H28</f>
        <v>69.29616089613035</v>
      </c>
      <c r="F28" s="14">
        <v>0</v>
      </c>
      <c r="G28" s="363">
        <f>F28/'- 3 -'!E28</f>
        <v>0</v>
      </c>
      <c r="H28" s="14">
        <f>F28/'- 7 -'!H28</f>
        <v>0</v>
      </c>
      <c r="I28" s="14">
        <v>72978.82</v>
      </c>
      <c r="J28" s="363">
        <f>I28/'- 3 -'!E28</f>
        <v>0.009695717492164541</v>
      </c>
      <c r="K28" s="14">
        <f>I28/'- 7 -'!H28</f>
        <v>74.31651731160896</v>
      </c>
    </row>
    <row r="29" spans="1:11" ht="12.75">
      <c r="A29" s="11">
        <v>21</v>
      </c>
      <c r="B29" s="12" t="s">
        <v>144</v>
      </c>
      <c r="C29" s="12">
        <v>86594</v>
      </c>
      <c r="D29" s="362">
        <f>C29/'- 3 -'!E29</f>
        <v>0.004119818523216762</v>
      </c>
      <c r="E29" s="12">
        <f>C29/'- 7 -'!H29</f>
        <v>24.82839693781002</v>
      </c>
      <c r="F29" s="12">
        <v>0</v>
      </c>
      <c r="G29" s="362">
        <f>F29/'- 3 -'!E29</f>
        <v>0</v>
      </c>
      <c r="H29" s="12">
        <f>F29/'- 7 -'!H29</f>
        <v>0</v>
      </c>
      <c r="I29" s="12">
        <v>286648</v>
      </c>
      <c r="J29" s="362">
        <f>I29/'- 3 -'!E29</f>
        <v>0.013637639328856947</v>
      </c>
      <c r="K29" s="12">
        <f>I29/'- 7 -'!H29</f>
        <v>82.18826160506924</v>
      </c>
    </row>
    <row r="30" spans="1:11" ht="12.75">
      <c r="A30" s="13">
        <v>22</v>
      </c>
      <c r="B30" s="14" t="s">
        <v>145</v>
      </c>
      <c r="C30" s="14">
        <v>94392</v>
      </c>
      <c r="D30" s="363">
        <f>C30/'- 3 -'!E30</f>
        <v>0.007951853511748512</v>
      </c>
      <c r="E30" s="14">
        <f>C30/'- 7 -'!H30</f>
        <v>53.0888638920135</v>
      </c>
      <c r="F30" s="14">
        <v>0</v>
      </c>
      <c r="G30" s="363">
        <f>F30/'- 3 -'!E30</f>
        <v>0</v>
      </c>
      <c r="H30" s="14">
        <f>F30/'- 7 -'!H30</f>
        <v>0</v>
      </c>
      <c r="I30" s="14">
        <v>131638</v>
      </c>
      <c r="J30" s="363">
        <f>I30/'- 3 -'!E30</f>
        <v>0.011089563655601646</v>
      </c>
      <c r="K30" s="14">
        <f>I30/'- 7 -'!H30</f>
        <v>74.03712035995501</v>
      </c>
    </row>
    <row r="31" spans="1:11" ht="12.75">
      <c r="A31" s="11">
        <v>23</v>
      </c>
      <c r="B31" s="12" t="s">
        <v>146</v>
      </c>
      <c r="C31" s="12">
        <v>69763</v>
      </c>
      <c r="D31" s="362">
        <f>C31/'- 3 -'!E31</f>
        <v>0.007456075333903131</v>
      </c>
      <c r="E31" s="12">
        <f>C31/'- 7 -'!H31</f>
        <v>48.6662016044646</v>
      </c>
      <c r="F31" s="12">
        <v>0</v>
      </c>
      <c r="G31" s="362">
        <f>F31/'- 3 -'!E31</f>
        <v>0</v>
      </c>
      <c r="H31" s="12">
        <f>F31/'- 7 -'!H31</f>
        <v>0</v>
      </c>
      <c r="I31" s="12">
        <v>139364</v>
      </c>
      <c r="J31" s="362">
        <f>I31/'- 3 -'!E31</f>
        <v>0.014894836558549318</v>
      </c>
      <c r="K31" s="12">
        <f>I31/'- 7 -'!H31</f>
        <v>97.2193930938263</v>
      </c>
    </row>
    <row r="32" spans="1:11" ht="12.75">
      <c r="A32" s="13">
        <v>24</v>
      </c>
      <c r="B32" s="14" t="s">
        <v>147</v>
      </c>
      <c r="C32" s="14">
        <v>88209</v>
      </c>
      <c r="D32" s="363">
        <f>C32/'- 3 -'!E32</f>
        <v>0.00405288372539451</v>
      </c>
      <c r="E32" s="14">
        <f>C32/'- 7 -'!H32</f>
        <v>23.70699849494732</v>
      </c>
      <c r="F32" s="14">
        <v>330</v>
      </c>
      <c r="G32" s="363">
        <f>F32/'- 3 -'!E32</f>
        <v>1.5162303499418295E-05</v>
      </c>
      <c r="H32" s="14">
        <f>F32/'- 7 -'!H32</f>
        <v>0.08869060417114599</v>
      </c>
      <c r="I32" s="14">
        <v>310324</v>
      </c>
      <c r="J32" s="363">
        <f>I32/'- 3 -'!E32</f>
        <v>0.01425826263985904</v>
      </c>
      <c r="K32" s="14">
        <f>I32/'- 7 -'!H32</f>
        <v>83.40249408729305</v>
      </c>
    </row>
    <row r="33" spans="1:11" ht="12.75">
      <c r="A33" s="11">
        <v>25</v>
      </c>
      <c r="B33" s="12" t="s">
        <v>148</v>
      </c>
      <c r="C33" s="12">
        <v>66951</v>
      </c>
      <c r="D33" s="362">
        <f>C33/'- 3 -'!E33</f>
        <v>0.0067570745362314074</v>
      </c>
      <c r="E33" s="12">
        <f>C33/'- 7 -'!H33</f>
        <v>41.862689926843</v>
      </c>
      <c r="F33" s="12">
        <v>0</v>
      </c>
      <c r="G33" s="362">
        <f>F33/'- 3 -'!E33</f>
        <v>0</v>
      </c>
      <c r="H33" s="12">
        <f>F33/'- 7 -'!H33</f>
        <v>0</v>
      </c>
      <c r="I33" s="12">
        <v>130182</v>
      </c>
      <c r="J33" s="362">
        <f>I33/'- 3 -'!E33</f>
        <v>0.013138705579837151</v>
      </c>
      <c r="K33" s="12">
        <f>I33/'- 7 -'!H33</f>
        <v>81.39936222097168</v>
      </c>
    </row>
    <row r="34" spans="1:11" ht="12.75">
      <c r="A34" s="13">
        <v>26</v>
      </c>
      <c r="B34" s="14" t="s">
        <v>149</v>
      </c>
      <c r="C34" s="14">
        <v>102237</v>
      </c>
      <c r="D34" s="363">
        <f>C34/'- 3 -'!E34</f>
        <v>0.007018601074322329</v>
      </c>
      <c r="E34" s="14">
        <f>C34/'- 7 -'!H34</f>
        <v>37.60095623390953</v>
      </c>
      <c r="F34" s="14">
        <v>35918</v>
      </c>
      <c r="G34" s="363">
        <f>F34/'- 3 -'!E34</f>
        <v>0.0024657815994944044</v>
      </c>
      <c r="H34" s="14">
        <f>F34/'- 7 -'!H34</f>
        <v>13.210003677822728</v>
      </c>
      <c r="I34" s="14">
        <v>172788</v>
      </c>
      <c r="J34" s="363">
        <f>I34/'- 3 -'!E34</f>
        <v>0.011861948633371543</v>
      </c>
      <c r="K34" s="14">
        <f>I34/'- 7 -'!H34</f>
        <v>63.54836336888562</v>
      </c>
    </row>
    <row r="35" spans="1:11" ht="12.75">
      <c r="A35" s="11">
        <v>28</v>
      </c>
      <c r="B35" s="12" t="s">
        <v>150</v>
      </c>
      <c r="C35" s="12">
        <v>67960</v>
      </c>
      <c r="D35" s="362">
        <f>C35/'- 3 -'!E35</f>
        <v>0.011197462875039215</v>
      </c>
      <c r="E35" s="12">
        <f>C35/'- 7 -'!H35</f>
        <v>76.06895007835236</v>
      </c>
      <c r="F35" s="12">
        <v>0</v>
      </c>
      <c r="G35" s="362">
        <f>F35/'- 3 -'!E35</f>
        <v>0</v>
      </c>
      <c r="H35" s="12">
        <f>F35/'- 7 -'!H35</f>
        <v>0</v>
      </c>
      <c r="I35" s="12">
        <v>46936</v>
      </c>
      <c r="J35" s="362">
        <f>I35/'- 3 -'!E35</f>
        <v>0.007733433159253098</v>
      </c>
      <c r="K35" s="12">
        <f>I35/'- 7 -'!H35</f>
        <v>52.53637788224759</v>
      </c>
    </row>
    <row r="36" spans="1:11" ht="12.75">
      <c r="A36" s="13">
        <v>30</v>
      </c>
      <c r="B36" s="14" t="s">
        <v>151</v>
      </c>
      <c r="C36" s="14">
        <v>78435</v>
      </c>
      <c r="D36" s="363">
        <f>C36/'- 3 -'!E36</f>
        <v>0.008887298047241879</v>
      </c>
      <c r="E36" s="14">
        <f>C36/'- 7 -'!H36</f>
        <v>57.3397178156298</v>
      </c>
      <c r="F36" s="14">
        <v>0</v>
      </c>
      <c r="G36" s="363">
        <f>F36/'- 3 -'!E36</f>
        <v>0</v>
      </c>
      <c r="H36" s="14">
        <f>F36/'- 7 -'!H36</f>
        <v>0</v>
      </c>
      <c r="I36" s="14">
        <v>131698</v>
      </c>
      <c r="J36" s="363">
        <f>I36/'- 3 -'!E36</f>
        <v>0.0149224119108263</v>
      </c>
      <c r="K36" s="14">
        <f>I36/'- 7 -'!H36</f>
        <v>96.27750566561882</v>
      </c>
    </row>
    <row r="37" spans="1:11" ht="12.75">
      <c r="A37" s="11">
        <v>31</v>
      </c>
      <c r="B37" s="12" t="s">
        <v>152</v>
      </c>
      <c r="C37" s="12">
        <v>80198</v>
      </c>
      <c r="D37" s="362">
        <f>C37/'- 3 -'!E37</f>
        <v>0.007954181975790715</v>
      </c>
      <c r="E37" s="12">
        <f>C37/'- 7 -'!H37</f>
        <v>47.11985898942421</v>
      </c>
      <c r="F37" s="12">
        <v>0</v>
      </c>
      <c r="G37" s="362">
        <f>F37/'- 3 -'!E37</f>
        <v>0</v>
      </c>
      <c r="H37" s="12">
        <f>F37/'- 7 -'!H37</f>
        <v>0</v>
      </c>
      <c r="I37" s="12">
        <v>141324</v>
      </c>
      <c r="J37" s="362">
        <f>I37/'- 3 -'!E37</f>
        <v>0.014016768666882552</v>
      </c>
      <c r="K37" s="12">
        <f>I37/'- 7 -'!H37</f>
        <v>83.03407755581668</v>
      </c>
    </row>
    <row r="38" spans="1:11" ht="12.75">
      <c r="A38" s="13">
        <v>32</v>
      </c>
      <c r="B38" s="14" t="s">
        <v>153</v>
      </c>
      <c r="C38" s="14">
        <v>85682</v>
      </c>
      <c r="D38" s="363">
        <f>C38/'- 3 -'!E38</f>
        <v>0.013381646488204108</v>
      </c>
      <c r="E38" s="14">
        <f>C38/'- 7 -'!H38</f>
        <v>97.64330484330485</v>
      </c>
      <c r="F38" s="14">
        <v>0</v>
      </c>
      <c r="G38" s="363">
        <f>F38/'- 3 -'!E38</f>
        <v>0</v>
      </c>
      <c r="H38" s="14">
        <f>F38/'- 7 -'!H38</f>
        <v>0</v>
      </c>
      <c r="I38" s="14">
        <v>56221</v>
      </c>
      <c r="J38" s="363">
        <f>I38/'- 3 -'!E38</f>
        <v>0.008780485366976998</v>
      </c>
      <c r="K38" s="14">
        <f>I38/'- 7 -'!H38</f>
        <v>64.06951566951567</v>
      </c>
    </row>
    <row r="39" spans="1:11" ht="12.75">
      <c r="A39" s="11">
        <v>33</v>
      </c>
      <c r="B39" s="12" t="s">
        <v>154</v>
      </c>
      <c r="C39" s="12">
        <v>101380</v>
      </c>
      <c r="D39" s="362">
        <f>C39/'- 3 -'!E39</f>
        <v>0.008385206702210194</v>
      </c>
      <c r="E39" s="12">
        <f>C39/'- 7 -'!H39</f>
        <v>54.138630780732676</v>
      </c>
      <c r="F39" s="12">
        <v>3455</v>
      </c>
      <c r="G39" s="362">
        <f>F39/'- 3 -'!E39</f>
        <v>0.000285765330007262</v>
      </c>
      <c r="H39" s="12">
        <f>F39/'- 7 -'!H39</f>
        <v>1.8450283028943715</v>
      </c>
      <c r="I39" s="12">
        <v>159708</v>
      </c>
      <c r="J39" s="362">
        <f>I39/'- 3 -'!E39</f>
        <v>0.013209554073748133</v>
      </c>
      <c r="K39" s="12">
        <f>I39/'- 7 -'!H39</f>
        <v>85.28676706183916</v>
      </c>
    </row>
    <row r="40" spans="1:11" ht="12.75">
      <c r="A40" s="13">
        <v>34</v>
      </c>
      <c r="B40" s="14" t="s">
        <v>155</v>
      </c>
      <c r="C40" s="14">
        <v>68995</v>
      </c>
      <c r="D40" s="363">
        <f>C40/'- 3 -'!E40</f>
        <v>0.012717920259504486</v>
      </c>
      <c r="E40" s="14">
        <f>C40/'- 7 -'!H40</f>
        <v>91.68770764119601</v>
      </c>
      <c r="F40" s="14">
        <v>0</v>
      </c>
      <c r="G40" s="363">
        <f>F40/'- 3 -'!E40</f>
        <v>0</v>
      </c>
      <c r="H40" s="14">
        <f>F40/'- 7 -'!H40</f>
        <v>0</v>
      </c>
      <c r="I40" s="14">
        <v>51705</v>
      </c>
      <c r="J40" s="363">
        <f>I40/'- 3 -'!E40</f>
        <v>0.009530836539135872</v>
      </c>
      <c r="K40" s="14">
        <f>I40/'- 7 -'!H40</f>
        <v>68.7109634551495</v>
      </c>
    </row>
    <row r="41" spans="1:11" ht="12.75">
      <c r="A41" s="11">
        <v>35</v>
      </c>
      <c r="B41" s="12" t="s">
        <v>156</v>
      </c>
      <c r="C41" s="12">
        <v>101027</v>
      </c>
      <c r="D41" s="362">
        <f>C41/'- 3 -'!E41</f>
        <v>0.007557971165741886</v>
      </c>
      <c r="E41" s="12">
        <f>C41/'- 7 -'!H41</f>
        <v>50.614729458917836</v>
      </c>
      <c r="F41" s="12">
        <v>0</v>
      </c>
      <c r="G41" s="362">
        <f>F41/'- 3 -'!E41</f>
        <v>0</v>
      </c>
      <c r="H41" s="12">
        <f>F41/'- 7 -'!H41</f>
        <v>0</v>
      </c>
      <c r="I41" s="12">
        <v>140075</v>
      </c>
      <c r="J41" s="362">
        <f>I41/'- 3 -'!E41</f>
        <v>0.010479206658034928</v>
      </c>
      <c r="K41" s="12">
        <f>I41/'- 7 -'!H41</f>
        <v>70.17785571142285</v>
      </c>
    </row>
    <row r="42" spans="1:11" ht="12.75">
      <c r="A42" s="13">
        <v>36</v>
      </c>
      <c r="B42" s="14" t="s">
        <v>157</v>
      </c>
      <c r="C42" s="14">
        <v>77964</v>
      </c>
      <c r="D42" s="363">
        <f>C42/'- 3 -'!E42</f>
        <v>0.01099799737673979</v>
      </c>
      <c r="E42" s="14">
        <f>C42/'- 7 -'!H42</f>
        <v>69.57965194109772</v>
      </c>
      <c r="F42" s="14">
        <v>0</v>
      </c>
      <c r="G42" s="363">
        <f>F42/'- 3 -'!E42</f>
        <v>0</v>
      </c>
      <c r="H42" s="14">
        <f>F42/'- 7 -'!H42</f>
        <v>0</v>
      </c>
      <c r="I42" s="14">
        <v>57969</v>
      </c>
      <c r="J42" s="363">
        <f>I42/'- 3 -'!E42</f>
        <v>0.008177401235598852</v>
      </c>
      <c r="K42" s="14">
        <f>I42/'- 7 -'!H42</f>
        <v>51.734939759036145</v>
      </c>
    </row>
    <row r="43" spans="1:11" ht="12.75">
      <c r="A43" s="11">
        <v>37</v>
      </c>
      <c r="B43" s="12" t="s">
        <v>158</v>
      </c>
      <c r="C43" s="12">
        <v>51548</v>
      </c>
      <c r="D43" s="362">
        <f>C43/'- 3 -'!E43</f>
        <v>0.007512323311461496</v>
      </c>
      <c r="E43" s="12">
        <f>C43/'- 7 -'!H43</f>
        <v>50.886475814412634</v>
      </c>
      <c r="F43" s="12">
        <v>0</v>
      </c>
      <c r="G43" s="362">
        <f>F43/'- 3 -'!E43</f>
        <v>0</v>
      </c>
      <c r="H43" s="12">
        <f>F43/'- 7 -'!H43</f>
        <v>0</v>
      </c>
      <c r="I43" s="12">
        <v>86959</v>
      </c>
      <c r="J43" s="362">
        <f>I43/'- 3 -'!E43</f>
        <v>0.012672928587750838</v>
      </c>
      <c r="K43" s="12">
        <f>I43/'- 7 -'!H43</f>
        <v>85.84304047384008</v>
      </c>
    </row>
    <row r="44" spans="1:11" ht="12.75">
      <c r="A44" s="13">
        <v>38</v>
      </c>
      <c r="B44" s="14" t="s">
        <v>159</v>
      </c>
      <c r="C44" s="14">
        <v>87993.8</v>
      </c>
      <c r="D44" s="363">
        <f>C44/'- 3 -'!E44</f>
        <v>0.009874786404823194</v>
      </c>
      <c r="E44" s="14">
        <f>C44/'- 7 -'!H44</f>
        <v>69.57131562302341</v>
      </c>
      <c r="F44" s="14">
        <v>362</v>
      </c>
      <c r="G44" s="363">
        <f>F44/'- 3 -'!E44</f>
        <v>4.0624142593523594E-05</v>
      </c>
      <c r="H44" s="14">
        <f>F44/'- 7 -'!H44</f>
        <v>0.2862112586970272</v>
      </c>
      <c r="I44" s="14">
        <v>116511</v>
      </c>
      <c r="J44" s="363">
        <f>I44/'- 3 -'!E44</f>
        <v>0.01307502618153046</v>
      </c>
      <c r="K44" s="14">
        <f>I44/'- 7 -'!H44</f>
        <v>92.11812144212524</v>
      </c>
    </row>
    <row r="45" spans="1:11" ht="12.75">
      <c r="A45" s="11">
        <v>39</v>
      </c>
      <c r="B45" s="12" t="s">
        <v>160</v>
      </c>
      <c r="C45" s="12">
        <v>86189</v>
      </c>
      <c r="D45" s="362">
        <f>C45/'- 3 -'!E45</f>
        <v>0.005876946935987925</v>
      </c>
      <c r="E45" s="12">
        <f>C45/'- 7 -'!H45</f>
        <v>37.85199824330259</v>
      </c>
      <c r="F45" s="12">
        <v>0</v>
      </c>
      <c r="G45" s="362">
        <f>F45/'- 3 -'!E45</f>
        <v>0</v>
      </c>
      <c r="H45" s="12">
        <f>F45/'- 7 -'!H45</f>
        <v>0</v>
      </c>
      <c r="I45" s="12">
        <v>130827</v>
      </c>
      <c r="J45" s="362">
        <f>I45/'- 3 -'!E45</f>
        <v>0.008920666637209996</v>
      </c>
      <c r="K45" s="12">
        <f>I45/'- 7 -'!H45</f>
        <v>57.45586297760211</v>
      </c>
    </row>
    <row r="46" spans="1:11" ht="12.75">
      <c r="A46" s="13">
        <v>40</v>
      </c>
      <c r="B46" s="14" t="s">
        <v>161</v>
      </c>
      <c r="C46" s="14">
        <v>151519</v>
      </c>
      <c r="D46" s="363">
        <f>C46/'- 3 -'!E46</f>
        <v>0.003648672514502437</v>
      </c>
      <c r="E46" s="14">
        <f>C46/'- 7 -'!H46</f>
        <v>20.002508250825084</v>
      </c>
      <c r="F46" s="14">
        <v>0</v>
      </c>
      <c r="G46" s="363">
        <f>F46/'- 3 -'!E46</f>
        <v>0</v>
      </c>
      <c r="H46" s="14">
        <f>F46/'- 7 -'!H46</f>
        <v>0</v>
      </c>
      <c r="I46" s="14">
        <v>749390</v>
      </c>
      <c r="J46" s="363">
        <f>I46/'- 3 -'!E46</f>
        <v>0.018045781028405556</v>
      </c>
      <c r="K46" s="14">
        <f>I46/'- 7 -'!H46</f>
        <v>98.92937293729373</v>
      </c>
    </row>
    <row r="47" spans="1:11" ht="12.75">
      <c r="A47" s="11">
        <v>41</v>
      </c>
      <c r="B47" s="12" t="s">
        <v>162</v>
      </c>
      <c r="C47" s="12">
        <v>85855</v>
      </c>
      <c r="D47" s="362">
        <f>C47/'- 3 -'!E47</f>
        <v>0.007116459864799281</v>
      </c>
      <c r="E47" s="12">
        <f>C47/'- 7 -'!H47</f>
        <v>49.46989340247767</v>
      </c>
      <c r="F47" s="12">
        <v>0</v>
      </c>
      <c r="G47" s="362">
        <f>F47/'- 3 -'!E47</f>
        <v>0</v>
      </c>
      <c r="H47" s="12">
        <f>F47/'- 7 -'!H47</f>
        <v>0</v>
      </c>
      <c r="I47" s="12">
        <v>220317</v>
      </c>
      <c r="J47" s="362">
        <f>I47/'- 3 -'!E47</f>
        <v>0.01826191937607575</v>
      </c>
      <c r="K47" s="12">
        <f>I47/'- 7 -'!H47</f>
        <v>126.94727744165947</v>
      </c>
    </row>
    <row r="48" spans="1:11" ht="12.75">
      <c r="A48" s="13">
        <v>42</v>
      </c>
      <c r="B48" s="14" t="s">
        <v>163</v>
      </c>
      <c r="C48" s="14">
        <v>85817</v>
      </c>
      <c r="D48" s="363">
        <f>C48/'- 3 -'!E48</f>
        <v>0.011220010231982018</v>
      </c>
      <c r="E48" s="14">
        <f>C48/'- 7 -'!H48</f>
        <v>75.33093398876404</v>
      </c>
      <c r="F48" s="14">
        <v>6612</v>
      </c>
      <c r="G48" s="363">
        <f>F48/'- 3 -'!E48</f>
        <v>0.0008644756592967023</v>
      </c>
      <c r="H48" s="14">
        <f>F48/'- 7 -'!H48</f>
        <v>5.804073033707865</v>
      </c>
      <c r="I48" s="14">
        <v>97246</v>
      </c>
      <c r="J48" s="363">
        <f>I48/'- 3 -'!E48</f>
        <v>0.0127142770665407</v>
      </c>
      <c r="K48" s="14">
        <f>I48/'- 7 -'!H48</f>
        <v>85.36341292134831</v>
      </c>
    </row>
    <row r="49" spans="1:11" ht="12.75">
      <c r="A49" s="11">
        <v>43</v>
      </c>
      <c r="B49" s="12" t="s">
        <v>164</v>
      </c>
      <c r="C49" s="12">
        <v>80698</v>
      </c>
      <c r="D49" s="362">
        <f>C49/'- 3 -'!E49</f>
        <v>0.013088281756331999</v>
      </c>
      <c r="E49" s="12">
        <f>C49/'- 7 -'!H49</f>
        <v>93.78036025566531</v>
      </c>
      <c r="F49" s="12">
        <v>0</v>
      </c>
      <c r="G49" s="362">
        <f>F49/'- 3 -'!E49</f>
        <v>0</v>
      </c>
      <c r="H49" s="12">
        <f>F49/'- 7 -'!H49</f>
        <v>0</v>
      </c>
      <c r="I49" s="12">
        <v>79630</v>
      </c>
      <c r="J49" s="362">
        <f>I49/'- 3 -'!E49</f>
        <v>0.012915064515312859</v>
      </c>
      <c r="K49" s="12">
        <f>I49/'- 7 -'!H49</f>
        <v>92.5392213829169</v>
      </c>
    </row>
    <row r="50" spans="1:11" ht="12.75">
      <c r="A50" s="13">
        <v>44</v>
      </c>
      <c r="B50" s="14" t="s">
        <v>165</v>
      </c>
      <c r="C50" s="14">
        <v>92807</v>
      </c>
      <c r="D50" s="363">
        <f>C50/'- 3 -'!E50</f>
        <v>0.010333787332444931</v>
      </c>
      <c r="E50" s="14">
        <f>C50/'- 7 -'!H50</f>
        <v>67.25144927536232</v>
      </c>
      <c r="F50" s="14">
        <v>1618</v>
      </c>
      <c r="G50" s="363">
        <f>F50/'- 3 -'!E50</f>
        <v>0.00018015955589444654</v>
      </c>
      <c r="H50" s="14">
        <f>F50/'- 7 -'!H50</f>
        <v>1.172463768115942</v>
      </c>
      <c r="I50" s="14">
        <v>101914</v>
      </c>
      <c r="J50" s="363">
        <f>I50/'- 3 -'!E50</f>
        <v>0.011347825079991734</v>
      </c>
      <c r="K50" s="14">
        <f>I50/'- 7 -'!H50</f>
        <v>73.85072463768115</v>
      </c>
    </row>
    <row r="51" spans="1:11" ht="12.75">
      <c r="A51" s="11">
        <v>45</v>
      </c>
      <c r="B51" s="12" t="s">
        <v>166</v>
      </c>
      <c r="C51" s="12">
        <v>63701</v>
      </c>
      <c r="D51" s="362">
        <f>C51/'- 3 -'!E51</f>
        <v>0.00552428596689487</v>
      </c>
      <c r="E51" s="12">
        <f>C51/'- 7 -'!H51</f>
        <v>34.49263591076457</v>
      </c>
      <c r="F51" s="12">
        <v>0</v>
      </c>
      <c r="G51" s="362">
        <f>F51/'- 3 -'!E51</f>
        <v>0</v>
      </c>
      <c r="H51" s="12">
        <f>F51/'- 7 -'!H51</f>
        <v>0</v>
      </c>
      <c r="I51" s="12">
        <v>133822</v>
      </c>
      <c r="J51" s="362">
        <f>I51/'- 3 -'!E51</f>
        <v>0.011605327964424504</v>
      </c>
      <c r="K51" s="12">
        <f>I51/'- 7 -'!H51</f>
        <v>72.46155512237384</v>
      </c>
    </row>
    <row r="52" spans="1:11" ht="12.75">
      <c r="A52" s="13">
        <v>46</v>
      </c>
      <c r="B52" s="14" t="s">
        <v>167</v>
      </c>
      <c r="C52" s="14">
        <v>106323</v>
      </c>
      <c r="D52" s="363">
        <f>C52/'- 3 -'!E52</f>
        <v>0.009868153687156229</v>
      </c>
      <c r="E52" s="14">
        <f>C52/'- 7 -'!H52</f>
        <v>66.22422921208346</v>
      </c>
      <c r="F52" s="14">
        <v>570</v>
      </c>
      <c r="G52" s="363">
        <f>F52/'- 3 -'!E52</f>
        <v>5.290339438953989E-05</v>
      </c>
      <c r="H52" s="14">
        <f>F52/'- 7 -'!H52</f>
        <v>0.35502958579881655</v>
      </c>
      <c r="I52" s="14">
        <v>69709</v>
      </c>
      <c r="J52" s="363">
        <f>I52/'- 3 -'!E52</f>
        <v>0.006469899507895503</v>
      </c>
      <c r="K52" s="14">
        <f>I52/'- 7 -'!H52</f>
        <v>43.41887262535036</v>
      </c>
    </row>
    <row r="53" spans="1:11" ht="12.75">
      <c r="A53" s="11">
        <v>47</v>
      </c>
      <c r="B53" s="12" t="s">
        <v>168</v>
      </c>
      <c r="C53" s="12">
        <v>54977</v>
      </c>
      <c r="D53" s="362">
        <f>C53/'- 3 -'!E53</f>
        <v>0.006464130875575387</v>
      </c>
      <c r="E53" s="12">
        <f>C53/'- 7 -'!H53</f>
        <v>37.3942320772684</v>
      </c>
      <c r="F53" s="12">
        <v>0</v>
      </c>
      <c r="G53" s="362">
        <f>F53/'- 3 -'!E53</f>
        <v>0</v>
      </c>
      <c r="H53" s="12">
        <f>F53/'- 7 -'!H53</f>
        <v>0</v>
      </c>
      <c r="I53" s="12">
        <v>101686</v>
      </c>
      <c r="J53" s="362">
        <f>I53/'- 3 -'!E53</f>
        <v>0.011956120054090962</v>
      </c>
      <c r="K53" s="12">
        <f>I53/'- 7 -'!H53</f>
        <v>69.16473949122569</v>
      </c>
    </row>
    <row r="54" spans="1:11" ht="12.75">
      <c r="A54" s="13">
        <v>48</v>
      </c>
      <c r="B54" s="14" t="s">
        <v>169</v>
      </c>
      <c r="C54" s="14">
        <v>52544</v>
      </c>
      <c r="D54" s="363">
        <f>C54/'- 3 -'!E54</f>
        <v>0.0009816029038886636</v>
      </c>
      <c r="E54" s="14">
        <f>C54/'- 7 -'!H54</f>
        <v>10.159515845240628</v>
      </c>
      <c r="F54" s="14">
        <v>3490</v>
      </c>
      <c r="G54" s="363">
        <f>F54/'- 3 -'!E54</f>
        <v>6.519857899230048E-05</v>
      </c>
      <c r="H54" s="14">
        <f>F54/'- 7 -'!H54</f>
        <v>0.6748003635027746</v>
      </c>
      <c r="I54" s="14">
        <v>1253730</v>
      </c>
      <c r="J54" s="363">
        <f>I54/'- 3 -'!E54</f>
        <v>0.023421608722067874</v>
      </c>
      <c r="K54" s="14">
        <f>I54/'- 7 -'!H54</f>
        <v>242.4118795800383</v>
      </c>
    </row>
    <row r="55" spans="1:11" ht="12.75">
      <c r="A55" s="11">
        <v>49</v>
      </c>
      <c r="B55" s="12" t="s">
        <v>170</v>
      </c>
      <c r="C55" s="12">
        <v>234627</v>
      </c>
      <c r="D55" s="362">
        <f>C55/'- 3 -'!E55</f>
        <v>0.007310120213960604</v>
      </c>
      <c r="E55" s="12">
        <f>C55/'- 7 -'!H55</f>
        <v>53.92980278582264</v>
      </c>
      <c r="F55" s="12">
        <v>0</v>
      </c>
      <c r="G55" s="362">
        <f>F55/'- 3 -'!E55</f>
        <v>0</v>
      </c>
      <c r="H55" s="12">
        <f>F55/'- 7 -'!H55</f>
        <v>0</v>
      </c>
      <c r="I55" s="12">
        <v>461097</v>
      </c>
      <c r="J55" s="362">
        <f>I55/'- 3 -'!E55</f>
        <v>0.014366098105915315</v>
      </c>
      <c r="K55" s="12">
        <f>I55/'- 7 -'!H55</f>
        <v>105.98469176665287</v>
      </c>
    </row>
    <row r="56" spans="1:11" ht="12.75">
      <c r="A56" s="13">
        <v>50</v>
      </c>
      <c r="B56" s="14" t="s">
        <v>385</v>
      </c>
      <c r="C56" s="14">
        <v>72698</v>
      </c>
      <c r="D56" s="363">
        <f>C56/'- 3 -'!E56</f>
        <v>0.005193509263596564</v>
      </c>
      <c r="E56" s="14">
        <f>C56/'- 7 -'!H56</f>
        <v>38.51549668874172</v>
      </c>
      <c r="F56" s="14">
        <v>0</v>
      </c>
      <c r="G56" s="363">
        <f>F56/'- 3 -'!E56</f>
        <v>0</v>
      </c>
      <c r="H56" s="14">
        <f>F56/'- 7 -'!H56</f>
        <v>0</v>
      </c>
      <c r="I56" s="14">
        <v>134604</v>
      </c>
      <c r="J56" s="363">
        <f>I56/'- 3 -'!E56</f>
        <v>0.009616043370067289</v>
      </c>
      <c r="K56" s="14">
        <f>I56/'- 7 -'!H56</f>
        <v>71.3133774834437</v>
      </c>
    </row>
    <row r="57" spans="1:11" ht="12.75">
      <c r="A57" s="11">
        <v>2264</v>
      </c>
      <c r="B57" s="12" t="s">
        <v>171</v>
      </c>
      <c r="C57" s="12">
        <v>0</v>
      </c>
      <c r="D57" s="362">
        <f>C57/'- 3 -'!E57</f>
        <v>0</v>
      </c>
      <c r="E57" s="12">
        <f>C57/'- 7 -'!H57</f>
        <v>0</v>
      </c>
      <c r="F57" s="12">
        <v>0</v>
      </c>
      <c r="G57" s="362">
        <f>F57/'- 3 -'!E57</f>
        <v>0</v>
      </c>
      <c r="H57" s="12">
        <f>F57/'- 7 -'!H57</f>
        <v>0</v>
      </c>
      <c r="I57" s="12">
        <v>34628</v>
      </c>
      <c r="J57" s="362">
        <f>I57/'- 3 -'!E57</f>
        <v>0.018866999314581117</v>
      </c>
      <c r="K57" s="12">
        <f>I57/'- 7 -'!H57</f>
        <v>171.00246913580247</v>
      </c>
    </row>
    <row r="58" spans="1:11" ht="12.75">
      <c r="A58" s="13">
        <v>2309</v>
      </c>
      <c r="B58" s="14" t="s">
        <v>172</v>
      </c>
      <c r="C58" s="14">
        <v>0</v>
      </c>
      <c r="D58" s="363">
        <f>C58/'- 3 -'!E58</f>
        <v>0</v>
      </c>
      <c r="E58" s="14">
        <f>C58/'- 7 -'!H58</f>
        <v>0</v>
      </c>
      <c r="F58" s="14">
        <v>0</v>
      </c>
      <c r="G58" s="363">
        <f>F58/'- 3 -'!E58</f>
        <v>0</v>
      </c>
      <c r="H58" s="14">
        <f>F58/'- 7 -'!H58</f>
        <v>0</v>
      </c>
      <c r="I58" s="14">
        <v>43449</v>
      </c>
      <c r="J58" s="363">
        <f>I58/'- 3 -'!E58</f>
        <v>0.022268006365362587</v>
      </c>
      <c r="K58" s="14">
        <f>I58/'- 7 -'!H58</f>
        <v>165.83587786259542</v>
      </c>
    </row>
    <row r="59" spans="1:11" ht="12.75">
      <c r="A59" s="11">
        <v>2312</v>
      </c>
      <c r="B59" s="12" t="s">
        <v>173</v>
      </c>
      <c r="C59" s="12">
        <v>0</v>
      </c>
      <c r="D59" s="362">
        <f>C59/'- 3 -'!E59</f>
        <v>0</v>
      </c>
      <c r="E59" s="12">
        <f>C59/'- 7 -'!H59</f>
        <v>0</v>
      </c>
      <c r="F59" s="12">
        <v>0</v>
      </c>
      <c r="G59" s="362">
        <f>F59/'- 3 -'!E59</f>
        <v>0</v>
      </c>
      <c r="H59" s="12">
        <f>F59/'- 7 -'!H59</f>
        <v>0</v>
      </c>
      <c r="I59" s="12">
        <v>48739</v>
      </c>
      <c r="J59" s="362">
        <f>I59/'- 3 -'!E59</f>
        <v>0.026800728044562485</v>
      </c>
      <c r="K59" s="12">
        <f>I59/'- 7 -'!H59</f>
        <v>221.03854875283446</v>
      </c>
    </row>
    <row r="60" spans="1:11" ht="12.75">
      <c r="A60" s="13">
        <v>2355</v>
      </c>
      <c r="B60" s="14" t="s">
        <v>174</v>
      </c>
      <c r="C60" s="14">
        <v>125410</v>
      </c>
      <c r="D60" s="363">
        <f>C60/'- 3 -'!E60</f>
        <v>0.005263662879789793</v>
      </c>
      <c r="E60" s="14">
        <f>C60/'- 7 -'!H60</f>
        <v>37.08818832436269</v>
      </c>
      <c r="F60" s="14">
        <v>0</v>
      </c>
      <c r="G60" s="363">
        <f>F60/'- 3 -'!E60</f>
        <v>0</v>
      </c>
      <c r="H60" s="14">
        <f>F60/'- 7 -'!H60</f>
        <v>0</v>
      </c>
      <c r="I60" s="14">
        <v>309286</v>
      </c>
      <c r="J60" s="363">
        <f>I60/'- 3 -'!E60</f>
        <v>0.012981239434165265</v>
      </c>
      <c r="K60" s="14">
        <f>I60/'- 7 -'!H60</f>
        <v>91.46684805110309</v>
      </c>
    </row>
    <row r="61" spans="1:11" ht="12.75">
      <c r="A61" s="11">
        <v>2439</v>
      </c>
      <c r="B61" s="12" t="s">
        <v>175</v>
      </c>
      <c r="C61" s="12">
        <v>20442.39</v>
      </c>
      <c r="D61" s="362">
        <f>C61/'- 3 -'!E61</f>
        <v>0.01738781864052966</v>
      </c>
      <c r="E61" s="12">
        <f>C61/'- 7 -'!H61</f>
        <v>137.65919191919193</v>
      </c>
      <c r="F61" s="12">
        <v>0</v>
      </c>
      <c r="G61" s="362">
        <f>F61/'- 3 -'!E61</f>
        <v>0</v>
      </c>
      <c r="H61" s="12">
        <f>F61/'- 7 -'!H61</f>
        <v>0</v>
      </c>
      <c r="I61" s="12">
        <v>62005.55</v>
      </c>
      <c r="J61" s="362">
        <f>I61/'- 3 -'!E61</f>
        <v>0.05274047007743683</v>
      </c>
      <c r="K61" s="12">
        <f>I61/'- 7 -'!H61</f>
        <v>417.5457912457913</v>
      </c>
    </row>
    <row r="62" spans="1:11" ht="12.75">
      <c r="A62" s="13">
        <v>2460</v>
      </c>
      <c r="B62" s="14" t="s">
        <v>176</v>
      </c>
      <c r="C62" s="14">
        <v>0</v>
      </c>
      <c r="D62" s="363">
        <f>C62/'- 3 -'!E62</f>
        <v>0</v>
      </c>
      <c r="E62" s="14">
        <f>C62/'- 7 -'!H62</f>
        <v>0</v>
      </c>
      <c r="F62" s="14">
        <v>0</v>
      </c>
      <c r="G62" s="363">
        <f>F62/'- 3 -'!E62</f>
        <v>0</v>
      </c>
      <c r="H62" s="14">
        <f>F62/'- 7 -'!H62</f>
        <v>0</v>
      </c>
      <c r="I62" s="14">
        <v>45009</v>
      </c>
      <c r="J62" s="363">
        <f>I62/'- 3 -'!E62</f>
        <v>0.01624161243353547</v>
      </c>
      <c r="K62" s="14">
        <f>I62/'- 7 -'!H62</f>
        <v>145.19032258064516</v>
      </c>
    </row>
    <row r="63" spans="1:11" ht="12.75">
      <c r="A63" s="11">
        <v>3000</v>
      </c>
      <c r="B63" s="12" t="s">
        <v>459</v>
      </c>
      <c r="C63" s="12">
        <v>0</v>
      </c>
      <c r="D63" s="362">
        <f>C63/'- 3 -'!E63</f>
        <v>0</v>
      </c>
      <c r="E63" s="12">
        <f>C63/'- 7 -'!H63</f>
        <v>0</v>
      </c>
      <c r="F63" s="12">
        <v>0</v>
      </c>
      <c r="G63" s="362">
        <f>F63/'- 3 -'!E63</f>
        <v>0</v>
      </c>
      <c r="H63" s="12">
        <f>F63/'- 7 -'!H63</f>
        <v>0</v>
      </c>
      <c r="I63" s="12">
        <v>0</v>
      </c>
      <c r="J63" s="362">
        <f>I63/'- 3 -'!E63</f>
        <v>0</v>
      </c>
      <c r="K63" s="12">
        <f>I63/'- 7 -'!H63</f>
        <v>0</v>
      </c>
    </row>
    <row r="64" spans="1:11" ht="4.5" customHeight="1">
      <c r="A64" s="15"/>
      <c r="B64" s="15"/>
      <c r="C64" s="15"/>
      <c r="D64" s="196"/>
      <c r="E64" s="15"/>
      <c r="F64" s="15"/>
      <c r="G64" s="196"/>
      <c r="H64" s="15"/>
      <c r="I64" s="15"/>
      <c r="J64" s="196"/>
      <c r="K64" s="15"/>
    </row>
    <row r="65" spans="1:11" ht="12.75">
      <c r="A65" s="17"/>
      <c r="B65" s="18" t="s">
        <v>177</v>
      </c>
      <c r="C65" s="18">
        <f>SUM(C11:C63)</f>
        <v>6457776.01</v>
      </c>
      <c r="D65" s="101">
        <f>C65/'- 3 -'!E65</f>
        <v>0.005320068523727409</v>
      </c>
      <c r="E65" s="18">
        <f>C65/'- 7 -'!H65</f>
        <v>34.590363737414364</v>
      </c>
      <c r="F65" s="18">
        <f>SUM(F11:F63)</f>
        <v>908332.3300000001</v>
      </c>
      <c r="G65" s="101">
        <f>F65/'- 3 -'!E65</f>
        <v>0.0007483056443013697</v>
      </c>
      <c r="H65" s="18">
        <f>F65/'- 7 -'!H65</f>
        <v>4.865381772377871</v>
      </c>
      <c r="I65" s="18">
        <f>SUM(I11:I63)</f>
        <v>21834322.32</v>
      </c>
      <c r="J65" s="101">
        <f>I65/'- 3 -'!E65</f>
        <v>0.017987630839421266</v>
      </c>
      <c r="K65" s="18">
        <f>I65/'- 7 -'!H65</f>
        <v>116.95313523405174</v>
      </c>
    </row>
    <row r="66" spans="1:11" ht="4.5" customHeight="1">
      <c r="A66" s="15"/>
      <c r="B66" s="15"/>
      <c r="C66" s="15"/>
      <c r="D66" s="196"/>
      <c r="E66" s="15"/>
      <c r="F66" s="15"/>
      <c r="G66" s="196"/>
      <c r="H66" s="15"/>
      <c r="I66" s="15"/>
      <c r="J66" s="196"/>
      <c r="K66" s="15"/>
    </row>
    <row r="67" spans="1:11" ht="12.75">
      <c r="A67" s="13">
        <v>2155</v>
      </c>
      <c r="B67" s="14" t="s">
        <v>178</v>
      </c>
      <c r="C67" s="14">
        <v>0</v>
      </c>
      <c r="D67" s="363">
        <f>C67/'- 3 -'!E67</f>
        <v>0</v>
      </c>
      <c r="E67" s="14">
        <f>C67/'- 7 -'!H67</f>
        <v>0</v>
      </c>
      <c r="F67" s="14">
        <v>0</v>
      </c>
      <c r="G67" s="363">
        <f>F67/'- 3 -'!E67</f>
        <v>0</v>
      </c>
      <c r="H67" s="14">
        <f>F67/'- 7 -'!H67</f>
        <v>0</v>
      </c>
      <c r="I67" s="14">
        <v>7812</v>
      </c>
      <c r="J67" s="363">
        <f>I67/'- 3 -'!E67</f>
        <v>0.00676218100177193</v>
      </c>
      <c r="K67" s="14">
        <f>I67/'- 7 -'!H67</f>
        <v>53.69072164948454</v>
      </c>
    </row>
    <row r="68" spans="1:11" ht="12.75">
      <c r="A68" s="11">
        <v>2408</v>
      </c>
      <c r="B68" s="12" t="s">
        <v>180</v>
      </c>
      <c r="C68" s="12">
        <v>29399</v>
      </c>
      <c r="D68" s="362">
        <f>C68/'- 3 -'!E68</f>
        <v>0.012936011208070938</v>
      </c>
      <c r="E68" s="12">
        <f>C68/'- 7 -'!H68</f>
        <v>109.90280373831776</v>
      </c>
      <c r="F68" s="12">
        <v>1589</v>
      </c>
      <c r="G68" s="362">
        <f>F68/'- 3 -'!E68</f>
        <v>0.0006991843875514378</v>
      </c>
      <c r="H68" s="12">
        <f>F68/'- 7 -'!H68</f>
        <v>5.940186915887851</v>
      </c>
      <c r="I68" s="12">
        <v>15610</v>
      </c>
      <c r="J68" s="362">
        <f>I68/'- 3 -'!E68</f>
        <v>0.006868639578148486</v>
      </c>
      <c r="K68" s="12">
        <f>I68/'- 7 -'!H68</f>
        <v>58.35514018691589</v>
      </c>
    </row>
    <row r="69" ht="6.75" customHeight="1"/>
    <row r="70" spans="1:11" ht="12" customHeight="1">
      <c r="A70" s="392" t="s">
        <v>436</v>
      </c>
      <c r="B70" s="270" t="s">
        <v>367</v>
      </c>
      <c r="C70" s="16"/>
      <c r="D70" s="129"/>
      <c r="E70" s="173"/>
      <c r="F70" s="173"/>
      <c r="G70" s="173"/>
      <c r="H70" s="173"/>
      <c r="I70" s="173"/>
      <c r="J70" s="173"/>
      <c r="K70" s="173"/>
    </row>
    <row r="71" spans="1:11" ht="12" customHeight="1">
      <c r="A71" s="4"/>
      <c r="B71" s="4"/>
      <c r="D71" s="129"/>
      <c r="E71" s="173"/>
      <c r="F71" s="173"/>
      <c r="G71" s="173"/>
      <c r="H71" s="173"/>
      <c r="I71" s="173"/>
      <c r="J71" s="173"/>
      <c r="K71" s="173"/>
    </row>
    <row r="72" spans="1:11" ht="12" customHeight="1">
      <c r="A72" s="4"/>
      <c r="B72" s="4"/>
      <c r="D72" s="129"/>
      <c r="E72" s="173"/>
      <c r="F72" s="239"/>
      <c r="G72" s="173"/>
      <c r="H72" s="173"/>
      <c r="I72" s="173"/>
      <c r="J72" s="173"/>
      <c r="K72" s="173"/>
    </row>
    <row r="73" spans="1:11" ht="12" customHeight="1">
      <c r="A73" s="4"/>
      <c r="B73" s="4"/>
      <c r="D73" s="129"/>
      <c r="E73" s="173"/>
      <c r="F73" s="239"/>
      <c r="G73" s="173"/>
      <c r="H73" s="173"/>
      <c r="I73" s="173"/>
      <c r="J73" s="173"/>
      <c r="K73" s="173"/>
    </row>
    <row r="74" spans="1:11" ht="12" customHeight="1">
      <c r="A74" s="4"/>
      <c r="B74" s="4"/>
      <c r="D74" s="129"/>
      <c r="E74" s="173"/>
      <c r="F74" s="239"/>
      <c r="G74" s="173"/>
      <c r="H74" s="173"/>
      <c r="I74" s="173"/>
      <c r="J74" s="173"/>
      <c r="K74" s="173"/>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6.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8"/>
      <c r="F2" s="198"/>
      <c r="G2" s="198"/>
      <c r="H2" s="198"/>
      <c r="I2" s="213"/>
      <c r="J2" s="213"/>
      <c r="K2" s="218" t="s">
        <v>416</v>
      </c>
    </row>
    <row r="3" spans="1:11" ht="12.75">
      <c r="A3" s="7"/>
      <c r="B3" s="85"/>
      <c r="C3" s="201" t="str">
        <f>YEAR</f>
        <v>OPERATING FUND ACTUAL 1999/2000</v>
      </c>
      <c r="D3" s="201"/>
      <c r="E3" s="201"/>
      <c r="F3" s="201"/>
      <c r="G3" s="201"/>
      <c r="H3" s="201"/>
      <c r="I3" s="214"/>
      <c r="J3" s="214"/>
      <c r="K3" s="219"/>
    </row>
    <row r="4" spans="1:11" ht="12.75">
      <c r="A4" s="8"/>
      <c r="C4" s="141"/>
      <c r="D4" s="141"/>
      <c r="E4" s="141"/>
      <c r="F4" s="141"/>
      <c r="G4" s="141"/>
      <c r="H4" s="141"/>
      <c r="I4" s="141"/>
      <c r="J4" s="141"/>
      <c r="K4" s="141"/>
    </row>
    <row r="5" spans="1:11" ht="16.5">
      <c r="A5" s="8"/>
      <c r="C5" s="342" t="s">
        <v>370</v>
      </c>
      <c r="D5" s="154"/>
      <c r="E5" s="230"/>
      <c r="F5" s="230"/>
      <c r="G5" s="230"/>
      <c r="H5" s="230"/>
      <c r="I5" s="230"/>
      <c r="J5" s="230"/>
      <c r="K5" s="231"/>
    </row>
    <row r="6" spans="1:11" ht="12.75">
      <c r="A6" s="8"/>
      <c r="C6" s="67" t="s">
        <v>18</v>
      </c>
      <c r="D6" s="65"/>
      <c r="E6" s="66"/>
      <c r="F6" s="67" t="s">
        <v>378</v>
      </c>
      <c r="G6" s="65"/>
      <c r="H6" s="66"/>
      <c r="I6" s="67" t="s">
        <v>366</v>
      </c>
      <c r="J6" s="65"/>
      <c r="K6" s="66"/>
    </row>
    <row r="7" spans="3:11" ht="12.75">
      <c r="C7" s="68" t="s">
        <v>48</v>
      </c>
      <c r="D7" s="69"/>
      <c r="E7" s="70"/>
      <c r="F7" s="68" t="s">
        <v>377</v>
      </c>
      <c r="G7" s="69"/>
      <c r="H7" s="70"/>
      <c r="I7" s="68" t="s">
        <v>251</v>
      </c>
      <c r="J7" s="69"/>
      <c r="K7" s="70"/>
    </row>
    <row r="8" spans="1:11" ht="12.75">
      <c r="A8" s="92"/>
      <c r="B8" s="45"/>
      <c r="C8" s="72"/>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10512043.33</v>
      </c>
      <c r="D11" s="362">
        <f>C11/'- 3 -'!E11</f>
        <v>0.047643826456985</v>
      </c>
      <c r="E11" s="381">
        <f>IF(AND(C11&gt;0,'- 7 -'!C11=0),"N/A ",IF(C11&gt;0,C11/'- 7 -'!C11,0))</f>
        <v>11732.191216517856</v>
      </c>
      <c r="F11" s="12">
        <v>11144111.059999999</v>
      </c>
      <c r="G11" s="362">
        <f>F11/'- 3 -'!E11</f>
        <v>0.0505085525898424</v>
      </c>
      <c r="H11" s="12">
        <f>F11/'- 7 -'!H11</f>
        <v>368.8979205010394</v>
      </c>
      <c r="I11" s="12">
        <v>12181093.719999999</v>
      </c>
      <c r="J11" s="362">
        <f>I11/'- 3 -'!E11</f>
        <v>0.05520847822189768</v>
      </c>
      <c r="K11" s="12">
        <f>I11/'- 7 -'!H11</f>
        <v>403.22463752764054</v>
      </c>
    </row>
    <row r="12" spans="1:11" ht="12.75">
      <c r="A12" s="13">
        <v>2</v>
      </c>
      <c r="B12" s="14" t="s">
        <v>127</v>
      </c>
      <c r="C12" s="14">
        <v>881079</v>
      </c>
      <c r="D12" s="363">
        <f>C12/'- 3 -'!E12</f>
        <v>0.015837720237143294</v>
      </c>
      <c r="E12" s="382">
        <f>IF(AND(C12&gt;0,'- 7 -'!C12=0),"N/A ",IF(C12&gt;0,C12/'- 7 -'!C12,0))</f>
        <v>9789.766666666666</v>
      </c>
      <c r="F12" s="14">
        <v>1947920</v>
      </c>
      <c r="G12" s="363">
        <f>F12/'- 3 -'!E12</f>
        <v>0.035014580990281416</v>
      </c>
      <c r="H12" s="14">
        <f>F12/'- 7 -'!H12</f>
        <v>212.5895739521239</v>
      </c>
      <c r="I12" s="14">
        <v>2199471</v>
      </c>
      <c r="J12" s="363">
        <f>I12/'- 3 -'!E12</f>
        <v>0.039536303064435535</v>
      </c>
      <c r="K12" s="14">
        <f>I12/'- 7 -'!H12</f>
        <v>240.04302168982912</v>
      </c>
    </row>
    <row r="13" spans="1:11" ht="12.75">
      <c r="A13" s="11">
        <v>3</v>
      </c>
      <c r="B13" s="12" t="s">
        <v>128</v>
      </c>
      <c r="C13" s="12">
        <v>0</v>
      </c>
      <c r="D13" s="362">
        <f>C13/'- 3 -'!E13</f>
        <v>0</v>
      </c>
      <c r="E13" s="381">
        <f>IF(AND(C13&gt;0,'- 7 -'!C13=0),"N/A ",IF(C13&gt;0,C13/'- 7 -'!C13,0))</f>
        <v>0</v>
      </c>
      <c r="F13" s="12">
        <v>3516462</v>
      </c>
      <c r="G13" s="362">
        <f>F13/'- 3 -'!E13</f>
        <v>0.09123890987044687</v>
      </c>
      <c r="H13" s="12">
        <f>F13/'- 7 -'!H13</f>
        <v>587.8994884140837</v>
      </c>
      <c r="I13" s="12">
        <v>1148251</v>
      </c>
      <c r="J13" s="362">
        <f>I13/'- 3 -'!E13</f>
        <v>0.029792777370450895</v>
      </c>
      <c r="K13" s="12">
        <f>I13/'- 7 -'!H13</f>
        <v>191.97027451767147</v>
      </c>
    </row>
    <row r="14" spans="1:11" ht="12.75">
      <c r="A14" s="13">
        <v>4</v>
      </c>
      <c r="B14" s="14" t="s">
        <v>129</v>
      </c>
      <c r="C14" s="14">
        <v>1253307.22</v>
      </c>
      <c r="D14" s="363">
        <f>C14/'- 3 -'!E14</f>
        <v>0.033175596005082596</v>
      </c>
      <c r="E14" s="382">
        <f>IF(AND(C14&gt;0,'- 7 -'!C14=0),"N/A ",IF(C14&gt;0,C14/'- 7 -'!C14,0))</f>
        <v>11110.879609929078</v>
      </c>
      <c r="F14" s="14">
        <v>1739911.38</v>
      </c>
      <c r="G14" s="363">
        <f>F14/'- 3 -'!E14</f>
        <v>0.0460562231721012</v>
      </c>
      <c r="H14" s="14">
        <f>F14/'- 7 -'!H14</f>
        <v>300.20210842334103</v>
      </c>
      <c r="I14" s="14">
        <v>1314484.09</v>
      </c>
      <c r="J14" s="363">
        <f>I14/'- 3 -'!E14</f>
        <v>0.03479497479073697</v>
      </c>
      <c r="K14" s="14">
        <f>I14/'- 7 -'!H14</f>
        <v>226.79942199523794</v>
      </c>
    </row>
    <row r="15" spans="1:11" ht="12.75">
      <c r="A15" s="11">
        <v>5</v>
      </c>
      <c r="B15" s="12" t="s">
        <v>130</v>
      </c>
      <c r="C15" s="12">
        <v>1232507</v>
      </c>
      <c r="D15" s="362">
        <f>C15/'- 3 -'!E15</f>
        <v>0.026839354776429663</v>
      </c>
      <c r="E15" s="381">
        <f>IF(AND(C15&gt;0,'- 7 -'!C15=0),"N/A ",IF(C15&gt;0,C15/'- 7 -'!C15,0))</f>
        <v>23978.73540856031</v>
      </c>
      <c r="F15" s="12">
        <v>2324580</v>
      </c>
      <c r="G15" s="362">
        <f>F15/'- 3 -'!E15</f>
        <v>0.05062058659804193</v>
      </c>
      <c r="H15" s="12">
        <f>F15/'- 7 -'!H15</f>
        <v>329.181358596372</v>
      </c>
      <c r="I15" s="12">
        <v>1339591</v>
      </c>
      <c r="J15" s="362">
        <f>I15/'- 3 -'!E15</f>
        <v>0.029171240491382353</v>
      </c>
      <c r="K15" s="12">
        <f>I15/'- 7 -'!H15</f>
        <v>189.69808969511593</v>
      </c>
    </row>
    <row r="16" spans="1:11" ht="12.75">
      <c r="A16" s="13">
        <v>6</v>
      </c>
      <c r="B16" s="14" t="s">
        <v>131</v>
      </c>
      <c r="C16" s="14">
        <v>1396430</v>
      </c>
      <c r="D16" s="363">
        <f>C16/'- 3 -'!E16</f>
        <v>0.025560266478540507</v>
      </c>
      <c r="E16" s="382">
        <f>IF(AND(C16&gt;0,'- 7 -'!C16=0),"N/A ",IF(C16&gt;0,C16/'- 7 -'!C16,0))</f>
        <v>14249.285714285714</v>
      </c>
      <c r="F16" s="14">
        <v>1799934</v>
      </c>
      <c r="G16" s="363">
        <f>F16/'- 3 -'!E16</f>
        <v>0.03294600709221753</v>
      </c>
      <c r="H16" s="14">
        <f>F16/'- 7 -'!H16</f>
        <v>202.3875864395345</v>
      </c>
      <c r="I16" s="14">
        <v>2722319</v>
      </c>
      <c r="J16" s="363">
        <f>I16/'- 3 -'!E16</f>
        <v>0.049829349899095494</v>
      </c>
      <c r="K16" s="14">
        <f>I16/'- 7 -'!H16</f>
        <v>306.10209703716197</v>
      </c>
    </row>
    <row r="17" spans="1:11" ht="12.75">
      <c r="A17" s="11">
        <v>9</v>
      </c>
      <c r="B17" s="12" t="s">
        <v>132</v>
      </c>
      <c r="C17" s="12">
        <v>3974752.02</v>
      </c>
      <c r="D17" s="362">
        <f>C17/'- 3 -'!E17</f>
        <v>0.051650899712175326</v>
      </c>
      <c r="E17" s="381">
        <f>IF(AND(C17&gt;0,'- 7 -'!C17=0),"N/A ",IF(C17&gt;0,C17/'- 7 -'!C17,0))</f>
        <v>23944.289277108433</v>
      </c>
      <c r="F17" s="12">
        <v>2252837</v>
      </c>
      <c r="G17" s="362">
        <f>F17/'- 3 -'!E17</f>
        <v>0.029275048448148957</v>
      </c>
      <c r="H17" s="12">
        <f>F17/'- 7 -'!H17</f>
        <v>174.9205696005963</v>
      </c>
      <c r="I17" s="12">
        <v>3417722</v>
      </c>
      <c r="J17" s="362">
        <f>I17/'- 3 -'!E17</f>
        <v>0.04441243513503398</v>
      </c>
      <c r="K17" s="12">
        <f>I17/'- 7 -'!H17</f>
        <v>265.3675694142493</v>
      </c>
    </row>
    <row r="18" spans="1:11" ht="12.75">
      <c r="A18" s="13">
        <v>10</v>
      </c>
      <c r="B18" s="14" t="s">
        <v>133</v>
      </c>
      <c r="C18" s="14">
        <v>911421</v>
      </c>
      <c r="D18" s="363">
        <f>C18/'- 3 -'!E18</f>
        <v>0.016182663653003533</v>
      </c>
      <c r="E18" s="382">
        <f>IF(AND(C18&gt;0,'- 7 -'!C18=0),"N/A ",IF(C18&gt;0,C18/'- 7 -'!C18,0))</f>
        <v>26806.5</v>
      </c>
      <c r="F18" s="14">
        <v>3876974</v>
      </c>
      <c r="G18" s="363">
        <f>F18/'- 3 -'!E18</f>
        <v>0.06883730595788304</v>
      </c>
      <c r="H18" s="14">
        <f>F18/'- 7 -'!H18</f>
        <v>444.35232091690546</v>
      </c>
      <c r="I18" s="14">
        <v>1700713</v>
      </c>
      <c r="J18" s="363">
        <f>I18/'- 3 -'!E18</f>
        <v>0.030196875482670027</v>
      </c>
      <c r="K18" s="14">
        <f>I18/'- 7 -'!H18</f>
        <v>194.92412607449856</v>
      </c>
    </row>
    <row r="19" spans="1:11" ht="12.75">
      <c r="A19" s="11">
        <v>11</v>
      </c>
      <c r="B19" s="12" t="s">
        <v>134</v>
      </c>
      <c r="C19" s="12">
        <v>208665</v>
      </c>
      <c r="D19" s="362">
        <f>C19/'- 3 -'!E19</f>
        <v>0.007039493832510752</v>
      </c>
      <c r="E19" s="381">
        <f>IF(AND(C19&gt;0,'- 7 -'!C19=0),"N/A ",IF(C19&gt;0,C19/'- 7 -'!C19,0))</f>
        <v>16051.153846153846</v>
      </c>
      <c r="F19" s="12">
        <v>1363312</v>
      </c>
      <c r="G19" s="362">
        <f>F19/'- 3 -'!E19</f>
        <v>0.04599250672507559</v>
      </c>
      <c r="H19" s="12">
        <f>F19/'- 7 -'!H19</f>
        <v>288.324168852043</v>
      </c>
      <c r="I19" s="12">
        <v>1040211</v>
      </c>
      <c r="J19" s="362">
        <f>I19/'- 3 -'!E19</f>
        <v>0.03509241568547596</v>
      </c>
      <c r="K19" s="12">
        <f>I19/'- 7 -'!H19</f>
        <v>219.99217494289826</v>
      </c>
    </row>
    <row r="20" spans="1:11" ht="12.75">
      <c r="A20" s="13">
        <v>12</v>
      </c>
      <c r="B20" s="14" t="s">
        <v>135</v>
      </c>
      <c r="C20" s="14">
        <v>1032241</v>
      </c>
      <c r="D20" s="363">
        <f>C20/'- 3 -'!E20</f>
        <v>0.02177624257357201</v>
      </c>
      <c r="E20" s="382">
        <f>IF(AND(C20&gt;0,'- 7 -'!C20=0),"N/A ",IF(C20&gt;0,C20/'- 7 -'!C20,0))</f>
        <v>17495.610169491527</v>
      </c>
      <c r="F20" s="14">
        <v>2224702</v>
      </c>
      <c r="G20" s="363">
        <f>F20/'- 3 -'!E20</f>
        <v>0.04693249968361148</v>
      </c>
      <c r="H20" s="14">
        <f>F20/'- 7 -'!H20</f>
        <v>275.024662817866</v>
      </c>
      <c r="I20" s="14">
        <v>3030101</v>
      </c>
      <c r="J20" s="363">
        <f>I20/'- 3 -'!E20</f>
        <v>0.06392326442993751</v>
      </c>
      <c r="K20" s="14">
        <f>I20/'- 7 -'!H20</f>
        <v>374.5906219480535</v>
      </c>
    </row>
    <row r="21" spans="1:11" ht="12.75">
      <c r="A21" s="11">
        <v>13</v>
      </c>
      <c r="B21" s="12" t="s">
        <v>136</v>
      </c>
      <c r="C21" s="12">
        <v>0</v>
      </c>
      <c r="D21" s="362">
        <f>C21/'- 3 -'!E21</f>
        <v>0</v>
      </c>
      <c r="E21" s="381">
        <f>IF(AND(C21&gt;0,'- 7 -'!C21=0),"N/A ",IF(C21&gt;0,C21/'- 7 -'!C21,0))</f>
        <v>0</v>
      </c>
      <c r="F21" s="12">
        <v>878549</v>
      </c>
      <c r="G21" s="362">
        <f>F21/'- 3 -'!E21</f>
        <v>0.0451645752832118</v>
      </c>
      <c r="H21" s="12">
        <f>F21/'- 7 -'!H21</f>
        <v>279.12597299444</v>
      </c>
      <c r="I21" s="12">
        <v>911578.08</v>
      </c>
      <c r="J21" s="362">
        <f>I21/'- 3 -'!E21</f>
        <v>0.04686253905096434</v>
      </c>
      <c r="K21" s="12">
        <f>I21/'- 7 -'!H21</f>
        <v>289.6197235901509</v>
      </c>
    </row>
    <row r="22" spans="1:11" ht="12.75">
      <c r="A22" s="13">
        <v>14</v>
      </c>
      <c r="B22" s="14" t="s">
        <v>137</v>
      </c>
      <c r="C22" s="14">
        <v>0</v>
      </c>
      <c r="D22" s="363">
        <f>C22/'- 3 -'!E22</f>
        <v>0</v>
      </c>
      <c r="E22" s="382">
        <f>IF(AND(C22&gt;0,'- 7 -'!C22=0),"N/A ",IF(C22&gt;0,C22/'- 7 -'!C22,0))</f>
        <v>0</v>
      </c>
      <c r="F22" s="14">
        <v>1089509</v>
      </c>
      <c r="G22" s="363">
        <f>F22/'- 3 -'!E22</f>
        <v>0.05011094639762996</v>
      </c>
      <c r="H22" s="14">
        <f>F22/'- 7 -'!H22</f>
        <v>301.25228114803963</v>
      </c>
      <c r="I22" s="14">
        <v>755719</v>
      </c>
      <c r="J22" s="363">
        <f>I22/'- 3 -'!E22</f>
        <v>0.034758587859917194</v>
      </c>
      <c r="K22" s="14">
        <f>I22/'- 7 -'!H22</f>
        <v>208.9584139799812</v>
      </c>
    </row>
    <row r="23" spans="1:11" ht="12.75">
      <c r="A23" s="11">
        <v>15</v>
      </c>
      <c r="B23" s="12" t="s">
        <v>138</v>
      </c>
      <c r="C23" s="12">
        <v>155503</v>
      </c>
      <c r="D23" s="362">
        <f>C23/'- 3 -'!E23</f>
        <v>0.0054669912250682766</v>
      </c>
      <c r="E23" s="381">
        <f>IF(AND(C23&gt;0,'- 7 -'!C23=0),"N/A ",IF(C23&gt;0,C23/'- 7 -'!C23,0))</f>
        <v>9718.9375</v>
      </c>
      <c r="F23" s="12">
        <v>922996</v>
      </c>
      <c r="G23" s="362">
        <f>F23/'- 3 -'!E23</f>
        <v>0.03244960568460492</v>
      </c>
      <c r="H23" s="12">
        <f>F23/'- 7 -'!H23</f>
        <v>161.98027447264047</v>
      </c>
      <c r="I23" s="12">
        <v>816399</v>
      </c>
      <c r="J23" s="362">
        <f>I23/'- 3 -'!E23</f>
        <v>0.028701993975386426</v>
      </c>
      <c r="K23" s="12">
        <f>I23/'- 7 -'!H23</f>
        <v>143.273138885964</v>
      </c>
    </row>
    <row r="24" spans="1:11" ht="12.75">
      <c r="A24" s="13">
        <v>16</v>
      </c>
      <c r="B24" s="14" t="s">
        <v>139</v>
      </c>
      <c r="C24" s="14">
        <v>0</v>
      </c>
      <c r="D24" s="363">
        <f>C24/'- 3 -'!E24</f>
        <v>0</v>
      </c>
      <c r="E24" s="382">
        <f>IF(AND(C24&gt;0,'- 7 -'!C24=0),"N/A ",IF(C24&gt;0,C24/'- 7 -'!C24,0))</f>
        <v>0</v>
      </c>
      <c r="F24" s="14">
        <v>265786</v>
      </c>
      <c r="G24" s="363">
        <f>F24/'- 3 -'!E24</f>
        <v>0.048246445222333796</v>
      </c>
      <c r="H24" s="14">
        <f>F24/'- 7 -'!H24</f>
        <v>337.72045743329096</v>
      </c>
      <c r="I24" s="14">
        <v>136999</v>
      </c>
      <c r="J24" s="363">
        <f>I24/'- 3 -'!E24</f>
        <v>0.024868558723990384</v>
      </c>
      <c r="K24" s="14">
        <f>I24/'- 7 -'!H24</f>
        <v>174.07750952986024</v>
      </c>
    </row>
    <row r="25" spans="1:11" ht="12.75">
      <c r="A25" s="11">
        <v>17</v>
      </c>
      <c r="B25" s="12" t="s">
        <v>140</v>
      </c>
      <c r="C25" s="12">
        <v>100109</v>
      </c>
      <c r="D25" s="362">
        <f>C25/'- 3 -'!E25</f>
        <v>0.02522855310327924</v>
      </c>
      <c r="E25" s="381">
        <f>IF(AND(C25&gt;0,'- 7 -'!C25=0),"N/A ",IF(C25&gt;0,C25/'- 7 -'!C25,0))</f>
        <v>20021.8</v>
      </c>
      <c r="F25" s="12">
        <v>191149</v>
      </c>
      <c r="G25" s="362">
        <f>F25/'- 3 -'!E25</f>
        <v>0.048171619905690036</v>
      </c>
      <c r="H25" s="12">
        <f>F25/'- 7 -'!H25</f>
        <v>352.6734317343173</v>
      </c>
      <c r="I25" s="12">
        <v>113945</v>
      </c>
      <c r="J25" s="362">
        <f>I25/'- 3 -'!E25</f>
        <v>0.02871537507470011</v>
      </c>
      <c r="K25" s="12">
        <f>I25/'- 7 -'!H25</f>
        <v>210.23062730627305</v>
      </c>
    </row>
    <row r="26" spans="1:11" ht="12.75">
      <c r="A26" s="13">
        <v>18</v>
      </c>
      <c r="B26" s="14" t="s">
        <v>141</v>
      </c>
      <c r="C26" s="14">
        <v>0</v>
      </c>
      <c r="D26" s="363">
        <f>C26/'- 3 -'!E26</f>
        <v>0</v>
      </c>
      <c r="E26" s="382">
        <f>IF(AND(C26&gt;0,'- 7 -'!C26=0),"N/A ",IF(C26&gt;0,C26/'- 7 -'!C26,0))</f>
        <v>0</v>
      </c>
      <c r="F26" s="14">
        <v>214172</v>
      </c>
      <c r="G26" s="363">
        <f>F26/'- 3 -'!E26</f>
        <v>0.02432116124539717</v>
      </c>
      <c r="H26" s="14">
        <f>F26/'- 7 -'!H26</f>
        <v>138.55987578443424</v>
      </c>
      <c r="I26" s="14">
        <v>496060</v>
      </c>
      <c r="J26" s="363">
        <f>I26/'- 3 -'!E26</f>
        <v>0.05633208471411632</v>
      </c>
      <c r="K26" s="14">
        <f>I26/'- 7 -'!H26</f>
        <v>320.9290289189364</v>
      </c>
    </row>
    <row r="27" spans="1:11" ht="12.75">
      <c r="A27" s="11">
        <v>19</v>
      </c>
      <c r="B27" s="12" t="s">
        <v>142</v>
      </c>
      <c r="C27" s="12">
        <v>0</v>
      </c>
      <c r="D27" s="362">
        <f>C27/'- 3 -'!E27</f>
        <v>0</v>
      </c>
      <c r="E27" s="381">
        <f>IF(AND(C27&gt;0,'- 7 -'!C27=0),"N/A ",IF(C27&gt;0,C27/'- 7 -'!C27,0))</f>
        <v>0</v>
      </c>
      <c r="F27" s="12">
        <v>820825</v>
      </c>
      <c r="G27" s="362">
        <f>F27/'- 3 -'!E27</f>
        <v>0.038310382497542435</v>
      </c>
      <c r="H27" s="12">
        <f>F27/'- 7 -'!H27</f>
        <v>173.54694800938745</v>
      </c>
      <c r="I27" s="12">
        <v>669612</v>
      </c>
      <c r="J27" s="362">
        <f>I27/'- 3 -'!E27</f>
        <v>0.03125281496658165</v>
      </c>
      <c r="K27" s="12">
        <f>I27/'- 7 -'!H27</f>
        <v>141.5759984777047</v>
      </c>
    </row>
    <row r="28" spans="1:11" ht="12.75">
      <c r="A28" s="13">
        <v>20</v>
      </c>
      <c r="B28" s="14" t="s">
        <v>143</v>
      </c>
      <c r="C28" s="14">
        <v>0</v>
      </c>
      <c r="D28" s="363">
        <f>C28/'- 3 -'!E28</f>
        <v>0</v>
      </c>
      <c r="E28" s="382">
        <f>IF(AND(C28&gt;0,'- 7 -'!C28=0),"N/A ",IF(C28&gt;0,C28/'- 7 -'!C28,0))</f>
        <v>0</v>
      </c>
      <c r="F28" s="14">
        <v>246132.72</v>
      </c>
      <c r="G28" s="363">
        <f>F28/'- 3 -'!E28</f>
        <v>0.03270035496186478</v>
      </c>
      <c r="H28" s="14">
        <f>F28/'- 7 -'!H28</f>
        <v>250.64431771894093</v>
      </c>
      <c r="I28" s="14">
        <v>279860.87</v>
      </c>
      <c r="J28" s="363">
        <f>I28/'- 3 -'!E28</f>
        <v>0.03718136210795661</v>
      </c>
      <c r="K28" s="14">
        <f>I28/'- 7 -'!H28</f>
        <v>284.9907026476578</v>
      </c>
    </row>
    <row r="29" spans="1:11" ht="12.75">
      <c r="A29" s="11">
        <v>21</v>
      </c>
      <c r="B29" s="12" t="s">
        <v>144</v>
      </c>
      <c r="C29" s="12">
        <v>154445</v>
      </c>
      <c r="D29" s="362">
        <f>C29/'- 3 -'!E29</f>
        <v>0.007347915234522171</v>
      </c>
      <c r="E29" s="381">
        <f>IF(AND(C29&gt;0,'- 7 -'!C29=0),"N/A ",IF(C29&gt;0,C29/'- 7 -'!C29,0))</f>
        <v>13430</v>
      </c>
      <c r="F29" s="12">
        <v>443250</v>
      </c>
      <c r="G29" s="362">
        <f>F29/'- 3 -'!E29</f>
        <v>0.021088176552830795</v>
      </c>
      <c r="H29" s="12">
        <f>F29/'- 7 -'!H29</f>
        <v>127.08948590761821</v>
      </c>
      <c r="I29" s="12">
        <v>1185899</v>
      </c>
      <c r="J29" s="362">
        <f>I29/'- 3 -'!E29</f>
        <v>0.05642063730586686</v>
      </c>
      <c r="K29" s="12">
        <f>I29/'- 7 -'!H29</f>
        <v>340.0232244745821</v>
      </c>
    </row>
    <row r="30" spans="1:11" ht="12.75">
      <c r="A30" s="13">
        <v>22</v>
      </c>
      <c r="B30" s="14" t="s">
        <v>145</v>
      </c>
      <c r="C30" s="14">
        <v>0</v>
      </c>
      <c r="D30" s="363">
        <f>C30/'- 3 -'!E30</f>
        <v>0</v>
      </c>
      <c r="E30" s="382">
        <f>IF(AND(C30&gt;0,'- 7 -'!C30=0),"N/A ",IF(C30&gt;0,C30/'- 7 -'!C30,0))</f>
        <v>0</v>
      </c>
      <c r="F30" s="14">
        <v>651487</v>
      </c>
      <c r="G30" s="363">
        <f>F30/'- 3 -'!E30</f>
        <v>0.05488313828299541</v>
      </c>
      <c r="H30" s="14">
        <f>F30/'- 7 -'!H30</f>
        <v>366.4156355455568</v>
      </c>
      <c r="I30" s="14">
        <v>423266</v>
      </c>
      <c r="J30" s="363">
        <f>I30/'- 3 -'!E30</f>
        <v>0.035657144975249445</v>
      </c>
      <c r="K30" s="14">
        <f>I30/'- 7 -'!H30</f>
        <v>238.05736782902136</v>
      </c>
    </row>
    <row r="31" spans="1:11" ht="12.75">
      <c r="A31" s="11">
        <v>23</v>
      </c>
      <c r="B31" s="12" t="s">
        <v>146</v>
      </c>
      <c r="C31" s="12">
        <v>0</v>
      </c>
      <c r="D31" s="362">
        <f>C31/'- 3 -'!E31</f>
        <v>0</v>
      </c>
      <c r="E31" s="381">
        <f>IF(AND(C31&gt;0,'- 7 -'!C31=0),"N/A ",IF(C31&gt;0,C31/'- 7 -'!C31,0))</f>
        <v>0</v>
      </c>
      <c r="F31" s="12">
        <v>542504</v>
      </c>
      <c r="G31" s="362">
        <f>F31/'- 3 -'!E31</f>
        <v>0.05798131807611175</v>
      </c>
      <c r="H31" s="12">
        <f>F31/'- 7 -'!H31</f>
        <v>378.44715730728984</v>
      </c>
      <c r="I31" s="12">
        <v>342518</v>
      </c>
      <c r="J31" s="362">
        <f>I31/'- 3 -'!E31</f>
        <v>0.036607370830065114</v>
      </c>
      <c r="K31" s="12">
        <f>I31/'- 7 -'!H31</f>
        <v>238.93826299267528</v>
      </c>
    </row>
    <row r="32" spans="1:11" ht="12.75">
      <c r="A32" s="13">
        <v>24</v>
      </c>
      <c r="B32" s="14" t="s">
        <v>147</v>
      </c>
      <c r="C32" s="14">
        <v>850584</v>
      </c>
      <c r="D32" s="363">
        <f>C32/'- 3 -'!E32</f>
        <v>0.039081250787118826</v>
      </c>
      <c r="E32" s="382">
        <f>IF(AND(C32&gt;0,'- 7 -'!C32=0),"N/A ",IF(C32&gt;0,C32/'- 7 -'!C32,0))</f>
        <v>9146.064516129032</v>
      </c>
      <c r="F32" s="14">
        <v>720671</v>
      </c>
      <c r="G32" s="363">
        <f>F32/'- 3 -'!E32</f>
        <v>0.033112219470391765</v>
      </c>
      <c r="H32" s="14">
        <f>F32/'- 7 -'!H32</f>
        <v>193.68711029886046</v>
      </c>
      <c r="I32" s="14">
        <v>846320</v>
      </c>
      <c r="J32" s="363">
        <f>I32/'- 3 -'!E32</f>
        <v>0.038885335447356645</v>
      </c>
      <c r="K32" s="14">
        <f>I32/'- 7 -'!H32</f>
        <v>227.45646097613417</v>
      </c>
    </row>
    <row r="33" spans="1:11" ht="12.75">
      <c r="A33" s="11">
        <v>25</v>
      </c>
      <c r="B33" s="12" t="s">
        <v>148</v>
      </c>
      <c r="C33" s="12">
        <v>0</v>
      </c>
      <c r="D33" s="362">
        <f>C33/'- 3 -'!E33</f>
        <v>0</v>
      </c>
      <c r="E33" s="381">
        <f>IF(AND(C33&gt;0,'- 7 -'!C33=0),"N/A ",IF(C33&gt;0,C33/'- 7 -'!C33,0))</f>
        <v>0</v>
      </c>
      <c r="F33" s="12">
        <v>350459</v>
      </c>
      <c r="G33" s="362">
        <f>F33/'- 3 -'!E33</f>
        <v>0.03537030940378968</v>
      </c>
      <c r="H33" s="12">
        <f>F33/'- 7 -'!H33</f>
        <v>219.1327455761896</v>
      </c>
      <c r="I33" s="12">
        <v>383868</v>
      </c>
      <c r="J33" s="362">
        <f>I33/'- 3 -'!E33</f>
        <v>0.038742135114846345</v>
      </c>
      <c r="K33" s="12">
        <f>I33/'- 7 -'!H33</f>
        <v>240.02250984805852</v>
      </c>
    </row>
    <row r="34" spans="1:11" ht="12.75">
      <c r="A34" s="13">
        <v>26</v>
      </c>
      <c r="B34" s="14" t="s">
        <v>149</v>
      </c>
      <c r="C34" s="14">
        <v>533956</v>
      </c>
      <c r="D34" s="363">
        <f>C34/'- 3 -'!E34</f>
        <v>0.036656241431584</v>
      </c>
      <c r="E34" s="382">
        <f>IF(AND(C34&gt;0,'- 7 -'!C34=0),"N/A ",IF(C34&gt;0,C34/'- 7 -'!C34,0))</f>
        <v>10679.12</v>
      </c>
      <c r="F34" s="14">
        <v>618742</v>
      </c>
      <c r="G34" s="363">
        <f>F34/'- 3 -'!E34</f>
        <v>0.042476826060314235</v>
      </c>
      <c r="H34" s="14">
        <f>F34/'- 7 -'!H34</f>
        <v>227.5623390952556</v>
      </c>
      <c r="I34" s="14">
        <v>321392</v>
      </c>
      <c r="J34" s="363">
        <f>I34/'- 3 -'!E34</f>
        <v>0.022063658327988907</v>
      </c>
      <c r="K34" s="14">
        <f>I34/'- 7 -'!H34</f>
        <v>118.20228025009195</v>
      </c>
    </row>
    <row r="35" spans="1:11" ht="12.75">
      <c r="A35" s="11">
        <v>28</v>
      </c>
      <c r="B35" s="12" t="s">
        <v>150</v>
      </c>
      <c r="C35" s="12">
        <v>0</v>
      </c>
      <c r="D35" s="362">
        <f>C35/'- 3 -'!E35</f>
        <v>0</v>
      </c>
      <c r="E35" s="381">
        <f>IF(AND(C35&gt;0,'- 7 -'!C35=0),"N/A ",IF(C35&gt;0,C35/'- 7 -'!C35,0))</f>
        <v>0</v>
      </c>
      <c r="F35" s="12">
        <v>135129</v>
      </c>
      <c r="G35" s="362">
        <f>F35/'- 3 -'!E35</f>
        <v>0.022264596245455768</v>
      </c>
      <c r="H35" s="12">
        <f>F35/'- 7 -'!H35</f>
        <v>151.252518468771</v>
      </c>
      <c r="I35" s="12">
        <v>184958</v>
      </c>
      <c r="J35" s="362">
        <f>I35/'- 3 -'!E35</f>
        <v>0.030474695974713112</v>
      </c>
      <c r="K35" s="12">
        <f>I35/'- 7 -'!H35</f>
        <v>207.0270875307813</v>
      </c>
    </row>
    <row r="36" spans="1:11" ht="12.75">
      <c r="A36" s="13">
        <v>30</v>
      </c>
      <c r="B36" s="14" t="s">
        <v>151</v>
      </c>
      <c r="C36" s="14">
        <v>0</v>
      </c>
      <c r="D36" s="363">
        <f>C36/'- 3 -'!E36</f>
        <v>0</v>
      </c>
      <c r="E36" s="382">
        <f>IF(AND(C36&gt;0,'- 7 -'!C36=0),"N/A ",IF(C36&gt;0,C36/'- 7 -'!C36,0))</f>
        <v>0</v>
      </c>
      <c r="F36" s="14">
        <v>337441</v>
      </c>
      <c r="G36" s="363">
        <f>F36/'- 3 -'!E36</f>
        <v>0.03823470058467963</v>
      </c>
      <c r="H36" s="14">
        <f>F36/'- 7 -'!H36</f>
        <v>246.6854302215074</v>
      </c>
      <c r="I36" s="14">
        <v>272960</v>
      </c>
      <c r="J36" s="363">
        <f>I36/'- 3 -'!E36</f>
        <v>0.030928499712821356</v>
      </c>
      <c r="K36" s="14">
        <f>I36/'- 7 -'!H36</f>
        <v>199.5467504934571</v>
      </c>
    </row>
    <row r="37" spans="1:11" ht="12.75">
      <c r="A37" s="11">
        <v>31</v>
      </c>
      <c r="B37" s="12" t="s">
        <v>152</v>
      </c>
      <c r="C37" s="12">
        <v>418134</v>
      </c>
      <c r="D37" s="362">
        <f>C37/'- 3 -'!E37</f>
        <v>0.04147128265374791</v>
      </c>
      <c r="E37" s="381">
        <f>IF(AND(C37&gt;0,'- 7 -'!C37=0),"N/A ",IF(C37&gt;0,C37/'- 7 -'!C37,0))</f>
        <v>10075.518072289156</v>
      </c>
      <c r="F37" s="12">
        <v>267752</v>
      </c>
      <c r="G37" s="362">
        <f>F37/'- 3 -'!E37</f>
        <v>0.026556125244793078</v>
      </c>
      <c r="H37" s="12">
        <f>F37/'- 7 -'!H37</f>
        <v>157.31609870740306</v>
      </c>
      <c r="I37" s="12">
        <v>110306</v>
      </c>
      <c r="J37" s="362">
        <f>I37/'- 3 -'!E37</f>
        <v>0.010940347602453559</v>
      </c>
      <c r="K37" s="12">
        <f>I37/'- 7 -'!H37</f>
        <v>64.8096357226792</v>
      </c>
    </row>
    <row r="38" spans="1:11" ht="12.75">
      <c r="A38" s="13">
        <v>32</v>
      </c>
      <c r="B38" s="14" t="s">
        <v>153</v>
      </c>
      <c r="C38" s="14">
        <v>0</v>
      </c>
      <c r="D38" s="363">
        <f>C38/'- 3 -'!E38</f>
        <v>0</v>
      </c>
      <c r="E38" s="382">
        <f>IF(AND(C38&gt;0,'- 7 -'!C38=0),"N/A ",IF(C38&gt;0,C38/'- 7 -'!C38,0))</f>
        <v>0</v>
      </c>
      <c r="F38" s="14">
        <v>141017</v>
      </c>
      <c r="G38" s="363">
        <f>F38/'- 3 -'!E38</f>
        <v>0.022023758115205978</v>
      </c>
      <c r="H38" s="14">
        <f>F38/'- 7 -'!H38</f>
        <v>160.7031339031339</v>
      </c>
      <c r="I38" s="14">
        <v>407900</v>
      </c>
      <c r="J38" s="363">
        <f>I38/'- 3 -'!E38</f>
        <v>0.06370502092082883</v>
      </c>
      <c r="K38" s="14">
        <f>I38/'- 7 -'!H38</f>
        <v>464.84330484330485</v>
      </c>
    </row>
    <row r="39" spans="1:11" ht="12.75">
      <c r="A39" s="11">
        <v>33</v>
      </c>
      <c r="B39" s="12" t="s">
        <v>154</v>
      </c>
      <c r="C39" s="12">
        <v>92111</v>
      </c>
      <c r="D39" s="362">
        <f>C39/'- 3 -'!E39</f>
        <v>0.007618561595455545</v>
      </c>
      <c r="E39" s="381">
        <f>IF(AND(C39&gt;0,'- 7 -'!C39=0),"N/A ",IF(C39&gt;0,C39/'- 7 -'!C39,0))</f>
        <v>10234.555555555555</v>
      </c>
      <c r="F39" s="12">
        <v>686187</v>
      </c>
      <c r="G39" s="362">
        <f>F39/'- 3 -'!E39</f>
        <v>0.0567549795952802</v>
      </c>
      <c r="H39" s="12">
        <f>F39/'- 7 -'!H39</f>
        <v>366.4354373598206</v>
      </c>
      <c r="I39" s="12">
        <v>654448</v>
      </c>
      <c r="J39" s="362">
        <f>I39/'- 3 -'!E39</f>
        <v>0.05412982596022941</v>
      </c>
      <c r="K39" s="12">
        <f>I39/'- 7 -'!H39</f>
        <v>349.48627576631424</v>
      </c>
    </row>
    <row r="40" spans="1:11" ht="12.75">
      <c r="A40" s="13">
        <v>34</v>
      </c>
      <c r="B40" s="14" t="s">
        <v>155</v>
      </c>
      <c r="C40" s="14">
        <v>0</v>
      </c>
      <c r="D40" s="363">
        <f>C40/'- 3 -'!E40</f>
        <v>0</v>
      </c>
      <c r="E40" s="382">
        <f>IF(AND(C40&gt;0,'- 7 -'!C40=0),"N/A ",IF(C40&gt;0,C40/'- 7 -'!C40,0))</f>
        <v>0</v>
      </c>
      <c r="F40" s="14">
        <v>85061</v>
      </c>
      <c r="G40" s="363">
        <f>F40/'- 3 -'!E40</f>
        <v>0.01567938278416858</v>
      </c>
      <c r="H40" s="14">
        <f>F40/'- 7 -'!H40</f>
        <v>113.03787375415283</v>
      </c>
      <c r="I40" s="14">
        <v>231217</v>
      </c>
      <c r="J40" s="363">
        <f>I40/'- 3 -'!E40</f>
        <v>0.04262047059412782</v>
      </c>
      <c r="K40" s="14">
        <f>I40/'- 7 -'!H40</f>
        <v>307.2651162790698</v>
      </c>
    </row>
    <row r="41" spans="1:11" ht="12.75">
      <c r="A41" s="11">
        <v>35</v>
      </c>
      <c r="B41" s="12" t="s">
        <v>156</v>
      </c>
      <c r="C41" s="12">
        <v>0</v>
      </c>
      <c r="D41" s="362">
        <f>C41/'- 3 -'!E41</f>
        <v>0</v>
      </c>
      <c r="E41" s="381">
        <f>IF(AND(C41&gt;0,'- 7 -'!C41=0),"N/A ",IF(C41&gt;0,C41/'- 7 -'!C41,0))</f>
        <v>0</v>
      </c>
      <c r="F41" s="12">
        <v>755835</v>
      </c>
      <c r="G41" s="362">
        <f>F41/'- 3 -'!E41</f>
        <v>0.05654507345619011</v>
      </c>
      <c r="H41" s="12">
        <f>F41/'- 7 -'!H41</f>
        <v>378.6748496993988</v>
      </c>
      <c r="I41" s="12">
        <v>372507</v>
      </c>
      <c r="J41" s="362">
        <f>I41/'- 3 -'!E41</f>
        <v>0.027867769656002975</v>
      </c>
      <c r="K41" s="12">
        <f>I41/'- 7 -'!H41</f>
        <v>186.62675350701403</v>
      </c>
    </row>
    <row r="42" spans="1:11" ht="12.75">
      <c r="A42" s="13">
        <v>36</v>
      </c>
      <c r="B42" s="14" t="s">
        <v>157</v>
      </c>
      <c r="C42" s="14">
        <v>0</v>
      </c>
      <c r="D42" s="363">
        <f>C42/'- 3 -'!E42</f>
        <v>0</v>
      </c>
      <c r="E42" s="382">
        <f>IF(AND(C42&gt;0,'- 7 -'!C42=0),"N/A ",IF(C42&gt;0,C42/'- 7 -'!C42,0))</f>
        <v>0</v>
      </c>
      <c r="F42" s="14">
        <v>294711.95</v>
      </c>
      <c r="G42" s="363">
        <f>F42/'- 3 -'!E42</f>
        <v>0.04157356283661521</v>
      </c>
      <c r="H42" s="14">
        <f>F42/'- 7 -'!H42</f>
        <v>263.0182507809014</v>
      </c>
      <c r="I42" s="14">
        <v>183177</v>
      </c>
      <c r="J42" s="363">
        <f>I42/'- 3 -'!E42</f>
        <v>0.025839876936522812</v>
      </c>
      <c r="K42" s="14">
        <f>I42/'- 7 -'!H42</f>
        <v>163.47791164658634</v>
      </c>
    </row>
    <row r="43" spans="1:11" ht="12.75">
      <c r="A43" s="11">
        <v>37</v>
      </c>
      <c r="B43" s="12" t="s">
        <v>158</v>
      </c>
      <c r="C43" s="12">
        <v>0</v>
      </c>
      <c r="D43" s="362">
        <f>C43/'- 3 -'!E43</f>
        <v>0</v>
      </c>
      <c r="E43" s="381">
        <f>IF(AND(C43&gt;0,'- 7 -'!C43=0),"N/A ",IF(C43&gt;0,C43/'- 7 -'!C43,0))</f>
        <v>0</v>
      </c>
      <c r="F43" s="12">
        <v>209092</v>
      </c>
      <c r="G43" s="362">
        <f>F43/'- 3 -'!E43</f>
        <v>0.030471923369288955</v>
      </c>
      <c r="H43" s="12">
        <f>F43/'- 7 -'!H43</f>
        <v>206.40868706811452</v>
      </c>
      <c r="I43" s="12">
        <v>188665</v>
      </c>
      <c r="J43" s="362">
        <f>I43/'- 3 -'!E43</f>
        <v>0.027495004220471853</v>
      </c>
      <c r="K43" s="12">
        <f>I43/'- 7 -'!H43</f>
        <v>186.24383020730502</v>
      </c>
    </row>
    <row r="44" spans="1:11" ht="12.75">
      <c r="A44" s="13">
        <v>38</v>
      </c>
      <c r="B44" s="14" t="s">
        <v>159</v>
      </c>
      <c r="C44" s="14">
        <v>0</v>
      </c>
      <c r="D44" s="363">
        <f>C44/'- 3 -'!E44</f>
        <v>0</v>
      </c>
      <c r="E44" s="382">
        <f>IF(AND(C44&gt;0,'- 7 -'!C44=0),"N/A ",IF(C44&gt;0,C44/'- 7 -'!C44,0))</f>
        <v>0</v>
      </c>
      <c r="F44" s="14">
        <v>227929</v>
      </c>
      <c r="G44" s="363">
        <f>F44/'- 3 -'!E44</f>
        <v>0.025578508832042095</v>
      </c>
      <c r="H44" s="14">
        <f>F44/'- 7 -'!H44</f>
        <v>180.2095192915876</v>
      </c>
      <c r="I44" s="14">
        <v>400604</v>
      </c>
      <c r="J44" s="363">
        <f>I44/'- 3 -'!E44</f>
        <v>0.044956337070541225</v>
      </c>
      <c r="K44" s="14">
        <f>I44/'- 7 -'!H44</f>
        <v>316.73308032890577</v>
      </c>
    </row>
    <row r="45" spans="1:11" ht="12.75">
      <c r="A45" s="11">
        <v>39</v>
      </c>
      <c r="B45" s="12" t="s">
        <v>160</v>
      </c>
      <c r="C45" s="12">
        <v>0</v>
      </c>
      <c r="D45" s="362">
        <f>C45/'- 3 -'!E45</f>
        <v>0</v>
      </c>
      <c r="E45" s="381">
        <f>IF(AND(C45&gt;0,'- 7 -'!C45=0),"N/A ",IF(C45&gt;0,C45/'- 7 -'!C45,0))</f>
        <v>0</v>
      </c>
      <c r="F45" s="12">
        <v>516707</v>
      </c>
      <c r="G45" s="362">
        <f>F45/'- 3 -'!E45</f>
        <v>0.03523256587793701</v>
      </c>
      <c r="H45" s="12">
        <f>F45/'- 7 -'!H45</f>
        <v>226.92446201141854</v>
      </c>
      <c r="I45" s="12">
        <v>298344</v>
      </c>
      <c r="J45" s="362">
        <f>I45/'- 3 -'!E45</f>
        <v>0.02034310476592583</v>
      </c>
      <c r="K45" s="12">
        <f>I45/'- 7 -'!H45</f>
        <v>131.0250329380764</v>
      </c>
    </row>
    <row r="46" spans="1:11" ht="12.75">
      <c r="A46" s="13">
        <v>40</v>
      </c>
      <c r="B46" s="14" t="s">
        <v>161</v>
      </c>
      <c r="C46" s="14">
        <v>1168303</v>
      </c>
      <c r="D46" s="363">
        <f>C46/'- 3 -'!E46</f>
        <v>0.028133468704985783</v>
      </c>
      <c r="E46" s="382">
        <f>IF(AND(C46&gt;0,'- 7 -'!C46=0),"N/A ",IF(C46&gt;0,C46/'- 7 -'!C46,0))</f>
        <v>6526.832402234637</v>
      </c>
      <c r="F46" s="14">
        <v>1897654</v>
      </c>
      <c r="G46" s="363">
        <f>F46/'- 3 -'!E46</f>
        <v>0.045696698049984545</v>
      </c>
      <c r="H46" s="14">
        <f>F46/'- 7 -'!H46</f>
        <v>250.5153795379538</v>
      </c>
      <c r="I46" s="14">
        <v>1773019</v>
      </c>
      <c r="J46" s="363">
        <f>I46/'- 3 -'!E46</f>
        <v>0.042695409110346534</v>
      </c>
      <c r="K46" s="14">
        <f>I46/'- 7 -'!H46</f>
        <v>234.06191419141913</v>
      </c>
    </row>
    <row r="47" spans="1:11" ht="12.75">
      <c r="A47" s="11">
        <v>41</v>
      </c>
      <c r="B47" s="12" t="s">
        <v>162</v>
      </c>
      <c r="C47" s="12">
        <v>0</v>
      </c>
      <c r="D47" s="362">
        <f>C47/'- 3 -'!E47</f>
        <v>0</v>
      </c>
      <c r="E47" s="381">
        <f>IF(AND(C47&gt;0,'- 7 -'!C47=0),"N/A ",IF(C47&gt;0,C47/'- 7 -'!C47,0))</f>
        <v>0</v>
      </c>
      <c r="F47" s="12">
        <v>309069</v>
      </c>
      <c r="G47" s="362">
        <f>F47/'- 3 -'!E47</f>
        <v>0.025618509509680847</v>
      </c>
      <c r="H47" s="12">
        <f>F47/'- 7 -'!H47</f>
        <v>178.08643042350909</v>
      </c>
      <c r="I47" s="12">
        <v>647499</v>
      </c>
      <c r="J47" s="362">
        <f>I47/'- 3 -'!E47</f>
        <v>0.05367073141922625</v>
      </c>
      <c r="K47" s="12">
        <f>I47/'- 7 -'!H47</f>
        <v>373.09075194468454</v>
      </c>
    </row>
    <row r="48" spans="1:11" ht="12.75">
      <c r="A48" s="13">
        <v>42</v>
      </c>
      <c r="B48" s="14" t="s">
        <v>163</v>
      </c>
      <c r="C48" s="14">
        <v>0</v>
      </c>
      <c r="D48" s="363">
        <f>C48/'- 3 -'!E48</f>
        <v>0</v>
      </c>
      <c r="E48" s="382">
        <f>IF(AND(C48&gt;0,'- 7 -'!C48=0),"N/A ",IF(C48&gt;0,C48/'- 7 -'!C48,0))</f>
        <v>0</v>
      </c>
      <c r="F48" s="14">
        <v>372496</v>
      </c>
      <c r="G48" s="363">
        <f>F48/'- 3 -'!E48</f>
        <v>0.04870141034261712</v>
      </c>
      <c r="H48" s="14">
        <f>F48/'- 7 -'!H48</f>
        <v>326.9803370786517</v>
      </c>
      <c r="I48" s="14">
        <v>279371</v>
      </c>
      <c r="J48" s="363">
        <f>I48/'- 3 -'!E48</f>
        <v>0.036525927013517694</v>
      </c>
      <c r="K48" s="14">
        <f>I48/'- 7 -'!H48</f>
        <v>245.234375</v>
      </c>
    </row>
    <row r="49" spans="1:11" ht="12.75">
      <c r="A49" s="11">
        <v>43</v>
      </c>
      <c r="B49" s="12" t="s">
        <v>164</v>
      </c>
      <c r="C49" s="12">
        <v>0</v>
      </c>
      <c r="D49" s="362">
        <f>C49/'- 3 -'!E49</f>
        <v>0</v>
      </c>
      <c r="E49" s="381">
        <f>IF(AND(C49&gt;0,'- 7 -'!C49=0),"N/A ",IF(C49&gt;0,C49/'- 7 -'!C49,0))</f>
        <v>0</v>
      </c>
      <c r="F49" s="12">
        <v>159408</v>
      </c>
      <c r="G49" s="362">
        <f>F49/'- 3 -'!E49</f>
        <v>0.025854132917957958</v>
      </c>
      <c r="H49" s="12">
        <f>F49/'- 7 -'!H49</f>
        <v>185.2504357931435</v>
      </c>
      <c r="I49" s="12">
        <v>170817</v>
      </c>
      <c r="J49" s="362">
        <f>I49/'- 3 -'!E49</f>
        <v>0.027704540692103433</v>
      </c>
      <c r="K49" s="12">
        <f>I49/'- 7 -'!H49</f>
        <v>198.50900639163277</v>
      </c>
    </row>
    <row r="50" spans="1:11" ht="12.75">
      <c r="A50" s="13">
        <v>44</v>
      </c>
      <c r="B50" s="14" t="s">
        <v>165</v>
      </c>
      <c r="C50" s="14">
        <v>0</v>
      </c>
      <c r="D50" s="363">
        <f>C50/'- 3 -'!E50</f>
        <v>0</v>
      </c>
      <c r="E50" s="382">
        <f>IF(AND(C50&gt;0,'- 7 -'!C50=0),"N/A ",IF(C50&gt;0,C50/'- 7 -'!C50,0))</f>
        <v>0</v>
      </c>
      <c r="F50" s="14">
        <v>462253</v>
      </c>
      <c r="G50" s="363">
        <f>F50/'- 3 -'!E50</f>
        <v>0.05147051618719135</v>
      </c>
      <c r="H50" s="14">
        <f>F50/'- 7 -'!H50</f>
        <v>334.9659420289855</v>
      </c>
      <c r="I50" s="14">
        <v>401673</v>
      </c>
      <c r="J50" s="363">
        <f>I50/'- 3 -'!E50</f>
        <v>0.04472511081260199</v>
      </c>
      <c r="K50" s="14">
        <f>I50/'- 7 -'!H50</f>
        <v>291.06739130434784</v>
      </c>
    </row>
    <row r="51" spans="1:11" ht="12.75">
      <c r="A51" s="11">
        <v>45</v>
      </c>
      <c r="B51" s="12" t="s">
        <v>166</v>
      </c>
      <c r="C51" s="12">
        <v>333581</v>
      </c>
      <c r="D51" s="362">
        <f>C51/'- 3 -'!E51</f>
        <v>0.028928852563111375</v>
      </c>
      <c r="E51" s="381">
        <f>IF(AND(C51&gt;0,'- 7 -'!C51=0),"N/A ",IF(C51&gt;0,C51/'- 7 -'!C51,0))</f>
        <v>16679.05</v>
      </c>
      <c r="F51" s="12">
        <v>298950</v>
      </c>
      <c r="G51" s="362">
        <f>F51/'- 3 -'!E51</f>
        <v>0.02592557871624027</v>
      </c>
      <c r="H51" s="12">
        <f>F51/'- 7 -'!H51</f>
        <v>161.87459389213777</v>
      </c>
      <c r="I51" s="12">
        <v>410210</v>
      </c>
      <c r="J51" s="362">
        <f>I51/'- 3 -'!E51</f>
        <v>0.03557428213811313</v>
      </c>
      <c r="K51" s="12">
        <f>I51/'- 7 -'!H51</f>
        <v>222.119341563786</v>
      </c>
    </row>
    <row r="52" spans="1:11" ht="12.75">
      <c r="A52" s="13">
        <v>46</v>
      </c>
      <c r="B52" s="14" t="s">
        <v>167</v>
      </c>
      <c r="C52" s="14">
        <v>325909</v>
      </c>
      <c r="D52" s="363">
        <f>C52/'- 3 -'!E52</f>
        <v>0.030248583091404487</v>
      </c>
      <c r="E52" s="382">
        <f>IF(AND(C52&gt;0,'- 7 -'!C52=0),"N/A ",IF(C52&gt;0,C52/'- 7 -'!C52,0))</f>
        <v>27159.083333333332</v>
      </c>
      <c r="F52" s="14">
        <v>363880</v>
      </c>
      <c r="G52" s="363">
        <f>F52/'- 3 -'!E52</f>
        <v>0.03377278447450136</v>
      </c>
      <c r="H52" s="14">
        <f>F52/'- 7 -'!H52</f>
        <v>226.64590470258486</v>
      </c>
      <c r="I52" s="14">
        <v>208775</v>
      </c>
      <c r="J52" s="363">
        <f>I52/'- 3 -'!E52</f>
        <v>0.019377028357326652</v>
      </c>
      <c r="K52" s="14">
        <f>I52/'- 7 -'!H52</f>
        <v>130.03737153534723</v>
      </c>
    </row>
    <row r="53" spans="1:11" ht="12.75">
      <c r="A53" s="11">
        <v>47</v>
      </c>
      <c r="B53" s="12" t="s">
        <v>168</v>
      </c>
      <c r="C53" s="12">
        <v>103445</v>
      </c>
      <c r="D53" s="362">
        <f>C53/'- 3 -'!E53</f>
        <v>0.01216294120130047</v>
      </c>
      <c r="E53" s="381">
        <f>IF(AND(C53&gt;0,'- 7 -'!C53=0),"N/A ",IF(C53&gt;0,C53/'- 7 -'!C53,0))</f>
        <v>13792.666666666666</v>
      </c>
      <c r="F53" s="12">
        <v>277620</v>
      </c>
      <c r="G53" s="362">
        <f>F53/'- 3 -'!E53</f>
        <v>0.032642232454976425</v>
      </c>
      <c r="H53" s="12">
        <f>F53/'- 7 -'!H53</f>
        <v>188.83145150319683</v>
      </c>
      <c r="I53" s="12">
        <v>342299</v>
      </c>
      <c r="J53" s="362">
        <f>I53/'- 3 -'!E53</f>
        <v>0.04024711305779834</v>
      </c>
      <c r="K53" s="12">
        <f>I53/'- 7 -'!H53</f>
        <v>232.82478574343625</v>
      </c>
    </row>
    <row r="54" spans="1:11" ht="12.75">
      <c r="A54" s="13">
        <v>48</v>
      </c>
      <c r="B54" s="14" t="s">
        <v>169</v>
      </c>
      <c r="C54" s="14">
        <v>166673</v>
      </c>
      <c r="D54" s="363">
        <f>C54/'- 3 -'!E54</f>
        <v>0.0031137085261844404</v>
      </c>
      <c r="E54" s="382">
        <f>IF(AND(C54&gt;0,'- 7 -'!C54=0),"N/A ",IF(C54&gt;0,C54/'- 7 -'!C54,0))</f>
        <v>16667.3</v>
      </c>
      <c r="F54" s="14">
        <v>2641546</v>
      </c>
      <c r="G54" s="363">
        <f>F54/'- 3 -'!E54</f>
        <v>0.04934815058532818</v>
      </c>
      <c r="H54" s="14">
        <f>F54/'- 7 -'!H54</f>
        <v>510.74962779636115</v>
      </c>
      <c r="I54" s="14">
        <v>2668675</v>
      </c>
      <c r="J54" s="363">
        <f>I54/'- 3 -'!E54</f>
        <v>0.049854962118131084</v>
      </c>
      <c r="K54" s="14">
        <f>I54/'- 7 -'!H54</f>
        <v>515.995088845492</v>
      </c>
    </row>
    <row r="55" spans="1:11" ht="12.75">
      <c r="A55" s="11">
        <v>49</v>
      </c>
      <c r="B55" s="12" t="s">
        <v>170</v>
      </c>
      <c r="C55" s="12">
        <v>441215</v>
      </c>
      <c r="D55" s="362">
        <f>C55/'- 3 -'!E55</f>
        <v>0.013746647616014475</v>
      </c>
      <c r="E55" s="381">
        <f>IF(AND(C55&gt;0,'- 7 -'!C55=0),"N/A ",IF(C55&gt;0,C55/'- 7 -'!C55,0))</f>
        <v>7116.370967741936</v>
      </c>
      <c r="F55" s="12">
        <v>1038785</v>
      </c>
      <c r="G55" s="362">
        <f>F55/'- 3 -'!E55</f>
        <v>0.03236474585814534</v>
      </c>
      <c r="H55" s="12">
        <f>F55/'- 7 -'!H55</f>
        <v>238.76821587826964</v>
      </c>
      <c r="I55" s="12">
        <v>1279479</v>
      </c>
      <c r="J55" s="362">
        <f>I55/'- 3 -'!E55</f>
        <v>0.039863891629003056</v>
      </c>
      <c r="K55" s="12">
        <f>I55/'- 7 -'!H55</f>
        <v>294.09253896014343</v>
      </c>
    </row>
    <row r="56" spans="1:11" ht="12.75">
      <c r="A56" s="13">
        <v>50</v>
      </c>
      <c r="B56" s="14" t="s">
        <v>385</v>
      </c>
      <c r="C56" s="14">
        <v>0</v>
      </c>
      <c r="D56" s="363">
        <f>C56/'- 3 -'!E56</f>
        <v>0</v>
      </c>
      <c r="E56" s="382">
        <f>IF(AND(C56&gt;0,'- 7 -'!C56=0),"N/A ",IF(C56&gt;0,C56/'- 7 -'!C56,0))</f>
        <v>0</v>
      </c>
      <c r="F56" s="14">
        <v>248693</v>
      </c>
      <c r="G56" s="363">
        <f>F56/'- 3 -'!E56</f>
        <v>0.017766505258626376</v>
      </c>
      <c r="H56" s="14">
        <f>F56/'- 7 -'!H56</f>
        <v>131.75788079470198</v>
      </c>
      <c r="I56" s="14">
        <v>1083024</v>
      </c>
      <c r="J56" s="363">
        <f>I56/'- 3 -'!E56</f>
        <v>0.07737070038649488</v>
      </c>
      <c r="K56" s="14">
        <f>I56/'- 7 -'!H56</f>
        <v>573.7875496688741</v>
      </c>
    </row>
    <row r="57" spans="1:11" ht="12.75">
      <c r="A57" s="11">
        <v>2264</v>
      </c>
      <c r="B57" s="12" t="s">
        <v>171</v>
      </c>
      <c r="C57" s="12">
        <v>0</v>
      </c>
      <c r="D57" s="362">
        <f>C57/'- 3 -'!E57</f>
        <v>0</v>
      </c>
      <c r="E57" s="381">
        <f>IF(AND(C57&gt;0,'- 7 -'!C57=0),"N/A ",IF(C57&gt;0,C57/'- 7 -'!C57,0))</f>
        <v>0</v>
      </c>
      <c r="F57" s="12">
        <v>51186</v>
      </c>
      <c r="G57" s="362">
        <f>F57/'- 3 -'!E57</f>
        <v>0.027888593823384225</v>
      </c>
      <c r="H57" s="12">
        <f>F57/'- 7 -'!H57</f>
        <v>252.77037037037036</v>
      </c>
      <c r="I57" s="12">
        <v>100262</v>
      </c>
      <c r="J57" s="362">
        <f>I57/'- 3 -'!E57</f>
        <v>0.054627558197947665</v>
      </c>
      <c r="K57" s="12">
        <f>I57/'- 7 -'!H57</f>
        <v>495.12098765432097</v>
      </c>
    </row>
    <row r="58" spans="1:11" ht="12.75">
      <c r="A58" s="13">
        <v>2309</v>
      </c>
      <c r="B58" s="14" t="s">
        <v>172</v>
      </c>
      <c r="C58" s="14">
        <v>0</v>
      </c>
      <c r="D58" s="363">
        <f>C58/'- 3 -'!E58</f>
        <v>0</v>
      </c>
      <c r="E58" s="382">
        <f>IF(AND(C58&gt;0,'- 7 -'!C58=0),"N/A ",IF(C58&gt;0,C58/'- 7 -'!C58,0))</f>
        <v>0</v>
      </c>
      <c r="F58" s="14">
        <v>25623</v>
      </c>
      <c r="G58" s="363">
        <f>F58/'- 3 -'!E58</f>
        <v>0.013132019772599727</v>
      </c>
      <c r="H58" s="14">
        <f>F58/'- 7 -'!H58</f>
        <v>97.79770992366412</v>
      </c>
      <c r="I58" s="14">
        <v>76600</v>
      </c>
      <c r="J58" s="363">
        <f>I58/'- 3 -'!E58</f>
        <v>0.039258194379313084</v>
      </c>
      <c r="K58" s="14">
        <f>I58/'- 7 -'!H58</f>
        <v>292.36641221374043</v>
      </c>
    </row>
    <row r="59" spans="1:11" ht="12.75">
      <c r="A59" s="11">
        <v>2312</v>
      </c>
      <c r="B59" s="12" t="s">
        <v>173</v>
      </c>
      <c r="C59" s="12">
        <v>0</v>
      </c>
      <c r="D59" s="362">
        <f>C59/'- 3 -'!E59</f>
        <v>0</v>
      </c>
      <c r="E59" s="381">
        <f>IF(AND(C59&gt;0,'- 7 -'!C59=0),"N/A ",IF(C59&gt;0,C59/'- 7 -'!C59,0))</f>
        <v>0</v>
      </c>
      <c r="F59" s="12">
        <v>21119</v>
      </c>
      <c r="G59" s="362">
        <f>F59/'- 3 -'!E59</f>
        <v>0.01161297063077033</v>
      </c>
      <c r="H59" s="12">
        <f>F59/'- 7 -'!H59</f>
        <v>95.77777777777777</v>
      </c>
      <c r="I59" s="12">
        <v>140283</v>
      </c>
      <c r="J59" s="362">
        <f>I59/'- 3 -'!E59</f>
        <v>0.07713918078490242</v>
      </c>
      <c r="K59" s="12">
        <f>I59/'- 7 -'!H59</f>
        <v>636.204081632653</v>
      </c>
    </row>
    <row r="60" spans="1:11" ht="12.75">
      <c r="A60" s="13">
        <v>2355</v>
      </c>
      <c r="B60" s="14" t="s">
        <v>174</v>
      </c>
      <c r="C60" s="14">
        <v>804965</v>
      </c>
      <c r="D60" s="363">
        <f>C60/'- 3 -'!E60</f>
        <v>0.03378569803069923</v>
      </c>
      <c r="E60" s="382">
        <f>IF(AND(C60&gt;0,'- 7 -'!C60=0),"N/A ",IF(C60&gt;0,C60/'- 7 -'!C60,0))</f>
        <v>11499.5</v>
      </c>
      <c r="F60" s="14">
        <v>1099533</v>
      </c>
      <c r="G60" s="363">
        <f>F60/'- 3 -'!E60</f>
        <v>0.046149198925156766</v>
      </c>
      <c r="H60" s="14">
        <f>F60/'- 7 -'!H60</f>
        <v>325.1709351156326</v>
      </c>
      <c r="I60" s="14">
        <v>929885</v>
      </c>
      <c r="J60" s="363">
        <f>I60/'- 3 -'!E60</f>
        <v>0.039028794808813744</v>
      </c>
      <c r="K60" s="14">
        <f>I60/'- 7 -'!H60</f>
        <v>275</v>
      </c>
    </row>
    <row r="61" spans="1:11" ht="12.75">
      <c r="A61" s="11">
        <v>2439</v>
      </c>
      <c r="B61" s="12" t="s">
        <v>175</v>
      </c>
      <c r="C61" s="12">
        <v>81377.283</v>
      </c>
      <c r="D61" s="362">
        <f>C61/'- 3 -'!E61</f>
        <v>0.06921761292407871</v>
      </c>
      <c r="E61" s="381">
        <f>IF(AND(C61&gt;0,'- 7 -'!C61=0),"N/A ",IF(C61&gt;0,C61/'- 7 -'!C61,0))</f>
        <v>9041.920333333333</v>
      </c>
      <c r="F61" s="12">
        <v>78177.35</v>
      </c>
      <c r="G61" s="362">
        <f>F61/'- 3 -'!E61</f>
        <v>0.06649582478356061</v>
      </c>
      <c r="H61" s="12">
        <f>F61/'- 7 -'!H61</f>
        <v>526.4468013468014</v>
      </c>
      <c r="I61" s="12">
        <v>9056.1</v>
      </c>
      <c r="J61" s="362">
        <f>I61/'- 3 -'!E61</f>
        <v>0.007702906773156205</v>
      </c>
      <c r="K61" s="12">
        <f>I61/'- 7 -'!H61</f>
        <v>60.98383838383839</v>
      </c>
    </row>
    <row r="62" spans="1:11" ht="12.75">
      <c r="A62" s="13">
        <v>2460</v>
      </c>
      <c r="B62" s="14" t="s">
        <v>176</v>
      </c>
      <c r="C62" s="14">
        <v>0</v>
      </c>
      <c r="D62" s="363">
        <f>C62/'- 3 -'!E62</f>
        <v>0</v>
      </c>
      <c r="E62" s="382">
        <f>IF(AND(C62&gt;0,'- 7 -'!C62=0),"N/A ",IF(C62&gt;0,C62/'- 7 -'!C62,0))</f>
        <v>0</v>
      </c>
      <c r="F62" s="14">
        <v>53213</v>
      </c>
      <c r="G62" s="363">
        <f>F62/'- 3 -'!E62</f>
        <v>0.019202046755664934</v>
      </c>
      <c r="H62" s="14">
        <f>F62/'- 7 -'!H62</f>
        <v>171.65483870967742</v>
      </c>
      <c r="I62" s="14">
        <v>107106</v>
      </c>
      <c r="J62" s="363">
        <f>I62/'- 3 -'!E62</f>
        <v>0.03864947324548979</v>
      </c>
      <c r="K62" s="14">
        <f>I62/'- 7 -'!H62</f>
        <v>345.5032258064516</v>
      </c>
    </row>
    <row r="63" spans="1:11" ht="12.75">
      <c r="A63" s="11">
        <v>3000</v>
      </c>
      <c r="B63" s="12" t="s">
        <v>459</v>
      </c>
      <c r="C63" s="12">
        <v>0</v>
      </c>
      <c r="D63" s="362">
        <f>C63/'- 3 -'!E63</f>
        <v>0</v>
      </c>
      <c r="E63" s="381">
        <f>IF(AND(C63&gt;0,'- 7 -'!C63=0),"N/A ",IF(C63&gt;0,C63/'- 7 -'!C63,0))</f>
        <v>0</v>
      </c>
      <c r="F63" s="12">
        <v>150558</v>
      </c>
      <c r="G63" s="362">
        <f>F63/'- 3 -'!E63</f>
        <v>0.02985340980000369</v>
      </c>
      <c r="H63" s="12">
        <f>F63/'- 7 -'!H63</f>
        <v>216.63021582733813</v>
      </c>
      <c r="I63" s="12">
        <v>0</v>
      </c>
      <c r="J63" s="362">
        <f>I63/'- 3 -'!E63</f>
        <v>0</v>
      </c>
      <c r="K63" s="12">
        <f>I63/'- 7 -'!H63</f>
        <v>0</v>
      </c>
    </row>
    <row r="64" spans="1:11" ht="4.5" customHeight="1">
      <c r="A64" s="15"/>
      <c r="B64" s="15"/>
      <c r="C64" s="15"/>
      <c r="D64" s="196"/>
      <c r="E64" s="16"/>
      <c r="F64" s="15"/>
      <c r="G64" s="196"/>
      <c r="H64" s="15"/>
      <c r="I64" s="15"/>
      <c r="J64" s="196"/>
      <c r="K64" s="15"/>
    </row>
    <row r="65" spans="1:11" ht="12.75">
      <c r="A65" s="17"/>
      <c r="B65" s="18" t="s">
        <v>177</v>
      </c>
      <c r="C65" s="18">
        <f>SUM(C11:C63)</f>
        <v>27132755.853</v>
      </c>
      <c r="D65" s="101">
        <f>C65/'- 3 -'!E65</f>
        <v>0.02235260562645714</v>
      </c>
      <c r="E65" s="383">
        <f>C65/'- 7 -'!C65</f>
        <v>12824.481662333981</v>
      </c>
      <c r="F65" s="18">
        <f>SUM(F11:F63)</f>
        <v>53353600.46</v>
      </c>
      <c r="G65" s="101">
        <f>F65/'- 3 -'!E65</f>
        <v>0.04395395721301493</v>
      </c>
      <c r="H65" s="18">
        <f>F65/'- 7 -'!H65</f>
        <v>285.78266631643027</v>
      </c>
      <c r="I65" s="18">
        <f>SUM(I11:I63)</f>
        <v>51710511.86</v>
      </c>
      <c r="J65" s="101">
        <f>I65/'- 3 -'!E65</f>
        <v>0.04260034198557142</v>
      </c>
      <c r="K65" s="18">
        <f>I65/'- 7 -'!H65</f>
        <v>276.98164376024545</v>
      </c>
    </row>
    <row r="66" spans="1:11" ht="4.5" customHeight="1">
      <c r="A66" s="15"/>
      <c r="B66" s="15"/>
      <c r="C66" s="15"/>
      <c r="D66" s="196"/>
      <c r="E66" s="16"/>
      <c r="F66" s="15"/>
      <c r="G66" s="196"/>
      <c r="H66" s="15"/>
      <c r="I66" s="15"/>
      <c r="J66" s="196"/>
      <c r="K66" s="15"/>
    </row>
    <row r="67" spans="1:11" ht="12.75">
      <c r="A67" s="13">
        <v>2155</v>
      </c>
      <c r="B67" s="14" t="s">
        <v>178</v>
      </c>
      <c r="C67" s="14">
        <v>0</v>
      </c>
      <c r="D67" s="363">
        <f>C67/'- 3 -'!E67</f>
        <v>0</v>
      </c>
      <c r="E67" s="382">
        <f>IF(AND(C67&gt;0,'- 7 -'!C67=0),"N/A ",IF(C67&gt;0,C67/'- 7 -'!C67,0))</f>
        <v>0</v>
      </c>
      <c r="F67" s="14">
        <v>13295</v>
      </c>
      <c r="G67" s="363">
        <f>F67/'- 3 -'!E67</f>
        <v>0.011508345675698644</v>
      </c>
      <c r="H67" s="14">
        <f>F67/'- 7 -'!H67</f>
        <v>91.37457044673539</v>
      </c>
      <c r="I67" s="14">
        <v>43129</v>
      </c>
      <c r="J67" s="363">
        <f>I67/'- 3 -'!E67</f>
        <v>0.037333090684257754</v>
      </c>
      <c r="K67" s="14">
        <f>I67/'- 7 -'!H67</f>
        <v>296.4192439862543</v>
      </c>
    </row>
    <row r="68" spans="1:11" ht="12.75">
      <c r="A68" s="11">
        <v>2408</v>
      </c>
      <c r="B68" s="12" t="s">
        <v>180</v>
      </c>
      <c r="C68" s="12">
        <v>0</v>
      </c>
      <c r="D68" s="362">
        <f>C68/'- 3 -'!E68</f>
        <v>0</v>
      </c>
      <c r="E68" s="381">
        <f>IF(AND(C68&gt;0,'- 7 -'!C68=0),"N/A ",IF(C68&gt;0,C68/'- 7 -'!C68,0))</f>
        <v>0</v>
      </c>
      <c r="F68" s="12">
        <v>52477</v>
      </c>
      <c r="G68" s="362">
        <f>F68/'- 3 -'!E68</f>
        <v>0.02309068540310686</v>
      </c>
      <c r="H68" s="12">
        <f>F68/'- 7 -'!H68</f>
        <v>196.17570093457945</v>
      </c>
      <c r="I68" s="12">
        <v>30339</v>
      </c>
      <c r="J68" s="362">
        <f>I68/'- 3 -'!E68</f>
        <v>0.013349625634942146</v>
      </c>
      <c r="K68" s="12">
        <f>I68/'- 7 -'!H68</f>
        <v>113.41682242990655</v>
      </c>
    </row>
    <row r="69" ht="6.75" customHeight="1"/>
    <row r="70" spans="1:3" ht="12" customHeight="1">
      <c r="A70" s="4"/>
      <c r="B70" s="4"/>
      <c r="C70" s="173"/>
    </row>
    <row r="71" spans="1:3" ht="12" customHeight="1">
      <c r="A71" s="4"/>
      <c r="B71" s="4"/>
      <c r="C71" s="173"/>
    </row>
    <row r="72" spans="1:3" ht="12" customHeight="1">
      <c r="A72" s="4"/>
      <c r="B72" s="4"/>
      <c r="C72" s="173"/>
    </row>
    <row r="73" spans="1:3" ht="12" customHeight="1">
      <c r="A73" s="4"/>
      <c r="B73" s="4"/>
      <c r="C73" s="173"/>
    </row>
    <row r="74" spans="1:3" ht="12" customHeight="1">
      <c r="A74" s="4"/>
      <c r="B74" s="4"/>
      <c r="C74" s="173"/>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4.83203125" style="81" customWidth="1"/>
    <col min="4" max="5" width="8.83203125" style="81" customWidth="1"/>
    <col min="6" max="6" width="15.83203125" style="81" customWidth="1"/>
    <col min="7" max="7" width="8.83203125" style="81" customWidth="1"/>
    <col min="8" max="8" width="10.83203125" style="81" customWidth="1"/>
    <col min="9" max="9" width="15.83203125" style="81" customWidth="1"/>
    <col min="10" max="11" width="8.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8"/>
      <c r="F2" s="198"/>
      <c r="G2" s="198"/>
      <c r="H2" s="213"/>
      <c r="I2" s="213"/>
      <c r="J2" s="213"/>
      <c r="K2" s="218" t="s">
        <v>417</v>
      </c>
    </row>
    <row r="3" spans="1:11" ht="12.75">
      <c r="A3" s="7"/>
      <c r="B3" s="85"/>
      <c r="C3" s="201" t="str">
        <f>YEAR</f>
        <v>OPERATING FUND ACTUAL 1999/2000</v>
      </c>
      <c r="D3" s="201"/>
      <c r="E3" s="201"/>
      <c r="F3" s="201"/>
      <c r="G3" s="201"/>
      <c r="H3" s="214"/>
      <c r="I3" s="214"/>
      <c r="J3" s="214"/>
      <c r="K3" s="219"/>
    </row>
    <row r="4" spans="1:11" ht="12.75">
      <c r="A4" s="8"/>
      <c r="C4" s="141"/>
      <c r="D4" s="141"/>
      <c r="E4" s="141"/>
      <c r="F4" s="141"/>
      <c r="G4" s="141"/>
      <c r="H4" s="141"/>
      <c r="I4" s="141"/>
      <c r="J4" s="141"/>
      <c r="K4" s="141"/>
    </row>
    <row r="5" spans="1:11" ht="16.5">
      <c r="A5" s="8"/>
      <c r="C5" s="342" t="s">
        <v>13</v>
      </c>
      <c r="D5" s="220"/>
      <c r="E5" s="220"/>
      <c r="F5" s="232"/>
      <c r="G5" s="232"/>
      <c r="H5" s="232"/>
      <c r="I5" s="343"/>
      <c r="J5" s="220"/>
      <c r="K5" s="233"/>
    </row>
    <row r="6" spans="1:11" ht="12.75">
      <c r="A6" s="8"/>
      <c r="C6" s="67" t="s">
        <v>16</v>
      </c>
      <c r="D6" s="66"/>
      <c r="E6" s="65"/>
      <c r="F6" s="67" t="s">
        <v>19</v>
      </c>
      <c r="G6" s="65"/>
      <c r="H6" s="66"/>
      <c r="I6" s="67" t="s">
        <v>21</v>
      </c>
      <c r="J6" s="65"/>
      <c r="K6" s="66"/>
    </row>
    <row r="7" spans="3:11" ht="12.75">
      <c r="C7" s="68" t="s">
        <v>46</v>
      </c>
      <c r="D7" s="70"/>
      <c r="E7" s="69"/>
      <c r="F7" s="68" t="s">
        <v>50</v>
      </c>
      <c r="G7" s="69"/>
      <c r="H7" s="70"/>
      <c r="I7" s="68" t="s">
        <v>19</v>
      </c>
      <c r="J7" s="69"/>
      <c r="K7" s="70"/>
    </row>
    <row r="8" spans="1:11" ht="12.75">
      <c r="A8" s="92"/>
      <c r="B8" s="45"/>
      <c r="C8" s="72"/>
      <c r="D8" s="227"/>
      <c r="E8" s="228" t="s">
        <v>83</v>
      </c>
      <c r="F8" s="73"/>
      <c r="G8" s="73"/>
      <c r="H8" s="228" t="s">
        <v>83</v>
      </c>
      <c r="I8" s="141"/>
      <c r="J8" s="227"/>
      <c r="K8" s="228" t="s">
        <v>83</v>
      </c>
    </row>
    <row r="9" spans="1:11" ht="12.75">
      <c r="A9" s="51" t="s">
        <v>110</v>
      </c>
      <c r="B9" s="52" t="s">
        <v>111</v>
      </c>
      <c r="C9" s="75" t="s">
        <v>112</v>
      </c>
      <c r="D9" s="75" t="s">
        <v>113</v>
      </c>
      <c r="E9" s="75" t="s">
        <v>114</v>
      </c>
      <c r="F9" s="75" t="s">
        <v>112</v>
      </c>
      <c r="G9" s="75" t="s">
        <v>113</v>
      </c>
      <c r="H9" s="75" t="s">
        <v>114</v>
      </c>
      <c r="I9" s="74" t="s">
        <v>112</v>
      </c>
      <c r="J9" s="75" t="s">
        <v>113</v>
      </c>
      <c r="K9" s="75" t="s">
        <v>114</v>
      </c>
    </row>
    <row r="10" spans="1:2" ht="4.5" customHeight="1">
      <c r="A10" s="76"/>
      <c r="B10" s="76"/>
    </row>
    <row r="11" spans="1:11" ht="12.75">
      <c r="A11" s="11">
        <v>1</v>
      </c>
      <c r="B11" s="12" t="s">
        <v>126</v>
      </c>
      <c r="C11" s="12">
        <v>213939.39</v>
      </c>
      <c r="D11" s="362">
        <f>C11/'- 3 -'!E11</f>
        <v>0.0009696393792807199</v>
      </c>
      <c r="E11" s="12">
        <f>IF(AND(C11&gt;0,'- 7 -'!F11=0),"N/A ",IF(C11&gt;0,C11/'- 7 -'!F11,0))</f>
        <v>428.73625250501004</v>
      </c>
      <c r="F11" s="12">
        <v>3503860.1</v>
      </c>
      <c r="G11" s="362">
        <f>F11/'- 3 -'!E11</f>
        <v>0.01588057595401427</v>
      </c>
      <c r="H11" s="12">
        <f>IF(AND(F11&gt;0,'- 7 -'!D11=0),"N/A ",IF(F11&gt;0,F11/'- 7 -'!D11,0))</f>
        <v>7021.76372745491</v>
      </c>
      <c r="I11" s="12">
        <v>0</v>
      </c>
      <c r="J11" s="362">
        <f>I11/'- 3 -'!E11</f>
        <v>0</v>
      </c>
      <c r="K11" s="12">
        <f>IF(AND(I11&gt;0,'- 7 -'!E11=0),"N/A ",IF(I11&gt;0,I11/'- 7 -'!E11,0))</f>
        <v>0</v>
      </c>
    </row>
    <row r="12" spans="1:11" ht="12.75">
      <c r="A12" s="13">
        <v>2</v>
      </c>
      <c r="B12" s="14" t="s">
        <v>127</v>
      </c>
      <c r="C12" s="14">
        <v>56625</v>
      </c>
      <c r="D12" s="363">
        <f>C12/'- 3 -'!E12</f>
        <v>0.001017855275665677</v>
      </c>
      <c r="E12" s="14">
        <f>IF(AND(C12&gt;0,'- 7 -'!F12=0),"N/A ",IF(C12&gt;0,C12/'- 7 -'!F12,0))</f>
        <v>82.4235807860262</v>
      </c>
      <c r="F12" s="14">
        <v>2704874</v>
      </c>
      <c r="G12" s="363">
        <f>F12/'- 3 -'!E12</f>
        <v>0.04862110853705823</v>
      </c>
      <c r="H12" s="14">
        <f>IF(AND(F12&gt;0,'- 7 -'!D12=0),"N/A ",IF(F12&gt;0,F12/'- 7 -'!D12,0))</f>
        <v>3937.2256186317322</v>
      </c>
      <c r="I12" s="14">
        <v>0</v>
      </c>
      <c r="J12" s="363">
        <f>I12/'- 3 -'!E12</f>
        <v>0</v>
      </c>
      <c r="K12" s="14">
        <f>IF(AND(I12&gt;0,'- 7 -'!E12=0),"N/A ",IF(I12&gt;0,I12/'- 7 -'!E12,0))</f>
        <v>0</v>
      </c>
    </row>
    <row r="13" spans="1:11" ht="12.75">
      <c r="A13" s="11">
        <v>3</v>
      </c>
      <c r="B13" s="12" t="s">
        <v>128</v>
      </c>
      <c r="C13" s="12">
        <v>0</v>
      </c>
      <c r="D13" s="362">
        <f>C13/'- 3 -'!E13</f>
        <v>0</v>
      </c>
      <c r="E13" s="12">
        <f>IF(AND(C13&gt;0,'- 7 -'!F13=0),"N/A ",IF(C13&gt;0,C13/'- 7 -'!F13,0))</f>
        <v>0</v>
      </c>
      <c r="F13" s="12">
        <v>0</v>
      </c>
      <c r="G13" s="362">
        <f>F13/'- 3 -'!E13</f>
        <v>0</v>
      </c>
      <c r="H13" s="12">
        <f>IF(AND(F13&gt;0,'- 7 -'!D13=0),"N/A ",IF(F13&gt;0,F13/'- 7 -'!D13,0))</f>
        <v>0</v>
      </c>
      <c r="I13" s="12">
        <v>0</v>
      </c>
      <c r="J13" s="362">
        <f>I13/'- 3 -'!E13</f>
        <v>0</v>
      </c>
      <c r="K13" s="12">
        <f>IF(AND(I13&gt;0,'- 7 -'!E13=0),"N/A ",IF(I13&gt;0,I13/'- 7 -'!E13,0))</f>
        <v>0</v>
      </c>
    </row>
    <row r="14" spans="1:11" ht="12.75">
      <c r="A14" s="13">
        <v>4</v>
      </c>
      <c r="B14" s="14" t="s">
        <v>129</v>
      </c>
      <c r="C14" s="14">
        <v>104274</v>
      </c>
      <c r="D14" s="363">
        <f>C14/'- 3 -'!E14</f>
        <v>0.0027601788632750255</v>
      </c>
      <c r="E14" s="14">
        <f>IF(AND(C14&gt;0,'- 7 -'!F14=0),"N/A ",IF(C14&gt;0,C14/'- 7 -'!F14,0))</f>
        <v>1390.32</v>
      </c>
      <c r="F14" s="14">
        <v>225811</v>
      </c>
      <c r="G14" s="363">
        <f>F14/'- 3 -'!E14</f>
        <v>0.005977316965830377</v>
      </c>
      <c r="H14" s="14">
        <f>IF(AND(F14&gt;0,'- 7 -'!D14=0),"N/A ",IF(F14&gt;0,F14/'- 7 -'!D14,0))</f>
        <v>4908.934782608696</v>
      </c>
      <c r="I14" s="14">
        <v>69286</v>
      </c>
      <c r="J14" s="363">
        <f>I14/'- 3 -'!E14</f>
        <v>0.0018340310405362164</v>
      </c>
      <c r="K14" s="14">
        <f>IF(AND(I14&gt;0,'- 7 -'!E14=0),"N/A ",IF(I14&gt;0,I14/'- 7 -'!E14,0))</f>
        <v>2389.1724137931033</v>
      </c>
    </row>
    <row r="15" spans="1:11" ht="12.75">
      <c r="A15" s="11">
        <v>5</v>
      </c>
      <c r="B15" s="12" t="s">
        <v>130</v>
      </c>
      <c r="C15" s="12">
        <v>0</v>
      </c>
      <c r="D15" s="362">
        <f>C15/'- 3 -'!E15</f>
        <v>0</v>
      </c>
      <c r="E15" s="12">
        <f>IF(AND(C15&gt;0,'- 7 -'!F15=0),"N/A ",IF(C15&gt;0,C15/'- 7 -'!F15,0))</f>
        <v>0</v>
      </c>
      <c r="F15" s="12">
        <v>0</v>
      </c>
      <c r="G15" s="362">
        <f>F15/'- 3 -'!E15</f>
        <v>0</v>
      </c>
      <c r="H15" s="12">
        <f>IF(AND(F15&gt;0,'- 7 -'!D15=0),"N/A ",IF(F15&gt;0,F15/'- 7 -'!D15,0))</f>
        <v>0</v>
      </c>
      <c r="I15" s="12">
        <v>0</v>
      </c>
      <c r="J15" s="362">
        <f>I15/'- 3 -'!E15</f>
        <v>0</v>
      </c>
      <c r="K15" s="12">
        <f>IF(AND(I15&gt;0,'- 7 -'!E15=0),"N/A ",IF(I15&gt;0,I15/'- 7 -'!E15,0))</f>
        <v>0</v>
      </c>
    </row>
    <row r="16" spans="1:11" ht="12.75">
      <c r="A16" s="13">
        <v>6</v>
      </c>
      <c r="B16" s="14" t="s">
        <v>131</v>
      </c>
      <c r="C16" s="14">
        <v>0</v>
      </c>
      <c r="D16" s="363">
        <f>C16/'- 3 -'!E16</f>
        <v>0</v>
      </c>
      <c r="E16" s="14">
        <f>IF(AND(C16&gt;0,'- 7 -'!F16=0),"N/A ",IF(C16&gt;0,C16/'- 7 -'!F16,0))</f>
        <v>0</v>
      </c>
      <c r="F16" s="14">
        <v>0</v>
      </c>
      <c r="G16" s="363">
        <f>F16/'- 3 -'!E16</f>
        <v>0</v>
      </c>
      <c r="H16" s="14">
        <f>IF(AND(F16&gt;0,'- 7 -'!D16=0),"N/A ",IF(F16&gt;0,F16/'- 7 -'!D16,0))</f>
        <v>0</v>
      </c>
      <c r="I16" s="14">
        <v>0</v>
      </c>
      <c r="J16" s="363">
        <f>I16/'- 3 -'!E16</f>
        <v>0</v>
      </c>
      <c r="K16" s="14">
        <f>IF(AND(I16&gt;0,'- 7 -'!E16=0),"N/A ",IF(I16&gt;0,I16/'- 7 -'!E16,0))</f>
        <v>0</v>
      </c>
    </row>
    <row r="17" spans="1:11" ht="12.75">
      <c r="A17" s="11">
        <v>9</v>
      </c>
      <c r="B17" s="12" t="s">
        <v>132</v>
      </c>
      <c r="C17" s="12">
        <v>0</v>
      </c>
      <c r="D17" s="362">
        <f>C17/'- 3 -'!E17</f>
        <v>0</v>
      </c>
      <c r="E17" s="12">
        <f>IF(AND(C17&gt;0,'- 7 -'!F17=0),"N/A ",IF(C17&gt;0,C17/'- 7 -'!F17,0))</f>
        <v>0</v>
      </c>
      <c r="F17" s="12">
        <v>1451893</v>
      </c>
      <c r="G17" s="362">
        <f>F17/'- 3 -'!E17</f>
        <v>0.01886698323781451</v>
      </c>
      <c r="H17" s="12">
        <f>IF(AND(F17&gt;0,'- 7 -'!D17=0),"N/A ",IF(F17&gt;0,F17/'- 7 -'!D17,0))</f>
        <v>3469.278375149343</v>
      </c>
      <c r="I17" s="12">
        <v>0</v>
      </c>
      <c r="J17" s="362">
        <f>I17/'- 3 -'!E17</f>
        <v>0</v>
      </c>
      <c r="K17" s="12">
        <f>IF(AND(I17&gt;0,'- 7 -'!E17=0),"N/A ",IF(I17&gt;0,I17/'- 7 -'!E17,0))</f>
        <v>0</v>
      </c>
    </row>
    <row r="18" spans="1:11" ht="12.75">
      <c r="A18" s="13">
        <v>10</v>
      </c>
      <c r="B18" s="14" t="s">
        <v>133</v>
      </c>
      <c r="C18" s="14">
        <v>0</v>
      </c>
      <c r="D18" s="363">
        <f>C18/'- 3 -'!E18</f>
        <v>0</v>
      </c>
      <c r="E18" s="14">
        <f>IF(AND(C18&gt;0,'- 7 -'!F18=0),"N/A ",IF(C18&gt;0,C18/'- 7 -'!F18,0))</f>
        <v>0</v>
      </c>
      <c r="F18" s="14">
        <v>122388</v>
      </c>
      <c r="G18" s="363">
        <f>F18/'- 3 -'!E18</f>
        <v>0.002173050477401548</v>
      </c>
      <c r="H18" s="14">
        <f>IF(AND(F18&gt;0,'- 7 -'!D18=0),"N/A ",IF(F18&gt;0,F18/'- 7 -'!D18,0))</f>
        <v>3138.153846153846</v>
      </c>
      <c r="I18" s="14">
        <v>259257</v>
      </c>
      <c r="J18" s="363">
        <f>I18/'- 3 -'!E18</f>
        <v>0.004603217207730277</v>
      </c>
      <c r="K18" s="14">
        <f>IF(AND(I18&gt;0,'- 7 -'!E18=0),"N/A ",IF(I18&gt;0,I18/'- 7 -'!E18,0))</f>
        <v>5290.959183673469</v>
      </c>
    </row>
    <row r="19" spans="1:11" ht="12.75">
      <c r="A19" s="11">
        <v>11</v>
      </c>
      <c r="B19" s="12" t="s">
        <v>134</v>
      </c>
      <c r="C19" s="12">
        <v>0</v>
      </c>
      <c r="D19" s="362">
        <f>C19/'- 3 -'!E19</f>
        <v>0</v>
      </c>
      <c r="E19" s="12">
        <f>IF(AND(C19&gt;0,'- 7 -'!F19=0),"N/A ",IF(C19&gt;0,C19/'- 7 -'!F19,0))</f>
        <v>0</v>
      </c>
      <c r="F19" s="12">
        <v>1304634</v>
      </c>
      <c r="G19" s="362">
        <f>F19/'- 3 -'!E19</f>
        <v>0.04401295376169378</v>
      </c>
      <c r="H19" s="12">
        <f>IF(AND(F19&gt;0,'- 7 -'!D19=0),"N/A ",IF(F19&gt;0,F19/'- 7 -'!D19,0))</f>
        <v>5177.119047619048</v>
      </c>
      <c r="I19" s="12">
        <v>0</v>
      </c>
      <c r="J19" s="362">
        <f>I19/'- 3 -'!E19</f>
        <v>0</v>
      </c>
      <c r="K19" s="12">
        <f>IF(AND(I19&gt;0,'- 7 -'!E19=0),"N/A ",IF(I19&gt;0,I19/'- 7 -'!E19,0))</f>
        <v>0</v>
      </c>
    </row>
    <row r="20" spans="1:11" ht="12.75">
      <c r="A20" s="13">
        <v>12</v>
      </c>
      <c r="B20" s="14" t="s">
        <v>135</v>
      </c>
      <c r="C20" s="14">
        <v>56399</v>
      </c>
      <c r="D20" s="363">
        <f>C20/'- 3 -'!E20</f>
        <v>0.001189798026727177</v>
      </c>
      <c r="E20" s="14">
        <f>IF(AND(C20&gt;0,'- 7 -'!F20=0),"N/A ",IF(C20&gt;0,C20/'- 7 -'!F20,0))</f>
        <v>606.4408602150538</v>
      </c>
      <c r="F20" s="14">
        <v>507586</v>
      </c>
      <c r="G20" s="363">
        <f>F20/'- 3 -'!E20</f>
        <v>0.010708076760125904</v>
      </c>
      <c r="H20" s="14">
        <f>IF(AND(F20&gt;0,'- 7 -'!D20=0),"N/A ",IF(F20&gt;0,F20/'- 7 -'!D20,0))</f>
        <v>5457.913978494624</v>
      </c>
      <c r="I20" s="14">
        <v>0</v>
      </c>
      <c r="J20" s="363">
        <f>I20/'- 3 -'!E20</f>
        <v>0</v>
      </c>
      <c r="K20" s="14">
        <f>IF(AND(I20&gt;0,'- 7 -'!E20=0),"N/A ",IF(I20&gt;0,I20/'- 7 -'!E20,0))</f>
        <v>0</v>
      </c>
    </row>
    <row r="21" spans="1:11" ht="12.75">
      <c r="A21" s="11">
        <v>13</v>
      </c>
      <c r="B21" s="12" t="s">
        <v>136</v>
      </c>
      <c r="C21" s="12">
        <v>0</v>
      </c>
      <c r="D21" s="362">
        <f>C21/'- 3 -'!E21</f>
        <v>0</v>
      </c>
      <c r="E21" s="12">
        <f>IF(AND(C21&gt;0,'- 7 -'!F21=0),"N/A ",IF(C21&gt;0,C21/'- 7 -'!F21,0))</f>
        <v>0</v>
      </c>
      <c r="F21" s="12">
        <v>0</v>
      </c>
      <c r="G21" s="362">
        <f>F21/'- 3 -'!E21</f>
        <v>0</v>
      </c>
      <c r="H21" s="12">
        <f>IF(AND(F21&gt;0,'- 7 -'!D21=0),"N/A ",IF(F21&gt;0,F21/'- 7 -'!D21,0))</f>
        <v>0</v>
      </c>
      <c r="I21" s="12">
        <v>0</v>
      </c>
      <c r="J21" s="362">
        <f>I21/'- 3 -'!E21</f>
        <v>0</v>
      </c>
      <c r="K21" s="12">
        <f>IF(AND(I21&gt;0,'- 7 -'!E21=0),"N/A ",IF(I21&gt;0,I21/'- 7 -'!E21,0))</f>
        <v>0</v>
      </c>
    </row>
    <row r="22" spans="1:11" ht="12.75">
      <c r="A22" s="13">
        <v>14</v>
      </c>
      <c r="B22" s="14" t="s">
        <v>137</v>
      </c>
      <c r="C22" s="14">
        <v>0</v>
      </c>
      <c r="D22" s="363">
        <f>C22/'- 3 -'!E22</f>
        <v>0</v>
      </c>
      <c r="E22" s="14">
        <f>IF(AND(C22&gt;0,'- 7 -'!F22=0),"N/A ",IF(C22&gt;0,C22/'- 7 -'!F22,0))</f>
        <v>0</v>
      </c>
      <c r="F22" s="14">
        <v>0</v>
      </c>
      <c r="G22" s="363">
        <f>F22/'- 3 -'!E22</f>
        <v>0</v>
      </c>
      <c r="H22" s="14">
        <f>IF(AND(F22&gt;0,'- 7 -'!D22=0),"N/A ",IF(F22&gt;0,F22/'- 7 -'!D22,0))</f>
        <v>0</v>
      </c>
      <c r="I22" s="14">
        <v>0</v>
      </c>
      <c r="J22" s="363">
        <f>I22/'- 3 -'!E22</f>
        <v>0</v>
      </c>
      <c r="K22" s="14">
        <f>IF(AND(I22&gt;0,'- 7 -'!E22=0),"N/A ",IF(I22&gt;0,I22/'- 7 -'!E22,0))</f>
        <v>0</v>
      </c>
    </row>
    <row r="23" spans="1:11" ht="12.75">
      <c r="A23" s="11">
        <v>15</v>
      </c>
      <c r="B23" s="12" t="s">
        <v>138</v>
      </c>
      <c r="C23" s="12">
        <v>98772</v>
      </c>
      <c r="D23" s="362">
        <f>C23/'- 3 -'!E23</f>
        <v>0.003472509580409663</v>
      </c>
      <c r="E23" s="12">
        <f>IF(AND(C23&gt;0,'- 7 -'!F23=0),"N/A ",IF(C23&gt;0,C23/'- 7 -'!F23,0))</f>
        <v>448.96363636363634</v>
      </c>
      <c r="F23" s="12">
        <v>1167124</v>
      </c>
      <c r="G23" s="362">
        <f>F23/'- 3 -'!E23</f>
        <v>0.041032370221581495</v>
      </c>
      <c r="H23" s="12">
        <f>IF(AND(F23&gt;0,'- 7 -'!D23=0),"N/A ",IF(F23&gt;0,F23/'- 7 -'!D23,0))</f>
        <v>5305.109090909091</v>
      </c>
      <c r="I23" s="12">
        <v>0</v>
      </c>
      <c r="J23" s="362">
        <f>I23/'- 3 -'!E23</f>
        <v>0</v>
      </c>
      <c r="K23" s="12">
        <f>IF(AND(I23&gt;0,'- 7 -'!E23=0),"N/A ",IF(I23&gt;0,I23/'- 7 -'!E23,0))</f>
        <v>0</v>
      </c>
    </row>
    <row r="24" spans="1:11" ht="12.75">
      <c r="A24" s="13">
        <v>16</v>
      </c>
      <c r="B24" s="14" t="s">
        <v>139</v>
      </c>
      <c r="C24" s="14">
        <v>0</v>
      </c>
      <c r="D24" s="363">
        <f>C24/'- 3 -'!E24</f>
        <v>0</v>
      </c>
      <c r="E24" s="14">
        <f>IF(AND(C24&gt;0,'- 7 -'!F24=0),"N/A ",IF(C24&gt;0,C24/'- 7 -'!F24,0))</f>
        <v>0</v>
      </c>
      <c r="F24" s="14">
        <v>169545</v>
      </c>
      <c r="G24" s="363">
        <f>F24/'- 3 -'!E24</f>
        <v>0.03077642748384258</v>
      </c>
      <c r="H24" s="14">
        <f>IF(AND(F24&gt;0,'- 7 -'!D24=0),"N/A ",IF(F24&gt;0,F24/'- 7 -'!D24,0))</f>
        <v>7371.521739130435</v>
      </c>
      <c r="I24" s="14">
        <v>0</v>
      </c>
      <c r="J24" s="363">
        <f>I24/'- 3 -'!E24</f>
        <v>0</v>
      </c>
      <c r="K24" s="14">
        <f>IF(AND(I24&gt;0,'- 7 -'!E24=0),"N/A ",IF(I24&gt;0,I24/'- 7 -'!E24,0))</f>
        <v>0</v>
      </c>
    </row>
    <row r="25" spans="1:11" ht="12.75">
      <c r="A25" s="11">
        <v>17</v>
      </c>
      <c r="B25" s="12" t="s">
        <v>140</v>
      </c>
      <c r="C25" s="12">
        <v>0</v>
      </c>
      <c r="D25" s="362">
        <f>C25/'- 3 -'!E25</f>
        <v>0</v>
      </c>
      <c r="E25" s="12">
        <f>IF(AND(C25&gt;0,'- 7 -'!F25=0),"N/A ",IF(C25&gt;0,C25/'- 7 -'!F25,0))</f>
        <v>0</v>
      </c>
      <c r="F25" s="12">
        <v>102398</v>
      </c>
      <c r="G25" s="362">
        <f>F25/'- 3 -'!E25</f>
        <v>0.025805405914249346</v>
      </c>
      <c r="H25" s="12">
        <f>IF(AND(F25&gt;0,'- 7 -'!D25=0),"N/A ",IF(F25&gt;0,F25/'- 7 -'!D25,0))</f>
        <v>6826.533333333334</v>
      </c>
      <c r="I25" s="12">
        <v>0</v>
      </c>
      <c r="J25" s="362">
        <f>I25/'- 3 -'!E25</f>
        <v>0</v>
      </c>
      <c r="K25" s="12">
        <f>IF(AND(I25&gt;0,'- 7 -'!E25=0),"N/A ",IF(I25&gt;0,I25/'- 7 -'!E25,0))</f>
        <v>0</v>
      </c>
    </row>
    <row r="26" spans="1:11" ht="12.75">
      <c r="A26" s="13">
        <v>18</v>
      </c>
      <c r="B26" s="14" t="s">
        <v>141</v>
      </c>
      <c r="C26" s="14">
        <v>63046</v>
      </c>
      <c r="D26" s="363">
        <f>C26/'- 3 -'!E26</f>
        <v>0.007159441625783529</v>
      </c>
      <c r="E26" s="14">
        <f>IF(AND(C26&gt;0,'- 7 -'!F26=0),"N/A ",IF(C26&gt;0,C26/'- 7 -'!F26,0))</f>
        <v>818.7792207792207</v>
      </c>
      <c r="F26" s="14">
        <v>296539</v>
      </c>
      <c r="G26" s="363">
        <f>F26/'- 3 -'!E26</f>
        <v>0.03367467658960476</v>
      </c>
      <c r="H26" s="14">
        <f>IF(AND(F26&gt;0,'- 7 -'!D26=0),"N/A ",IF(F26&gt;0,F26/'- 7 -'!D26,0))</f>
        <v>3851.155844155844</v>
      </c>
      <c r="I26" s="14">
        <v>0</v>
      </c>
      <c r="J26" s="363">
        <f>I26/'- 3 -'!E26</f>
        <v>0</v>
      </c>
      <c r="K26" s="14">
        <f>IF(AND(I26&gt;0,'- 7 -'!E26=0),"N/A ",IF(I26&gt;0,I26/'- 7 -'!E26,0))</f>
        <v>0</v>
      </c>
    </row>
    <row r="27" spans="1:11" ht="12.75">
      <c r="A27" s="11">
        <v>19</v>
      </c>
      <c r="B27" s="12" t="s">
        <v>142</v>
      </c>
      <c r="C27" s="12">
        <v>0</v>
      </c>
      <c r="D27" s="362">
        <f>C27/'- 3 -'!E27</f>
        <v>0</v>
      </c>
      <c r="E27" s="12">
        <f>IF(AND(C27&gt;0,'- 7 -'!F27=0),"N/A ",IF(C27&gt;0,C27/'- 7 -'!F27,0))</f>
        <v>0</v>
      </c>
      <c r="F27" s="12">
        <v>246250</v>
      </c>
      <c r="G27" s="362">
        <f>F27/'- 3 -'!E27</f>
        <v>0.011493231431815337</v>
      </c>
      <c r="H27" s="12">
        <f>IF(AND(F27&gt;0,'- 7 -'!D27=0),"N/A ",IF(F27&gt;0,F27/'- 7 -'!D27,0))</f>
        <v>3725.4160363086235</v>
      </c>
      <c r="I27" s="12">
        <v>0</v>
      </c>
      <c r="J27" s="362">
        <f>I27/'- 3 -'!E27</f>
        <v>0</v>
      </c>
      <c r="K27" s="12">
        <f>IF(AND(I27&gt;0,'- 7 -'!E27=0),"N/A ",IF(I27&gt;0,I27/'- 7 -'!E27,0))</f>
        <v>0</v>
      </c>
    </row>
    <row r="28" spans="1:11" ht="12.75">
      <c r="A28" s="13">
        <v>20</v>
      </c>
      <c r="B28" s="14" t="s">
        <v>143</v>
      </c>
      <c r="C28" s="14">
        <v>0</v>
      </c>
      <c r="D28" s="363">
        <f>C28/'- 3 -'!E28</f>
        <v>0</v>
      </c>
      <c r="E28" s="14">
        <f>IF(AND(C28&gt;0,'- 7 -'!F28=0),"N/A ",IF(C28&gt;0,C28/'- 7 -'!F28,0))</f>
        <v>0</v>
      </c>
      <c r="F28" s="14">
        <v>0</v>
      </c>
      <c r="G28" s="363">
        <f>F28/'- 3 -'!E28</f>
        <v>0</v>
      </c>
      <c r="H28" s="14">
        <f>IF(AND(F28&gt;0,'- 7 -'!D28=0),"N/A ",IF(F28&gt;0,F28/'- 7 -'!D28,0))</f>
        <v>0</v>
      </c>
      <c r="I28" s="14">
        <v>0</v>
      </c>
      <c r="J28" s="363">
        <f>I28/'- 3 -'!E28</f>
        <v>0</v>
      </c>
      <c r="K28" s="14">
        <f>IF(AND(I28&gt;0,'- 7 -'!E28=0),"N/A ",IF(I28&gt;0,I28/'- 7 -'!E28,0))</f>
        <v>0</v>
      </c>
    </row>
    <row r="29" spans="1:11" ht="12.75">
      <c r="A29" s="11">
        <v>21</v>
      </c>
      <c r="B29" s="12" t="s">
        <v>144</v>
      </c>
      <c r="C29" s="12">
        <v>0</v>
      </c>
      <c r="D29" s="362">
        <f>C29/'- 3 -'!E29</f>
        <v>0</v>
      </c>
      <c r="E29" s="12">
        <f>IF(AND(C29&gt;0,'- 7 -'!F29=0),"N/A ",IF(C29&gt;0,C29/'- 7 -'!F29,0))</f>
        <v>0</v>
      </c>
      <c r="F29" s="12">
        <v>0</v>
      </c>
      <c r="G29" s="362">
        <f>F29/'- 3 -'!E29</f>
        <v>0</v>
      </c>
      <c r="H29" s="12">
        <f>IF(AND(F29&gt;0,'- 7 -'!D29=0),"N/A ",IF(F29&gt;0,F29/'- 7 -'!D29,0))</f>
        <v>0</v>
      </c>
      <c r="I29" s="12">
        <v>0</v>
      </c>
      <c r="J29" s="362">
        <f>I29/'- 3 -'!E29</f>
        <v>0</v>
      </c>
      <c r="K29" s="12">
        <f>IF(AND(I29&gt;0,'- 7 -'!E29=0),"N/A ",IF(I29&gt;0,I29/'- 7 -'!E29,0))</f>
        <v>0</v>
      </c>
    </row>
    <row r="30" spans="1:11" ht="12.75">
      <c r="A30" s="13">
        <v>22</v>
      </c>
      <c r="B30" s="14" t="s">
        <v>145</v>
      </c>
      <c r="C30" s="14">
        <v>0</v>
      </c>
      <c r="D30" s="363">
        <f>C30/'- 3 -'!E30</f>
        <v>0</v>
      </c>
      <c r="E30" s="14">
        <f>IF(AND(C30&gt;0,'- 7 -'!F30=0),"N/A ",IF(C30&gt;0,C30/'- 7 -'!F30,0))</f>
        <v>0</v>
      </c>
      <c r="F30" s="14">
        <v>0</v>
      </c>
      <c r="G30" s="363">
        <f>F30/'- 3 -'!E30</f>
        <v>0</v>
      </c>
      <c r="H30" s="14">
        <f>IF(AND(F30&gt;0,'- 7 -'!D30=0),"N/A ",IF(F30&gt;0,F30/'- 7 -'!D30,0))</f>
        <v>0</v>
      </c>
      <c r="I30" s="14">
        <v>105041</v>
      </c>
      <c r="J30" s="363">
        <f>I30/'- 3 -'!E30</f>
        <v>0.008848955893800062</v>
      </c>
      <c r="K30" s="14">
        <f>IF(AND(I30&gt;0,'- 7 -'!E30=0),"N/A ",IF(I30&gt;0,I30/'- 7 -'!E30,0))</f>
        <v>5252.05</v>
      </c>
    </row>
    <row r="31" spans="1:11" ht="12.75">
      <c r="A31" s="11">
        <v>23</v>
      </c>
      <c r="B31" s="12" t="s">
        <v>146</v>
      </c>
      <c r="C31" s="12">
        <v>0</v>
      </c>
      <c r="D31" s="362">
        <f>C31/'- 3 -'!E31</f>
        <v>0</v>
      </c>
      <c r="E31" s="12">
        <f>IF(AND(C31&gt;0,'- 7 -'!F31=0),"N/A ",IF(C31&gt;0,C31/'- 7 -'!F31,0))</f>
        <v>0</v>
      </c>
      <c r="F31" s="12">
        <v>154827</v>
      </c>
      <c r="G31" s="362">
        <f>F31/'- 3 -'!E31</f>
        <v>0.016547478974846555</v>
      </c>
      <c r="H31" s="12">
        <f>IF(AND(F31&gt;0,'- 7 -'!D31=0),"N/A ",IF(F31&gt;0,F31/'- 7 -'!D31,0))</f>
        <v>3542.9519450800913</v>
      </c>
      <c r="I31" s="12">
        <v>0</v>
      </c>
      <c r="J31" s="362">
        <f>I31/'- 3 -'!E31</f>
        <v>0</v>
      </c>
      <c r="K31" s="12">
        <f>IF(AND(I31&gt;0,'- 7 -'!E31=0),"N/A ",IF(I31&gt;0,I31/'- 7 -'!E31,0))</f>
        <v>0</v>
      </c>
    </row>
    <row r="32" spans="1:11" ht="12.75">
      <c r="A32" s="13">
        <v>24</v>
      </c>
      <c r="B32" s="14" t="s">
        <v>147</v>
      </c>
      <c r="C32" s="14">
        <v>0</v>
      </c>
      <c r="D32" s="363">
        <f>C32/'- 3 -'!E32</f>
        <v>0</v>
      </c>
      <c r="E32" s="14">
        <f>IF(AND(C32&gt;0,'- 7 -'!F32=0),"N/A ",IF(C32&gt;0,C32/'- 7 -'!F32,0))</f>
        <v>0</v>
      </c>
      <c r="F32" s="14">
        <v>232315</v>
      </c>
      <c r="G32" s="363">
        <f>F32/'- 3 -'!E32</f>
        <v>0.010674031931719277</v>
      </c>
      <c r="H32" s="14">
        <f>IF(AND(F32&gt;0,'- 7 -'!D32=0),"N/A ",IF(F32&gt;0,F32/'- 7 -'!D32,0))</f>
        <v>5822.431077694236</v>
      </c>
      <c r="I32" s="14">
        <v>0</v>
      </c>
      <c r="J32" s="363">
        <f>I32/'- 3 -'!E32</f>
        <v>0</v>
      </c>
      <c r="K32" s="14">
        <f>IF(AND(I32&gt;0,'- 7 -'!E32=0),"N/A ",IF(I32&gt;0,I32/'- 7 -'!E32,0))</f>
        <v>0</v>
      </c>
    </row>
    <row r="33" spans="1:11" ht="12.75">
      <c r="A33" s="11">
        <v>25</v>
      </c>
      <c r="B33" s="12" t="s">
        <v>148</v>
      </c>
      <c r="C33" s="12">
        <v>0</v>
      </c>
      <c r="D33" s="362">
        <f>C33/'- 3 -'!E33</f>
        <v>0</v>
      </c>
      <c r="E33" s="12">
        <f>IF(AND(C33&gt;0,'- 7 -'!F33=0),"N/A ",IF(C33&gt;0,C33/'- 7 -'!F33,0))</f>
        <v>0</v>
      </c>
      <c r="F33" s="12">
        <v>0</v>
      </c>
      <c r="G33" s="362">
        <f>F33/'- 3 -'!E33</f>
        <v>0</v>
      </c>
      <c r="H33" s="12">
        <f>IF(AND(F33&gt;0,'- 7 -'!D33=0),"N/A ",IF(F33&gt;0,F33/'- 7 -'!D33,0))</f>
        <v>0</v>
      </c>
      <c r="I33" s="12">
        <v>0</v>
      </c>
      <c r="J33" s="362">
        <f>I33/'- 3 -'!E33</f>
        <v>0</v>
      </c>
      <c r="K33" s="12">
        <f>IF(AND(I33&gt;0,'- 7 -'!E33=0),"N/A ",IF(I33&gt;0,I33/'- 7 -'!E33,0))</f>
        <v>0</v>
      </c>
    </row>
    <row r="34" spans="1:11" ht="12.75">
      <c r="A34" s="13">
        <v>26</v>
      </c>
      <c r="B34" s="14" t="s">
        <v>149</v>
      </c>
      <c r="C34" s="14">
        <v>0</v>
      </c>
      <c r="D34" s="363">
        <f>C34/'- 3 -'!E34</f>
        <v>0</v>
      </c>
      <c r="E34" s="14">
        <f>IF(AND(C34&gt;0,'- 7 -'!F34=0),"N/A ",IF(C34&gt;0,C34/'- 7 -'!F34,0))</f>
        <v>0</v>
      </c>
      <c r="F34" s="14">
        <v>292515</v>
      </c>
      <c r="G34" s="363">
        <f>F34/'- 3 -'!E34</f>
        <v>0.02008124351512071</v>
      </c>
      <c r="H34" s="14">
        <f>IF(AND(F34&gt;0,'- 7 -'!D34=0),"N/A ",IF(F34&gt;0,F34/'- 7 -'!D34,0))</f>
        <v>4301.691176470588</v>
      </c>
      <c r="I34" s="14">
        <v>0</v>
      </c>
      <c r="J34" s="363">
        <f>I34/'- 3 -'!E34</f>
        <v>0</v>
      </c>
      <c r="K34" s="14">
        <f>IF(AND(I34&gt;0,'- 7 -'!E34=0),"N/A ",IF(I34&gt;0,I34/'- 7 -'!E34,0))</f>
        <v>0</v>
      </c>
    </row>
    <row r="35" spans="1:11" ht="12.75">
      <c r="A35" s="11">
        <v>28</v>
      </c>
      <c r="B35" s="12" t="s">
        <v>150</v>
      </c>
      <c r="C35" s="12">
        <v>0</v>
      </c>
      <c r="D35" s="362">
        <f>C35/'- 3 -'!E35</f>
        <v>0</v>
      </c>
      <c r="E35" s="12">
        <f>IF(AND(C35&gt;0,'- 7 -'!F35=0),"N/A ",IF(C35&gt;0,C35/'- 7 -'!F35,0))</f>
        <v>0</v>
      </c>
      <c r="F35" s="12">
        <v>0</v>
      </c>
      <c r="G35" s="362">
        <f>F35/'- 3 -'!E35</f>
        <v>0</v>
      </c>
      <c r="H35" s="12">
        <f>IF(AND(F35&gt;0,'- 7 -'!D35=0),"N/A ",IF(F35&gt;0,F35/'- 7 -'!D35,0))</f>
        <v>0</v>
      </c>
      <c r="I35" s="12">
        <v>0</v>
      </c>
      <c r="J35" s="362">
        <f>I35/'- 3 -'!E35</f>
        <v>0</v>
      </c>
      <c r="K35" s="12">
        <f>IF(AND(I35&gt;0,'- 7 -'!E35=0),"N/A ",IF(I35&gt;0,I35/'- 7 -'!E35,0))</f>
        <v>0</v>
      </c>
    </row>
    <row r="36" spans="1:11" ht="12.75">
      <c r="A36" s="13">
        <v>30</v>
      </c>
      <c r="B36" s="14" t="s">
        <v>151</v>
      </c>
      <c r="C36" s="14">
        <v>0</v>
      </c>
      <c r="D36" s="363">
        <f>C36/'- 3 -'!E36</f>
        <v>0</v>
      </c>
      <c r="E36" s="14">
        <f>IF(AND(C36&gt;0,'- 7 -'!F36=0),"N/A ",IF(C36&gt;0,C36/'- 7 -'!F36,0))</f>
        <v>0</v>
      </c>
      <c r="F36" s="14">
        <v>0</v>
      </c>
      <c r="G36" s="363">
        <f>F36/'- 3 -'!E36</f>
        <v>0</v>
      </c>
      <c r="H36" s="14">
        <f>IF(AND(F36&gt;0,'- 7 -'!D36=0),"N/A ",IF(F36&gt;0,F36/'- 7 -'!D36,0))</f>
        <v>0</v>
      </c>
      <c r="I36" s="14">
        <v>0</v>
      </c>
      <c r="J36" s="363">
        <f>I36/'- 3 -'!E36</f>
        <v>0</v>
      </c>
      <c r="K36" s="14">
        <f>IF(AND(I36&gt;0,'- 7 -'!E36=0),"N/A ",IF(I36&gt;0,I36/'- 7 -'!E36,0))</f>
        <v>0</v>
      </c>
    </row>
    <row r="37" spans="1:11" ht="12.75">
      <c r="A37" s="11">
        <v>31</v>
      </c>
      <c r="B37" s="12" t="s">
        <v>152</v>
      </c>
      <c r="C37" s="12">
        <v>0</v>
      </c>
      <c r="D37" s="362">
        <f>C37/'- 3 -'!E37</f>
        <v>0</v>
      </c>
      <c r="E37" s="12">
        <f>IF(AND(C37&gt;0,'- 7 -'!F37=0),"N/A ",IF(C37&gt;0,C37/'- 7 -'!F37,0))</f>
        <v>0</v>
      </c>
      <c r="F37" s="12">
        <v>0</v>
      </c>
      <c r="G37" s="362">
        <f>F37/'- 3 -'!E37</f>
        <v>0</v>
      </c>
      <c r="H37" s="12">
        <f>IF(AND(F37&gt;0,'- 7 -'!D37=0),"N/A ",IF(F37&gt;0,F37/'- 7 -'!D37,0))</f>
        <v>0</v>
      </c>
      <c r="I37" s="12">
        <v>0</v>
      </c>
      <c r="J37" s="362">
        <f>I37/'- 3 -'!E37</f>
        <v>0</v>
      </c>
      <c r="K37" s="12">
        <f>IF(AND(I37&gt;0,'- 7 -'!E37=0),"N/A ",IF(I37&gt;0,I37/'- 7 -'!E37,0))</f>
        <v>0</v>
      </c>
    </row>
    <row r="38" spans="1:11" ht="12.75">
      <c r="A38" s="13">
        <v>32</v>
      </c>
      <c r="B38" s="14" t="s">
        <v>153</v>
      </c>
      <c r="C38" s="14">
        <v>0</v>
      </c>
      <c r="D38" s="363">
        <f>C38/'- 3 -'!E38</f>
        <v>0</v>
      </c>
      <c r="E38" s="14">
        <f>IF(AND(C38&gt;0,'- 7 -'!F38=0),"N/A ",IF(C38&gt;0,C38/'- 7 -'!F38,0))</f>
        <v>0</v>
      </c>
      <c r="F38" s="14">
        <v>0</v>
      </c>
      <c r="G38" s="363">
        <f>F38/'- 3 -'!E38</f>
        <v>0</v>
      </c>
      <c r="H38" s="14">
        <f>IF(AND(F38&gt;0,'- 7 -'!D38=0),"N/A ",IF(F38&gt;0,F38/'- 7 -'!D38,0))</f>
        <v>0</v>
      </c>
      <c r="I38" s="14">
        <v>0</v>
      </c>
      <c r="J38" s="363">
        <f>I38/'- 3 -'!E38</f>
        <v>0</v>
      </c>
      <c r="K38" s="14">
        <f>IF(AND(I38&gt;0,'- 7 -'!E38=0),"N/A ",IF(I38&gt;0,I38/'- 7 -'!E38,0))</f>
        <v>0</v>
      </c>
    </row>
    <row r="39" spans="1:11" ht="12.75">
      <c r="A39" s="11">
        <v>33</v>
      </c>
      <c r="B39" s="12" t="s">
        <v>154</v>
      </c>
      <c r="C39" s="12">
        <v>98757</v>
      </c>
      <c r="D39" s="362">
        <f>C39/'- 3 -'!E39</f>
        <v>0.008168256641252437</v>
      </c>
      <c r="E39" s="12">
        <f>IF(AND(C39&gt;0,'- 7 -'!F39=0),"N/A ",IF(C39&gt;0,C39/'- 7 -'!F39,0))</f>
        <v>718.2327272727273</v>
      </c>
      <c r="F39" s="12">
        <v>650971</v>
      </c>
      <c r="G39" s="362">
        <f>F39/'- 3 -'!E39</f>
        <v>0.053842240995704005</v>
      </c>
      <c r="H39" s="12">
        <f>IF(AND(F39&gt;0,'- 7 -'!D39=0),"N/A ",IF(F39&gt;0,F39/'- 7 -'!D39,0))</f>
        <v>4734.334545454545</v>
      </c>
      <c r="I39" s="12">
        <v>0</v>
      </c>
      <c r="J39" s="362">
        <f>I39/'- 3 -'!E39</f>
        <v>0</v>
      </c>
      <c r="K39" s="12">
        <f>IF(AND(I39&gt;0,'- 7 -'!E39=0),"N/A ",IF(I39&gt;0,I39/'- 7 -'!E39,0))</f>
        <v>0</v>
      </c>
    </row>
    <row r="40" spans="1:11" ht="12.75">
      <c r="A40" s="13">
        <v>34</v>
      </c>
      <c r="B40" s="14" t="s">
        <v>155</v>
      </c>
      <c r="C40" s="14">
        <v>0</v>
      </c>
      <c r="D40" s="363">
        <f>C40/'- 3 -'!E40</f>
        <v>0</v>
      </c>
      <c r="E40" s="14">
        <f>IF(AND(C40&gt;0,'- 7 -'!F40=0),"N/A ",IF(C40&gt;0,C40/'- 7 -'!F40,0))</f>
        <v>0</v>
      </c>
      <c r="F40" s="14">
        <v>0</v>
      </c>
      <c r="G40" s="363">
        <f>F40/'- 3 -'!E40</f>
        <v>0</v>
      </c>
      <c r="H40" s="14">
        <f>IF(AND(F40&gt;0,'- 7 -'!D40=0),"N/A ",IF(F40&gt;0,F40/'- 7 -'!D40,0))</f>
        <v>0</v>
      </c>
      <c r="I40" s="14">
        <v>0</v>
      </c>
      <c r="J40" s="363">
        <f>I40/'- 3 -'!E40</f>
        <v>0</v>
      </c>
      <c r="K40" s="14">
        <f>IF(AND(I40&gt;0,'- 7 -'!E40=0),"N/A ",IF(I40&gt;0,I40/'- 7 -'!E40,0))</f>
        <v>0</v>
      </c>
    </row>
    <row r="41" spans="1:11" ht="12.75">
      <c r="A41" s="11">
        <v>35</v>
      </c>
      <c r="B41" s="12" t="s">
        <v>156</v>
      </c>
      <c r="C41" s="12">
        <v>49097</v>
      </c>
      <c r="D41" s="362">
        <f>C41/'- 3 -'!E41</f>
        <v>0.00367301523676274</v>
      </c>
      <c r="E41" s="12">
        <f>IF(AND(C41&gt;0,'- 7 -'!F41=0),"N/A ",IF(C41&gt;0,C41/'- 7 -'!F41,0))</f>
        <v>344.7823033707865</v>
      </c>
      <c r="F41" s="12">
        <v>487710</v>
      </c>
      <c r="G41" s="362">
        <f>F41/'- 3 -'!E41</f>
        <v>0.036486267208211416</v>
      </c>
      <c r="H41" s="12">
        <f>IF(AND(F41&gt;0,'- 7 -'!D41=0),"N/A ",IF(F41&gt;0,F41/'- 7 -'!D41,0))</f>
        <v>3424.929775280899</v>
      </c>
      <c r="I41" s="12">
        <v>0</v>
      </c>
      <c r="J41" s="362">
        <f>I41/'- 3 -'!E41</f>
        <v>0</v>
      </c>
      <c r="K41" s="12">
        <f>IF(AND(I41&gt;0,'- 7 -'!E41=0),"N/A ",IF(I41&gt;0,I41/'- 7 -'!E41,0))</f>
        <v>0</v>
      </c>
    </row>
    <row r="42" spans="1:11" ht="12.75">
      <c r="A42" s="13">
        <v>36</v>
      </c>
      <c r="B42" s="14" t="s">
        <v>157</v>
      </c>
      <c r="C42" s="14">
        <v>0</v>
      </c>
      <c r="D42" s="363">
        <f>C42/'- 3 -'!E42</f>
        <v>0</v>
      </c>
      <c r="E42" s="14">
        <f>IF(AND(C42&gt;0,'- 7 -'!F42=0),"N/A ",IF(C42&gt;0,C42/'- 7 -'!F42,0))</f>
        <v>0</v>
      </c>
      <c r="F42" s="14">
        <v>0</v>
      </c>
      <c r="G42" s="363">
        <f>F42/'- 3 -'!E42</f>
        <v>0</v>
      </c>
      <c r="H42" s="14">
        <f>IF(AND(F42&gt;0,'- 7 -'!D42=0),"N/A ",IF(F42&gt;0,F42/'- 7 -'!D42,0))</f>
        <v>0</v>
      </c>
      <c r="I42" s="14">
        <v>0</v>
      </c>
      <c r="J42" s="363">
        <f>I42/'- 3 -'!E42</f>
        <v>0</v>
      </c>
      <c r="K42" s="14">
        <f>IF(AND(I42&gt;0,'- 7 -'!E42=0),"N/A ",IF(I42&gt;0,I42/'- 7 -'!E42,0))</f>
        <v>0</v>
      </c>
    </row>
    <row r="43" spans="1:11" ht="12.75">
      <c r="A43" s="11">
        <v>37</v>
      </c>
      <c r="B43" s="12" t="s">
        <v>158</v>
      </c>
      <c r="C43" s="12">
        <v>0</v>
      </c>
      <c r="D43" s="362">
        <f>C43/'- 3 -'!E43</f>
        <v>0</v>
      </c>
      <c r="E43" s="12">
        <f>IF(AND(C43&gt;0,'- 7 -'!F43=0),"N/A ",IF(C43&gt;0,C43/'- 7 -'!F43,0))</f>
        <v>0</v>
      </c>
      <c r="F43" s="12">
        <v>0</v>
      </c>
      <c r="G43" s="362">
        <f>F43/'- 3 -'!E43</f>
        <v>0</v>
      </c>
      <c r="H43" s="12">
        <f>IF(AND(F43&gt;0,'- 7 -'!D43=0),"N/A ",IF(F43&gt;0,F43/'- 7 -'!D43,0))</f>
        <v>0</v>
      </c>
      <c r="I43" s="12">
        <v>74390</v>
      </c>
      <c r="J43" s="362">
        <f>I43/'- 3 -'!E43</f>
        <v>0.010841191338938867</v>
      </c>
      <c r="K43" s="12">
        <f>IF(AND(I43&gt;0,'- 7 -'!E43=0),"N/A ",IF(I43&gt;0,I43/'- 7 -'!E43,0))</f>
        <v>2010.5405405405406</v>
      </c>
    </row>
    <row r="44" spans="1:11" ht="12.75">
      <c r="A44" s="13">
        <v>38</v>
      </c>
      <c r="B44" s="14" t="s">
        <v>159</v>
      </c>
      <c r="C44" s="14">
        <v>0</v>
      </c>
      <c r="D44" s="363">
        <f>C44/'- 3 -'!E44</f>
        <v>0</v>
      </c>
      <c r="E44" s="14">
        <f>IF(AND(C44&gt;0,'- 7 -'!F44=0),"N/A ",IF(C44&gt;0,C44/'- 7 -'!F44,0))</f>
        <v>0</v>
      </c>
      <c r="F44" s="14">
        <v>0</v>
      </c>
      <c r="G44" s="363">
        <f>F44/'- 3 -'!E44</f>
        <v>0</v>
      </c>
      <c r="H44" s="14">
        <f>IF(AND(F44&gt;0,'- 7 -'!D44=0),"N/A ",IF(F44&gt;0,F44/'- 7 -'!D44,0))</f>
        <v>0</v>
      </c>
      <c r="I44" s="14">
        <v>0</v>
      </c>
      <c r="J44" s="363">
        <f>I44/'- 3 -'!E44</f>
        <v>0</v>
      </c>
      <c r="K44" s="14">
        <f>IF(AND(I44&gt;0,'- 7 -'!E44=0),"N/A ",IF(I44&gt;0,I44/'- 7 -'!E44,0))</f>
        <v>0</v>
      </c>
    </row>
    <row r="45" spans="1:11" ht="12.75">
      <c r="A45" s="11">
        <v>39</v>
      </c>
      <c r="B45" s="12" t="s">
        <v>160</v>
      </c>
      <c r="C45" s="12">
        <v>0</v>
      </c>
      <c r="D45" s="362">
        <f>C45/'- 3 -'!E45</f>
        <v>0</v>
      </c>
      <c r="E45" s="12">
        <f>IF(AND(C45&gt;0,'- 7 -'!F45=0),"N/A ",IF(C45&gt;0,C45/'- 7 -'!F45,0))</f>
        <v>0</v>
      </c>
      <c r="F45" s="12">
        <v>74820</v>
      </c>
      <c r="G45" s="362">
        <f>F45/'- 3 -'!E45</f>
        <v>0.005101731888647235</v>
      </c>
      <c r="H45" s="12">
        <f>IF(AND(F45&gt;0,'- 7 -'!D45=0),"N/A ",IF(F45&gt;0,F45/'- 7 -'!D45,0))</f>
        <v>4156.666666666667</v>
      </c>
      <c r="I45" s="12">
        <v>0</v>
      </c>
      <c r="J45" s="362">
        <f>I45/'- 3 -'!E45</f>
        <v>0</v>
      </c>
      <c r="K45" s="12">
        <f>IF(AND(I45&gt;0,'- 7 -'!E45=0),"N/A ",IF(I45&gt;0,I45/'- 7 -'!E45,0))</f>
        <v>0</v>
      </c>
    </row>
    <row r="46" spans="1:11" ht="12.75">
      <c r="A46" s="13">
        <v>40</v>
      </c>
      <c r="B46" s="14" t="s">
        <v>161</v>
      </c>
      <c r="C46" s="14">
        <v>175177</v>
      </c>
      <c r="D46" s="363">
        <f>C46/'- 3 -'!E46</f>
        <v>0.004218371986833291</v>
      </c>
      <c r="E46" s="14">
        <f>IF(AND(C46&gt;0,'- 7 -'!F46=0),"N/A ",IF(C46&gt;0,C46/'- 7 -'!F46,0))</f>
        <v>568.2030489782679</v>
      </c>
      <c r="F46" s="14">
        <v>1574612</v>
      </c>
      <c r="G46" s="363">
        <f>F46/'- 3 -'!E46</f>
        <v>0.03791764415951605</v>
      </c>
      <c r="H46" s="14">
        <f>IF(AND(F46&gt;0,'- 7 -'!D46=0),"N/A ",IF(F46&gt;0,F46/'- 7 -'!D46,0))</f>
        <v>5107.401881284463</v>
      </c>
      <c r="I46" s="14">
        <v>0</v>
      </c>
      <c r="J46" s="363">
        <f>I46/'- 3 -'!E46</f>
        <v>0</v>
      </c>
      <c r="K46" s="14">
        <f>IF(AND(I46&gt;0,'- 7 -'!E46=0),"N/A ",IF(I46&gt;0,I46/'- 7 -'!E46,0))</f>
        <v>0</v>
      </c>
    </row>
    <row r="47" spans="1:11" ht="12.75">
      <c r="A47" s="11">
        <v>41</v>
      </c>
      <c r="B47" s="12" t="s">
        <v>162</v>
      </c>
      <c r="C47" s="12">
        <v>0</v>
      </c>
      <c r="D47" s="362">
        <f>C47/'- 3 -'!E47</f>
        <v>0</v>
      </c>
      <c r="E47" s="12">
        <f>IF(AND(C47&gt;0,'- 7 -'!F47=0),"N/A ",IF(C47&gt;0,C47/'- 7 -'!F47,0))</f>
        <v>0</v>
      </c>
      <c r="F47" s="12">
        <v>118010</v>
      </c>
      <c r="G47" s="362">
        <f>F47/'- 3 -'!E47</f>
        <v>0.0097817649367534</v>
      </c>
      <c r="H47" s="12">
        <f>IF(AND(F47&gt;0,'- 7 -'!D47=0),"N/A ",IF(F47&gt;0,F47/'- 7 -'!D47,0))</f>
        <v>4720.4</v>
      </c>
      <c r="I47" s="12">
        <v>0</v>
      </c>
      <c r="J47" s="362">
        <f>I47/'- 3 -'!E47</f>
        <v>0</v>
      </c>
      <c r="K47" s="12">
        <f>IF(AND(I47&gt;0,'- 7 -'!E47=0),"N/A ",IF(I47&gt;0,I47/'- 7 -'!E47,0))</f>
        <v>0</v>
      </c>
    </row>
    <row r="48" spans="1:11" ht="12.75">
      <c r="A48" s="13">
        <v>42</v>
      </c>
      <c r="B48" s="14" t="s">
        <v>163</v>
      </c>
      <c r="C48" s="14">
        <v>0</v>
      </c>
      <c r="D48" s="363">
        <f>C48/'- 3 -'!E48</f>
        <v>0</v>
      </c>
      <c r="E48" s="14">
        <f>IF(AND(C48&gt;0,'- 7 -'!F48=0),"N/A ",IF(C48&gt;0,C48/'- 7 -'!F48,0))</f>
        <v>0</v>
      </c>
      <c r="F48" s="14">
        <v>0</v>
      </c>
      <c r="G48" s="363">
        <f>F48/'- 3 -'!E48</f>
        <v>0</v>
      </c>
      <c r="H48" s="14">
        <f>IF(AND(F48&gt;0,'- 7 -'!D48=0),"N/A ",IF(F48&gt;0,F48/'- 7 -'!D48,0))</f>
        <v>0</v>
      </c>
      <c r="I48" s="14">
        <v>0</v>
      </c>
      <c r="J48" s="363">
        <f>I48/'- 3 -'!E48</f>
        <v>0</v>
      </c>
      <c r="K48" s="14">
        <f>IF(AND(I48&gt;0,'- 7 -'!E48=0),"N/A ",IF(I48&gt;0,I48/'- 7 -'!E48,0))</f>
        <v>0</v>
      </c>
    </row>
    <row r="49" spans="1:11" ht="12.75">
      <c r="A49" s="11">
        <v>43</v>
      </c>
      <c r="B49" s="12" t="s">
        <v>164</v>
      </c>
      <c r="C49" s="12">
        <v>0</v>
      </c>
      <c r="D49" s="362">
        <f>C49/'- 3 -'!E49</f>
        <v>0</v>
      </c>
      <c r="E49" s="12">
        <f>IF(AND(C49&gt;0,'- 7 -'!F49=0),"N/A ",IF(C49&gt;0,C49/'- 7 -'!F49,0))</f>
        <v>0</v>
      </c>
      <c r="F49" s="12">
        <v>0</v>
      </c>
      <c r="G49" s="362">
        <f>F49/'- 3 -'!E49</f>
        <v>0</v>
      </c>
      <c r="H49" s="12">
        <f>IF(AND(F49&gt;0,'- 7 -'!D49=0),"N/A ",IF(F49&gt;0,F49/'- 7 -'!D49,0))</f>
        <v>0</v>
      </c>
      <c r="I49" s="12">
        <v>0</v>
      </c>
      <c r="J49" s="362">
        <f>I49/'- 3 -'!E49</f>
        <v>0</v>
      </c>
      <c r="K49" s="12">
        <f>IF(AND(I49&gt;0,'- 7 -'!E49=0),"N/A ",IF(I49&gt;0,I49/'- 7 -'!E49,0))</f>
        <v>0</v>
      </c>
    </row>
    <row r="50" spans="1:11" ht="12.75">
      <c r="A50" s="13">
        <v>44</v>
      </c>
      <c r="B50" s="14" t="s">
        <v>165</v>
      </c>
      <c r="C50" s="14">
        <v>0</v>
      </c>
      <c r="D50" s="363">
        <f>C50/'- 3 -'!E50</f>
        <v>0</v>
      </c>
      <c r="E50" s="14">
        <f>IF(AND(C50&gt;0,'- 7 -'!F50=0),"N/A ",IF(C50&gt;0,C50/'- 7 -'!F50,0))</f>
        <v>0</v>
      </c>
      <c r="F50" s="14">
        <v>0</v>
      </c>
      <c r="G50" s="363">
        <f>F50/'- 3 -'!E50</f>
        <v>0</v>
      </c>
      <c r="H50" s="14">
        <f>IF(AND(F50&gt;0,'- 7 -'!D50=0),"N/A ",IF(F50&gt;0,F50/'- 7 -'!D50,0))</f>
        <v>0</v>
      </c>
      <c r="I50" s="14">
        <v>0</v>
      </c>
      <c r="J50" s="363">
        <f>I50/'- 3 -'!E50</f>
        <v>0</v>
      </c>
      <c r="K50" s="14">
        <f>IF(AND(I50&gt;0,'- 7 -'!E50=0),"N/A ",IF(I50&gt;0,I50/'- 7 -'!E50,0))</f>
        <v>0</v>
      </c>
    </row>
    <row r="51" spans="1:11" ht="12.75">
      <c r="A51" s="11">
        <v>45</v>
      </c>
      <c r="B51" s="12" t="s">
        <v>166</v>
      </c>
      <c r="C51" s="12">
        <v>0</v>
      </c>
      <c r="D51" s="362">
        <f>C51/'- 3 -'!E51</f>
        <v>0</v>
      </c>
      <c r="E51" s="12">
        <f>IF(AND(C51&gt;0,'- 7 -'!F51=0),"N/A ",IF(C51&gt;0,C51/'- 7 -'!F51,0))</f>
        <v>0</v>
      </c>
      <c r="F51" s="12">
        <v>120528</v>
      </c>
      <c r="G51" s="362">
        <f>F51/'- 3 -'!E51</f>
        <v>0.010452444059244045</v>
      </c>
      <c r="H51" s="12">
        <f>IF(AND(F51&gt;0,'- 7 -'!D51=0),"N/A ",IF(F51&gt;0,F51/'- 7 -'!D51,0))</f>
        <v>7089.882352941177</v>
      </c>
      <c r="I51" s="12">
        <v>0</v>
      </c>
      <c r="J51" s="362">
        <f>I51/'- 3 -'!E51</f>
        <v>0</v>
      </c>
      <c r="K51" s="12">
        <f>IF(AND(I51&gt;0,'- 7 -'!E51=0),"N/A ",IF(I51&gt;0,I51/'- 7 -'!E51,0))</f>
        <v>0</v>
      </c>
    </row>
    <row r="52" spans="1:11" ht="12.75">
      <c r="A52" s="13">
        <v>46</v>
      </c>
      <c r="B52" s="14" t="s">
        <v>167</v>
      </c>
      <c r="C52" s="14">
        <v>0</v>
      </c>
      <c r="D52" s="363">
        <f>C52/'- 3 -'!E52</f>
        <v>0</v>
      </c>
      <c r="E52" s="14">
        <f>IF(AND(C52&gt;0,'- 7 -'!F52=0),"N/A ",IF(C52&gt;0,C52/'- 7 -'!F52,0))</f>
        <v>0</v>
      </c>
      <c r="F52" s="14">
        <v>0</v>
      </c>
      <c r="G52" s="363">
        <f>F52/'- 3 -'!E52</f>
        <v>0</v>
      </c>
      <c r="H52" s="14">
        <f>IF(AND(F52&gt;0,'- 7 -'!D52=0),"N/A ",IF(F52&gt;0,F52/'- 7 -'!D52,0))</f>
        <v>0</v>
      </c>
      <c r="I52" s="14">
        <v>0</v>
      </c>
      <c r="J52" s="363">
        <f>I52/'- 3 -'!E52</f>
        <v>0</v>
      </c>
      <c r="K52" s="14">
        <f>IF(AND(I52&gt;0,'- 7 -'!E52=0),"N/A ",IF(I52&gt;0,I52/'- 7 -'!E52,0))</f>
        <v>0</v>
      </c>
    </row>
    <row r="53" spans="1:11" ht="12.75">
      <c r="A53" s="11">
        <v>47</v>
      </c>
      <c r="B53" s="12" t="s">
        <v>168</v>
      </c>
      <c r="C53" s="12">
        <v>0</v>
      </c>
      <c r="D53" s="362">
        <f>C53/'- 3 -'!E53</f>
        <v>0</v>
      </c>
      <c r="E53" s="12">
        <f>IF(AND(C53&gt;0,'- 7 -'!F53=0),"N/A ",IF(C53&gt;0,C53/'- 7 -'!F53,0))</f>
        <v>0</v>
      </c>
      <c r="F53" s="12">
        <v>0</v>
      </c>
      <c r="G53" s="362">
        <f>F53/'- 3 -'!E53</f>
        <v>0</v>
      </c>
      <c r="H53" s="12">
        <f>IF(AND(F53&gt;0,'- 7 -'!D53=0),"N/A ",IF(F53&gt;0,F53/'- 7 -'!D53,0))</f>
        <v>0</v>
      </c>
      <c r="I53" s="12">
        <v>0</v>
      </c>
      <c r="J53" s="362">
        <f>I53/'- 3 -'!E53</f>
        <v>0</v>
      </c>
      <c r="K53" s="12">
        <f>IF(AND(I53&gt;0,'- 7 -'!E53=0),"N/A ",IF(I53&gt;0,I53/'- 7 -'!E53,0))</f>
        <v>0</v>
      </c>
    </row>
    <row r="54" spans="1:11" ht="12.75">
      <c r="A54" s="13">
        <v>48</v>
      </c>
      <c r="B54" s="14" t="s">
        <v>169</v>
      </c>
      <c r="C54" s="14">
        <v>0</v>
      </c>
      <c r="D54" s="363">
        <f>C54/'- 3 -'!E54</f>
        <v>0</v>
      </c>
      <c r="E54" s="14">
        <f>IF(AND(C54&gt;0,'- 7 -'!F54=0),"N/A ",IF(C54&gt;0,C54/'- 7 -'!F54,0))</f>
        <v>0</v>
      </c>
      <c r="F54" s="14">
        <v>188482</v>
      </c>
      <c r="G54" s="363">
        <f>F54/'- 3 -'!E54</f>
        <v>0.0035211342594919136</v>
      </c>
      <c r="H54" s="14">
        <f>IF(AND(F54&gt;0,'- 7 -'!D54=0),"N/A ",IF(F54&gt;0,F54/'- 7 -'!D54,0))</f>
        <v>8490.180180180181</v>
      </c>
      <c r="I54" s="14">
        <v>0</v>
      </c>
      <c r="J54" s="363">
        <f>I54/'- 3 -'!E54</f>
        <v>0</v>
      </c>
      <c r="K54" s="14">
        <f>IF(AND(I54&gt;0,'- 7 -'!E54=0),"N/A ",IF(I54&gt;0,I54/'- 7 -'!E54,0))</f>
        <v>0</v>
      </c>
    </row>
    <row r="55" spans="1:11" ht="12.75">
      <c r="A55" s="11">
        <v>49</v>
      </c>
      <c r="B55" s="12" t="s">
        <v>170</v>
      </c>
      <c r="C55" s="12">
        <v>29795</v>
      </c>
      <c r="D55" s="362">
        <f>C55/'- 3 -'!E55</f>
        <v>0.0009283033571368863</v>
      </c>
      <c r="E55" s="12">
        <f>IF(AND(C55&gt;0,'- 7 -'!F55=0),"N/A ",IF(C55&gt;0,C55/'- 7 -'!F55,0))</f>
        <v>805.2702702702703</v>
      </c>
      <c r="F55" s="12">
        <v>0</v>
      </c>
      <c r="G55" s="362">
        <f>F55/'- 3 -'!E55</f>
        <v>0</v>
      </c>
      <c r="H55" s="12">
        <f>IF(AND(F55&gt;0,'- 7 -'!D55=0),"N/A ",IF(F55&gt;0,F55/'- 7 -'!D55,0))</f>
        <v>0</v>
      </c>
      <c r="I55" s="12">
        <v>65446</v>
      </c>
      <c r="J55" s="362">
        <f>I55/'- 3 -'!E55</f>
        <v>0.002039058281966124</v>
      </c>
      <c r="K55" s="12">
        <f>IF(AND(I55&gt;0,'- 7 -'!E55=0),"N/A ",IF(I55&gt;0,I55/'- 7 -'!E55,0))</f>
        <v>1768.8108108108108</v>
      </c>
    </row>
    <row r="56" spans="1:11" ht="12.75">
      <c r="A56" s="13">
        <v>50</v>
      </c>
      <c r="B56" s="14" t="s">
        <v>385</v>
      </c>
      <c r="C56" s="14">
        <v>0</v>
      </c>
      <c r="D56" s="363">
        <f>C56/'- 3 -'!E56</f>
        <v>0</v>
      </c>
      <c r="E56" s="14">
        <f>IF(AND(C56&gt;0,'- 7 -'!F56=0),"N/A ",IF(C56&gt;0,C56/'- 7 -'!F56,0))</f>
        <v>0</v>
      </c>
      <c r="F56" s="14">
        <v>0</v>
      </c>
      <c r="G56" s="363">
        <f>F56/'- 3 -'!E56</f>
        <v>0</v>
      </c>
      <c r="H56" s="14">
        <f>IF(AND(F56&gt;0,'- 7 -'!D56=0),"N/A ",IF(F56&gt;0,F56/'- 7 -'!D56,0))</f>
        <v>0</v>
      </c>
      <c r="I56" s="14">
        <v>0</v>
      </c>
      <c r="J56" s="363">
        <f>I56/'- 3 -'!E56</f>
        <v>0</v>
      </c>
      <c r="K56" s="14">
        <f>IF(AND(I56&gt;0,'- 7 -'!E56=0),"N/A ",IF(I56&gt;0,I56/'- 7 -'!E56,0))</f>
        <v>0</v>
      </c>
    </row>
    <row r="57" spans="1:11" ht="12.75">
      <c r="A57" s="11">
        <v>2264</v>
      </c>
      <c r="B57" s="12" t="s">
        <v>171</v>
      </c>
      <c r="C57" s="12">
        <v>0</v>
      </c>
      <c r="D57" s="362">
        <f>C57/'- 3 -'!E57</f>
        <v>0</v>
      </c>
      <c r="E57" s="12">
        <f>IF(AND(C57&gt;0,'- 7 -'!F57=0),"N/A ",IF(C57&gt;0,C57/'- 7 -'!F57,0))</f>
        <v>0</v>
      </c>
      <c r="F57" s="12">
        <v>0</v>
      </c>
      <c r="G57" s="362">
        <f>F57/'- 3 -'!E57</f>
        <v>0</v>
      </c>
      <c r="H57" s="12">
        <f>IF(AND(F57&gt;0,'- 7 -'!D57=0),"N/A ",IF(F57&gt;0,F57/'- 7 -'!D57,0))</f>
        <v>0</v>
      </c>
      <c r="I57" s="12">
        <v>0</v>
      </c>
      <c r="J57" s="362">
        <f>I57/'- 3 -'!E57</f>
        <v>0</v>
      </c>
      <c r="K57" s="12">
        <f>IF(AND(I57&gt;0,'- 7 -'!E57=0),"N/A ",IF(I57&gt;0,I57/'- 7 -'!E57,0))</f>
        <v>0</v>
      </c>
    </row>
    <row r="58" spans="1:11" ht="12.75">
      <c r="A58" s="13">
        <v>2309</v>
      </c>
      <c r="B58" s="14" t="s">
        <v>172</v>
      </c>
      <c r="C58" s="14">
        <v>0</v>
      </c>
      <c r="D58" s="363">
        <f>C58/'- 3 -'!E58</f>
        <v>0</v>
      </c>
      <c r="E58" s="14">
        <f>IF(AND(C58&gt;0,'- 7 -'!F58=0),"N/A ",IF(C58&gt;0,C58/'- 7 -'!F58,0))</f>
        <v>0</v>
      </c>
      <c r="F58" s="14">
        <v>0</v>
      </c>
      <c r="G58" s="363">
        <f>F58/'- 3 -'!E58</f>
        <v>0</v>
      </c>
      <c r="H58" s="14">
        <f>IF(AND(F58&gt;0,'- 7 -'!D58=0),"N/A ",IF(F58&gt;0,F58/'- 7 -'!D58,0))</f>
        <v>0</v>
      </c>
      <c r="I58" s="14">
        <v>0</v>
      </c>
      <c r="J58" s="363">
        <f>I58/'- 3 -'!E58</f>
        <v>0</v>
      </c>
      <c r="K58" s="14">
        <f>IF(AND(I58&gt;0,'- 7 -'!E58=0),"N/A ",IF(I58&gt;0,I58/'- 7 -'!E58,0))</f>
        <v>0</v>
      </c>
    </row>
    <row r="59" spans="1:11" ht="12.75">
      <c r="A59" s="11">
        <v>2312</v>
      </c>
      <c r="B59" s="12" t="s">
        <v>173</v>
      </c>
      <c r="C59" s="12">
        <v>0</v>
      </c>
      <c r="D59" s="362">
        <f>C59/'- 3 -'!E59</f>
        <v>0</v>
      </c>
      <c r="E59" s="12">
        <f>IF(AND(C59&gt;0,'- 7 -'!F59=0),"N/A ",IF(C59&gt;0,C59/'- 7 -'!F59,0))</f>
        <v>0</v>
      </c>
      <c r="F59" s="12">
        <v>0</v>
      </c>
      <c r="G59" s="362">
        <f>F59/'- 3 -'!E59</f>
        <v>0</v>
      </c>
      <c r="H59" s="12">
        <f>IF(AND(F59&gt;0,'- 7 -'!D59=0),"N/A ",IF(F59&gt;0,F59/'- 7 -'!D59,0))</f>
        <v>0</v>
      </c>
      <c r="I59" s="12">
        <v>0</v>
      </c>
      <c r="J59" s="362">
        <f>I59/'- 3 -'!E59</f>
        <v>0</v>
      </c>
      <c r="K59" s="12">
        <f>IF(AND(I59&gt;0,'- 7 -'!E59=0),"N/A ",IF(I59&gt;0,I59/'- 7 -'!E59,0))</f>
        <v>0</v>
      </c>
    </row>
    <row r="60" spans="1:11" ht="12.75">
      <c r="A60" s="13">
        <v>2355</v>
      </c>
      <c r="B60" s="14" t="s">
        <v>174</v>
      </c>
      <c r="C60" s="14">
        <v>0</v>
      </c>
      <c r="D60" s="363">
        <f>C60/'- 3 -'!E60</f>
        <v>0</v>
      </c>
      <c r="E60" s="14">
        <f>IF(AND(C60&gt;0,'- 7 -'!F60=0),"N/A ",IF(C60&gt;0,C60/'- 7 -'!F60,0))</f>
        <v>0</v>
      </c>
      <c r="F60" s="14">
        <v>732136</v>
      </c>
      <c r="G60" s="363">
        <f>F60/'- 3 -'!E60</f>
        <v>0.030728945747211384</v>
      </c>
      <c r="H60" s="14">
        <f>IF(AND(F60&gt;0,'- 7 -'!D60=0),"N/A ",IF(F60&gt;0,F60/'- 7 -'!D60,0))</f>
        <v>6741.58379373849</v>
      </c>
      <c r="I60" s="14">
        <v>0</v>
      </c>
      <c r="J60" s="363">
        <f>I60/'- 3 -'!E60</f>
        <v>0</v>
      </c>
      <c r="K60" s="14">
        <f>IF(AND(I60&gt;0,'- 7 -'!E60=0),"N/A ",IF(I60&gt;0,I60/'- 7 -'!E60,0))</f>
        <v>0</v>
      </c>
    </row>
    <row r="61" spans="1:11" ht="12.75">
      <c r="A61" s="11">
        <v>2439</v>
      </c>
      <c r="B61" s="12" t="s">
        <v>175</v>
      </c>
      <c r="C61" s="12">
        <v>0</v>
      </c>
      <c r="D61" s="362">
        <f>C61/'- 3 -'!E61</f>
        <v>0</v>
      </c>
      <c r="E61" s="12">
        <f>IF(AND(C61&gt;0,'- 7 -'!F61=0),"N/A ",IF(C61&gt;0,C61/'- 7 -'!F61,0))</f>
        <v>0</v>
      </c>
      <c r="F61" s="12">
        <v>0</v>
      </c>
      <c r="G61" s="362">
        <f>F61/'- 3 -'!E61</f>
        <v>0</v>
      </c>
      <c r="H61" s="12">
        <f>IF(AND(F61&gt;0,'- 7 -'!D61=0),"N/A ",IF(F61&gt;0,F61/'- 7 -'!D61,0))</f>
        <v>0</v>
      </c>
      <c r="I61" s="12">
        <v>0</v>
      </c>
      <c r="J61" s="362">
        <f>I61/'- 3 -'!E61</f>
        <v>0</v>
      </c>
      <c r="K61" s="12">
        <f>IF(AND(I61&gt;0,'- 7 -'!E61=0),"N/A ",IF(I61&gt;0,I61/'- 7 -'!E61,0))</f>
        <v>0</v>
      </c>
    </row>
    <row r="62" spans="1:11" ht="12.75">
      <c r="A62" s="13">
        <v>2460</v>
      </c>
      <c r="B62" s="14" t="s">
        <v>176</v>
      </c>
      <c r="C62" s="14">
        <v>0</v>
      </c>
      <c r="D62" s="363">
        <f>C62/'- 3 -'!E62</f>
        <v>0</v>
      </c>
      <c r="E62" s="14">
        <f>IF(AND(C62&gt;0,'- 7 -'!F62=0),"N/A ",IF(C62&gt;0,C62/'- 7 -'!F62,0))</f>
        <v>0</v>
      </c>
      <c r="F62" s="14">
        <v>0</v>
      </c>
      <c r="G62" s="363">
        <f>F62/'- 3 -'!E62</f>
        <v>0</v>
      </c>
      <c r="H62" s="14">
        <f>IF(AND(F62&gt;0,'- 7 -'!D62=0),"N/A ",IF(F62&gt;0,F62/'- 7 -'!D62,0))</f>
        <v>0</v>
      </c>
      <c r="I62" s="14">
        <v>0</v>
      </c>
      <c r="J62" s="363">
        <f>I62/'- 3 -'!E62</f>
        <v>0</v>
      </c>
      <c r="K62" s="14">
        <f>IF(AND(I62&gt;0,'- 7 -'!E62=0),"N/A ",IF(I62&gt;0,I62/'- 7 -'!E62,0))</f>
        <v>0</v>
      </c>
    </row>
    <row r="63" spans="1:11" ht="12.75">
      <c r="A63" s="11">
        <v>3000</v>
      </c>
      <c r="B63" s="12" t="s">
        <v>459</v>
      </c>
      <c r="C63" s="12">
        <v>0</v>
      </c>
      <c r="D63" s="362">
        <f>C63/'- 3 -'!E63</f>
        <v>0</v>
      </c>
      <c r="E63" s="12">
        <f>IF(AND(C63&gt;0,'- 7 -'!F63=0),"N/A ",IF(C63&gt;0,C63/'- 7 -'!F63,0))</f>
        <v>0</v>
      </c>
      <c r="F63" s="12">
        <v>2641009</v>
      </c>
      <c r="G63" s="362">
        <f>F63/'- 3 -'!E63</f>
        <v>0.5236727637355567</v>
      </c>
      <c r="H63" s="12">
        <f>IF(AND(F63&gt;0,'- 7 -'!D63=0),"N/A ",IF(F63&gt;0,F63/'- 7 -'!D63,0))</f>
        <v>3984.624321062161</v>
      </c>
      <c r="I63" s="12">
        <v>0</v>
      </c>
      <c r="J63" s="362">
        <f>I63/'- 3 -'!E63</f>
        <v>0</v>
      </c>
      <c r="K63" s="12">
        <f>IF(AND(I63&gt;0,'- 7 -'!E63=0),"N/A ",IF(I63&gt;0,I63/'- 7 -'!E63,0))</f>
        <v>0</v>
      </c>
    </row>
    <row r="64" spans="1:11" ht="4.5" customHeight="1">
      <c r="A64" s="15"/>
      <c r="B64" s="15"/>
      <c r="C64" s="15"/>
      <c r="D64" s="196"/>
      <c r="E64" s="15"/>
      <c r="F64" s="15"/>
      <c r="G64" s="196"/>
      <c r="H64" s="15"/>
      <c r="I64" s="15"/>
      <c r="J64" s="196"/>
      <c r="K64" s="15"/>
    </row>
    <row r="65" spans="1:11" ht="12.75">
      <c r="A65" s="17"/>
      <c r="B65" s="18" t="s">
        <v>177</v>
      </c>
      <c r="C65" s="18">
        <f>SUM(C11:C63)</f>
        <v>945881.39</v>
      </c>
      <c r="D65" s="101">
        <f>C65/'- 3 -'!E65</f>
        <v>0.0007792394475011421</v>
      </c>
      <c r="E65" s="18">
        <f>IF(AND(C65&gt;0,'- 7 -'!F65=0),"N/A ",IF(C65&gt;0,C65/'- 7 -'!F65,0))</f>
        <v>225.15624613187336</v>
      </c>
      <c r="F65" s="18">
        <f>SUM(F11:F63)</f>
        <v>19070837.1</v>
      </c>
      <c r="G65" s="101">
        <f>F65/'- 3 -'!E65</f>
        <v>0.01571100639287161</v>
      </c>
      <c r="H65" s="18">
        <f>F65/'- 7 -'!D65</f>
        <v>4733.3921816828</v>
      </c>
      <c r="I65" s="18">
        <f>SUM(I11:I63)</f>
        <v>573420</v>
      </c>
      <c r="J65" s="101">
        <f>I65/'- 3 -'!E65</f>
        <v>0.000472396950304842</v>
      </c>
      <c r="K65" s="18">
        <f>I65/'- 7 -'!E65</f>
        <v>3333.8372093023254</v>
      </c>
    </row>
    <row r="66" spans="1:11" ht="4.5" customHeight="1">
      <c r="A66" s="15"/>
      <c r="B66" s="15"/>
      <c r="C66" s="15"/>
      <c r="D66" s="196"/>
      <c r="E66" s="15"/>
      <c r="F66" s="15"/>
      <c r="G66" s="196"/>
      <c r="H66" s="15"/>
      <c r="I66" s="15"/>
      <c r="J66" s="196"/>
      <c r="K66" s="15"/>
    </row>
    <row r="67" spans="1:11" ht="12.75">
      <c r="A67" s="13">
        <v>2155</v>
      </c>
      <c r="B67" s="14" t="s">
        <v>178</v>
      </c>
      <c r="C67" s="14">
        <v>0</v>
      </c>
      <c r="D67" s="363">
        <f>C67/'- 3 -'!E67</f>
        <v>0</v>
      </c>
      <c r="E67" s="14">
        <f>IF(AND(C67&gt;0,'- 7 -'!F67=0),"N/A ",IF(C67&gt;0,C67/'- 7 -'!F67,0))</f>
        <v>0</v>
      </c>
      <c r="F67" s="14">
        <v>0</v>
      </c>
      <c r="G67" s="363">
        <f>F67/'- 3 -'!E67</f>
        <v>0</v>
      </c>
      <c r="H67" s="14">
        <f>IF(AND(F67&gt;0,'- 7 -'!D67=0),"N/A ",IF(F67&gt;0,F67/'- 7 -'!D67,0))</f>
        <v>0</v>
      </c>
      <c r="I67" s="14">
        <v>0</v>
      </c>
      <c r="J67" s="363">
        <f>I67/'- 3 -'!E67</f>
        <v>0</v>
      </c>
      <c r="K67" s="14">
        <f>IF(AND(I67&gt;0,'- 7 -'!E67=0),"N/A ",IF(I67&gt;0,I67/'- 7 -'!E67,0))</f>
        <v>0</v>
      </c>
    </row>
    <row r="68" spans="1:11" ht="12.75">
      <c r="A68" s="11">
        <v>2408</v>
      </c>
      <c r="B68" s="12" t="s">
        <v>180</v>
      </c>
      <c r="C68" s="12">
        <v>0</v>
      </c>
      <c r="D68" s="362">
        <f>C68/'- 3 -'!E68</f>
        <v>0</v>
      </c>
      <c r="E68" s="12">
        <f>IF(AND(C68&gt;0,'- 7 -'!F68=0),"N/A ",IF(C68&gt;0,C68/'- 7 -'!F68,0))</f>
        <v>0</v>
      </c>
      <c r="F68" s="12">
        <v>0</v>
      </c>
      <c r="G68" s="362">
        <f>F68/'- 3 -'!E68</f>
        <v>0</v>
      </c>
      <c r="H68" s="12">
        <f>IF(AND(F68&gt;0,'- 7 -'!D68=0),"N/A ",IF(F68&gt;0,F68/'- 7 -'!D68,0))</f>
        <v>0</v>
      </c>
      <c r="I68" s="12">
        <v>0</v>
      </c>
      <c r="J68" s="362">
        <f>I68/'- 3 -'!E68</f>
        <v>0</v>
      </c>
      <c r="K68" s="12">
        <f>IF(AND(I68&gt;0,'- 7 -'!E68=0),"N/A ",IF(I68&gt;0,I68/'- 7 -'!E68,0))</f>
        <v>0</v>
      </c>
    </row>
    <row r="69" ht="6.75" customHeight="1">
      <c r="K69"/>
    </row>
    <row r="70" spans="1:11" ht="12" customHeight="1">
      <c r="A70" s="4"/>
      <c r="B70" s="4"/>
      <c r="K70"/>
    </row>
    <row r="71" spans="1:11" ht="12" customHeight="1">
      <c r="A71" s="4"/>
      <c r="B71" s="4"/>
      <c r="K71"/>
    </row>
    <row r="72" spans="1:11" ht="12" customHeight="1">
      <c r="A72" s="4"/>
      <c r="B72" s="4"/>
      <c r="K72"/>
    </row>
    <row r="73" spans="1:11" ht="12" customHeight="1">
      <c r="A73" s="4"/>
      <c r="B73" s="4"/>
      <c r="K73"/>
    </row>
    <row r="74" spans="1:11" ht="12" customHeight="1">
      <c r="A74" s="4"/>
      <c r="B74" s="4"/>
      <c r="K74"/>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4"/>
  <sheetViews>
    <sheetView showGridLines="0" showZeros="0" workbookViewId="0" topLeftCell="A1">
      <selection activeCell="A1" sqref="A1"/>
    </sheetView>
  </sheetViews>
  <sheetFormatPr defaultColWidth="15.83203125" defaultRowHeight="12"/>
  <cols>
    <col min="1" max="1" width="6.83203125" style="15" customWidth="1"/>
    <col min="2" max="2" width="35.83203125" style="15" customWidth="1"/>
    <col min="3" max="3" width="17.83203125" style="15" customWidth="1"/>
    <col min="4" max="5" width="20.83203125" style="15" customWidth="1"/>
    <col min="6" max="6" width="16.83203125" style="15" customWidth="1"/>
    <col min="7" max="7" width="20.83203125" style="15" customWidth="1"/>
    <col min="8" max="16384" width="15.83203125" style="15" customWidth="1"/>
  </cols>
  <sheetData>
    <row r="1" spans="2:7" ht="6.75" customHeight="1">
      <c r="B1" s="19"/>
      <c r="C1" s="56"/>
      <c r="D1" s="56"/>
      <c r="E1" s="56"/>
      <c r="F1" s="56"/>
      <c r="G1" s="56"/>
    </row>
    <row r="2" spans="1:7" ht="12.75">
      <c r="A2" s="57" t="s">
        <v>11</v>
      </c>
      <c r="B2" s="254"/>
      <c r="C2" s="57"/>
      <c r="D2" s="57"/>
      <c r="E2" s="57"/>
      <c r="F2" s="57"/>
      <c r="G2" s="57"/>
    </row>
    <row r="3" spans="1:7" ht="12.75">
      <c r="A3" s="61" t="s">
        <v>429</v>
      </c>
      <c r="B3" s="256"/>
      <c r="C3" s="389"/>
      <c r="D3" s="255"/>
      <c r="E3" s="61"/>
      <c r="F3" s="61"/>
      <c r="G3" s="61"/>
    </row>
    <row r="4" spans="1:7" ht="12.75">
      <c r="A4" s="8"/>
      <c r="C4" s="56"/>
      <c r="D4" s="56"/>
      <c r="E4" s="56"/>
      <c r="F4" s="56"/>
      <c r="G4" s="56"/>
    </row>
    <row r="5" spans="1:7" ht="12.75">
      <c r="A5" s="8"/>
      <c r="C5" s="56"/>
      <c r="D5" s="56"/>
      <c r="E5" s="56"/>
      <c r="F5" s="56"/>
      <c r="G5" s="56"/>
    </row>
    <row r="6" spans="1:7" ht="12.75">
      <c r="A6" s="8"/>
      <c r="C6" s="56"/>
      <c r="D6" s="206" t="s">
        <v>39</v>
      </c>
      <c r="E6" s="430"/>
      <c r="F6" s="205" t="s">
        <v>40</v>
      </c>
      <c r="G6" s="205" t="s">
        <v>41</v>
      </c>
    </row>
    <row r="7" spans="3:7" ht="12.75">
      <c r="C7" s="56"/>
      <c r="D7" s="71" t="s">
        <v>80</v>
      </c>
      <c r="E7" s="431"/>
      <c r="F7" s="72" t="s">
        <v>81</v>
      </c>
      <c r="G7" s="72" t="s">
        <v>82</v>
      </c>
    </row>
    <row r="8" spans="1:7" ht="12.75">
      <c r="A8" s="44"/>
      <c r="B8" s="45"/>
      <c r="C8" s="206" t="s">
        <v>76</v>
      </c>
      <c r="D8" s="71" t="s">
        <v>105</v>
      </c>
      <c r="E8" s="72" t="s">
        <v>106</v>
      </c>
      <c r="F8" s="72" t="s">
        <v>107</v>
      </c>
      <c r="G8" s="72" t="s">
        <v>108</v>
      </c>
    </row>
    <row r="9" spans="1:7" ht="16.5">
      <c r="A9" s="51" t="s">
        <v>110</v>
      </c>
      <c r="B9" s="52" t="s">
        <v>111</v>
      </c>
      <c r="C9" s="257" t="s">
        <v>486</v>
      </c>
      <c r="D9" s="257" t="s">
        <v>487</v>
      </c>
      <c r="E9" s="258" t="s">
        <v>488</v>
      </c>
      <c r="F9" s="258" t="s">
        <v>124</v>
      </c>
      <c r="G9" s="258" t="s">
        <v>489</v>
      </c>
    </row>
    <row r="10" spans="1:2" ht="4.5" customHeight="1">
      <c r="A10" s="76"/>
      <c r="B10" s="76"/>
    </row>
    <row r="11" spans="1:7" ht="12.75">
      <c r="A11" s="11">
        <v>1</v>
      </c>
      <c r="B11" s="12" t="s">
        <v>126</v>
      </c>
      <c r="C11" s="424">
        <v>221269626.85</v>
      </c>
      <c r="D11" s="424">
        <v>-631527.19</v>
      </c>
      <c r="E11" s="424">
        <f>C11+D11</f>
        <v>220638099.66</v>
      </c>
      <c r="F11" s="424">
        <f>'- 16 -'!C11</f>
        <v>4408350.75</v>
      </c>
      <c r="G11" s="424">
        <f>E11-F11</f>
        <v>216229748.91</v>
      </c>
    </row>
    <row r="12" spans="1:7" ht="12.75">
      <c r="A12" s="13">
        <v>2</v>
      </c>
      <c r="B12" s="14" t="s">
        <v>127</v>
      </c>
      <c r="C12" s="425">
        <v>56377910</v>
      </c>
      <c r="D12" s="425">
        <v>-746229</v>
      </c>
      <c r="E12" s="425">
        <f aca="true" t="shared" si="0" ref="E12:E63">C12+D12</f>
        <v>55631681</v>
      </c>
      <c r="F12" s="425">
        <f>'- 16 -'!C12</f>
        <v>443125</v>
      </c>
      <c r="G12" s="425">
        <f aca="true" t="shared" si="1" ref="G12:G63">E12-F12</f>
        <v>55188556</v>
      </c>
    </row>
    <row r="13" spans="1:7" ht="12.75">
      <c r="A13" s="11">
        <v>3</v>
      </c>
      <c r="B13" s="12" t="s">
        <v>128</v>
      </c>
      <c r="C13" s="424">
        <v>41719604</v>
      </c>
      <c r="D13" s="424">
        <v>-3178350</v>
      </c>
      <c r="E13" s="424">
        <f t="shared" si="0"/>
        <v>38541254</v>
      </c>
      <c r="F13" s="424">
        <f>'- 16 -'!C13</f>
        <v>28944</v>
      </c>
      <c r="G13" s="424">
        <f t="shared" si="1"/>
        <v>38512310</v>
      </c>
    </row>
    <row r="14" spans="1:7" ht="12.75">
      <c r="A14" s="13">
        <v>4</v>
      </c>
      <c r="B14" s="14" t="s">
        <v>129</v>
      </c>
      <c r="C14" s="425">
        <v>37872482.56</v>
      </c>
      <c r="D14" s="425">
        <v>-94496</v>
      </c>
      <c r="E14" s="425">
        <f t="shared" si="0"/>
        <v>37777986.56</v>
      </c>
      <c r="F14" s="425">
        <f>'- 16 -'!C14</f>
        <v>80699</v>
      </c>
      <c r="G14" s="425">
        <f t="shared" si="1"/>
        <v>37697287.56</v>
      </c>
    </row>
    <row r="15" spans="1:7" ht="12.75">
      <c r="A15" s="11">
        <v>5</v>
      </c>
      <c r="B15" s="12" t="s">
        <v>130</v>
      </c>
      <c r="C15" s="424">
        <v>46352539</v>
      </c>
      <c r="D15" s="424">
        <v>-430906</v>
      </c>
      <c r="E15" s="424">
        <f t="shared" si="0"/>
        <v>45921633</v>
      </c>
      <c r="F15" s="424">
        <f>'- 16 -'!C15</f>
        <v>3965</v>
      </c>
      <c r="G15" s="424">
        <f t="shared" si="1"/>
        <v>45917668</v>
      </c>
    </row>
    <row r="16" spans="1:7" ht="12.75">
      <c r="A16" s="13">
        <v>6</v>
      </c>
      <c r="B16" s="14" t="s">
        <v>131</v>
      </c>
      <c r="C16" s="425">
        <v>55637744</v>
      </c>
      <c r="D16" s="425">
        <v>-1004902</v>
      </c>
      <c r="E16" s="425">
        <f t="shared" si="0"/>
        <v>54632842</v>
      </c>
      <c r="F16" s="425">
        <f>'- 16 -'!C16</f>
        <v>150284</v>
      </c>
      <c r="G16" s="425">
        <f t="shared" si="1"/>
        <v>54482558</v>
      </c>
    </row>
    <row r="17" spans="1:7" ht="12.75">
      <c r="A17" s="11">
        <v>9</v>
      </c>
      <c r="B17" s="12" t="s">
        <v>132</v>
      </c>
      <c r="C17" s="424">
        <v>77085264.12</v>
      </c>
      <c r="D17" s="424">
        <v>-131096</v>
      </c>
      <c r="E17" s="424">
        <f t="shared" si="0"/>
        <v>76954168.12</v>
      </c>
      <c r="F17" s="424">
        <f>'- 16 -'!C17</f>
        <v>265765</v>
      </c>
      <c r="G17" s="424">
        <f t="shared" si="1"/>
        <v>76688403.12</v>
      </c>
    </row>
    <row r="18" spans="1:7" ht="12.75">
      <c r="A18" s="13">
        <v>10</v>
      </c>
      <c r="B18" s="14" t="s">
        <v>133</v>
      </c>
      <c r="C18" s="425">
        <v>56774868</v>
      </c>
      <c r="D18" s="425">
        <v>-454041</v>
      </c>
      <c r="E18" s="425">
        <f t="shared" si="0"/>
        <v>56320827</v>
      </c>
      <c r="F18" s="425">
        <f>'- 16 -'!C18</f>
        <v>17204</v>
      </c>
      <c r="G18" s="425">
        <f t="shared" si="1"/>
        <v>56303623</v>
      </c>
    </row>
    <row r="19" spans="1:7" ht="12.75">
      <c r="A19" s="11">
        <v>11</v>
      </c>
      <c r="B19" s="12" t="s">
        <v>134</v>
      </c>
      <c r="C19" s="424">
        <v>29442817</v>
      </c>
      <c r="D19" s="424">
        <v>199229</v>
      </c>
      <c r="E19" s="424">
        <f t="shared" si="0"/>
        <v>29642046</v>
      </c>
      <c r="F19" s="424">
        <f>'- 16 -'!C19</f>
        <v>280346</v>
      </c>
      <c r="G19" s="424">
        <f t="shared" si="1"/>
        <v>29361700</v>
      </c>
    </row>
    <row r="20" spans="1:7" ht="12.75">
      <c r="A20" s="13">
        <v>12</v>
      </c>
      <c r="B20" s="14" t="s">
        <v>135</v>
      </c>
      <c r="C20" s="425">
        <v>47138450</v>
      </c>
      <c r="D20" s="425">
        <v>263713</v>
      </c>
      <c r="E20" s="425">
        <f t="shared" si="0"/>
        <v>47402163</v>
      </c>
      <c r="F20" s="425">
        <f>'- 16 -'!C20</f>
        <v>169208</v>
      </c>
      <c r="G20" s="425">
        <f t="shared" si="1"/>
        <v>47232955</v>
      </c>
    </row>
    <row r="21" spans="1:7" ht="12.75">
      <c r="A21" s="11">
        <v>13</v>
      </c>
      <c r="B21" s="12" t="s">
        <v>136</v>
      </c>
      <c r="C21" s="424">
        <v>19481119.08</v>
      </c>
      <c r="D21" s="424">
        <v>-28949</v>
      </c>
      <c r="E21" s="424">
        <f t="shared" si="0"/>
        <v>19452170.08</v>
      </c>
      <c r="F21" s="424">
        <f>'- 16 -'!C21</f>
        <v>76698</v>
      </c>
      <c r="G21" s="424">
        <f t="shared" si="1"/>
        <v>19375472.08</v>
      </c>
    </row>
    <row r="22" spans="1:7" ht="12.75">
      <c r="A22" s="13">
        <v>14</v>
      </c>
      <c r="B22" s="14" t="s">
        <v>137</v>
      </c>
      <c r="C22" s="425">
        <v>21846033.21</v>
      </c>
      <c r="D22" s="425">
        <v>-104097</v>
      </c>
      <c r="E22" s="425">
        <f t="shared" si="0"/>
        <v>21741936.21</v>
      </c>
      <c r="F22" s="425">
        <f>'- 16 -'!C22</f>
        <v>0</v>
      </c>
      <c r="G22" s="425">
        <f t="shared" si="1"/>
        <v>21741936.21</v>
      </c>
    </row>
    <row r="23" spans="1:7" ht="12.75">
      <c r="A23" s="11">
        <v>15</v>
      </c>
      <c r="B23" s="12" t="s">
        <v>138</v>
      </c>
      <c r="C23" s="424">
        <v>28226208</v>
      </c>
      <c r="D23" s="424">
        <v>217774</v>
      </c>
      <c r="E23" s="424">
        <f t="shared" si="0"/>
        <v>28443982</v>
      </c>
      <c r="F23" s="424">
        <f>'- 16 -'!C23</f>
        <v>92652</v>
      </c>
      <c r="G23" s="424">
        <f t="shared" si="1"/>
        <v>28351330</v>
      </c>
    </row>
    <row r="24" spans="1:7" ht="12.75">
      <c r="A24" s="13">
        <v>16</v>
      </c>
      <c r="B24" s="14" t="s">
        <v>139</v>
      </c>
      <c r="C24" s="425">
        <v>5527909</v>
      </c>
      <c r="D24" s="425">
        <v>-18985</v>
      </c>
      <c r="E24" s="425">
        <f t="shared" si="0"/>
        <v>5508924</v>
      </c>
      <c r="F24" s="425">
        <f>'- 16 -'!C24</f>
        <v>0</v>
      </c>
      <c r="G24" s="425">
        <f t="shared" si="1"/>
        <v>5508924</v>
      </c>
    </row>
    <row r="25" spans="1:7" ht="12.75">
      <c r="A25" s="11">
        <v>17</v>
      </c>
      <c r="B25" s="12" t="s">
        <v>140</v>
      </c>
      <c r="C25" s="424">
        <v>4147743.29</v>
      </c>
      <c r="D25" s="424">
        <v>-179660</v>
      </c>
      <c r="E25" s="424">
        <f t="shared" si="0"/>
        <v>3968083.29</v>
      </c>
      <c r="F25" s="424">
        <f>'- 16 -'!C25</f>
        <v>0</v>
      </c>
      <c r="G25" s="424">
        <f t="shared" si="1"/>
        <v>3968083.29</v>
      </c>
    </row>
    <row r="26" spans="1:7" ht="12.75">
      <c r="A26" s="13">
        <v>18</v>
      </c>
      <c r="B26" s="14" t="s">
        <v>141</v>
      </c>
      <c r="C26" s="425">
        <v>8791518</v>
      </c>
      <c r="D26" s="425">
        <v>14476</v>
      </c>
      <c r="E26" s="425">
        <f t="shared" si="0"/>
        <v>8805994</v>
      </c>
      <c r="F26" s="425">
        <f>'- 16 -'!C26</f>
        <v>0</v>
      </c>
      <c r="G26" s="425">
        <f t="shared" si="1"/>
        <v>8805994</v>
      </c>
    </row>
    <row r="27" spans="1:7" ht="12.75">
      <c r="A27" s="11">
        <v>19</v>
      </c>
      <c r="B27" s="12" t="s">
        <v>142</v>
      </c>
      <c r="C27" s="424">
        <v>20979039</v>
      </c>
      <c r="D27" s="424">
        <v>446615</v>
      </c>
      <c r="E27" s="424">
        <f t="shared" si="0"/>
        <v>21425654</v>
      </c>
      <c r="F27" s="424">
        <f>'- 16 -'!C27</f>
        <v>0</v>
      </c>
      <c r="G27" s="424">
        <f t="shared" si="1"/>
        <v>21425654</v>
      </c>
    </row>
    <row r="28" spans="1:7" ht="12.75">
      <c r="A28" s="13">
        <v>20</v>
      </c>
      <c r="B28" s="14" t="s">
        <v>143</v>
      </c>
      <c r="C28" s="425">
        <v>7530549.79</v>
      </c>
      <c r="D28" s="425">
        <v>-3637</v>
      </c>
      <c r="E28" s="425">
        <f t="shared" si="0"/>
        <v>7526912.79</v>
      </c>
      <c r="F28" s="425">
        <f>'- 16 -'!C28</f>
        <v>10200.56</v>
      </c>
      <c r="G28" s="425">
        <f t="shared" si="1"/>
        <v>7516712.23</v>
      </c>
    </row>
    <row r="29" spans="1:7" ht="12.75">
      <c r="A29" s="11">
        <v>21</v>
      </c>
      <c r="B29" s="12" t="s">
        <v>144</v>
      </c>
      <c r="C29" s="424">
        <v>20885610</v>
      </c>
      <c r="D29" s="424">
        <v>133277</v>
      </c>
      <c r="E29" s="424">
        <f t="shared" si="0"/>
        <v>21018887</v>
      </c>
      <c r="F29" s="424">
        <f>'- 16 -'!C29</f>
        <v>55130</v>
      </c>
      <c r="G29" s="424">
        <f t="shared" si="1"/>
        <v>20963757</v>
      </c>
    </row>
    <row r="30" spans="1:7" ht="12.75">
      <c r="A30" s="13">
        <v>22</v>
      </c>
      <c r="B30" s="14" t="s">
        <v>145</v>
      </c>
      <c r="C30" s="425">
        <v>12083263</v>
      </c>
      <c r="D30" s="425">
        <v>-212823</v>
      </c>
      <c r="E30" s="425">
        <f t="shared" si="0"/>
        <v>11870440</v>
      </c>
      <c r="F30" s="425">
        <f>'- 16 -'!C30</f>
        <v>258521</v>
      </c>
      <c r="G30" s="425">
        <f t="shared" si="1"/>
        <v>11611919</v>
      </c>
    </row>
    <row r="31" spans="1:7" ht="12.75">
      <c r="A31" s="11">
        <v>23</v>
      </c>
      <c r="B31" s="12" t="s">
        <v>146</v>
      </c>
      <c r="C31" s="424">
        <v>9192969</v>
      </c>
      <c r="D31" s="424">
        <v>163562</v>
      </c>
      <c r="E31" s="424">
        <f t="shared" si="0"/>
        <v>9356531</v>
      </c>
      <c r="F31" s="424">
        <f>'- 16 -'!C31</f>
        <v>0</v>
      </c>
      <c r="G31" s="424">
        <f t="shared" si="1"/>
        <v>9356531</v>
      </c>
    </row>
    <row r="32" spans="1:7" ht="12.75">
      <c r="A32" s="13">
        <v>24</v>
      </c>
      <c r="B32" s="14" t="s">
        <v>147</v>
      </c>
      <c r="C32" s="425">
        <v>21520170</v>
      </c>
      <c r="D32" s="425">
        <v>244333</v>
      </c>
      <c r="E32" s="425">
        <f t="shared" si="0"/>
        <v>21764503</v>
      </c>
      <c r="F32" s="425">
        <f>'- 16 -'!C32</f>
        <v>1255</v>
      </c>
      <c r="G32" s="425">
        <f t="shared" si="1"/>
        <v>21763248</v>
      </c>
    </row>
    <row r="33" spans="1:7" ht="12.75">
      <c r="A33" s="11">
        <v>25</v>
      </c>
      <c r="B33" s="12" t="s">
        <v>148</v>
      </c>
      <c r="C33" s="424">
        <v>9784693</v>
      </c>
      <c r="D33" s="424">
        <v>123589</v>
      </c>
      <c r="E33" s="424">
        <f t="shared" si="0"/>
        <v>9908282</v>
      </c>
      <c r="F33" s="424">
        <f>'- 16 -'!C33</f>
        <v>36</v>
      </c>
      <c r="G33" s="424">
        <f t="shared" si="1"/>
        <v>9908246</v>
      </c>
    </row>
    <row r="34" spans="1:7" ht="12.75">
      <c r="A34" s="13">
        <v>26</v>
      </c>
      <c r="B34" s="14" t="s">
        <v>149</v>
      </c>
      <c r="C34" s="425">
        <v>14359147</v>
      </c>
      <c r="D34" s="425">
        <v>207431</v>
      </c>
      <c r="E34" s="425">
        <f t="shared" si="0"/>
        <v>14566578</v>
      </c>
      <c r="F34" s="425">
        <f>'- 16 -'!C34</f>
        <v>0</v>
      </c>
      <c r="G34" s="425">
        <f t="shared" si="1"/>
        <v>14566578</v>
      </c>
    </row>
    <row r="35" spans="1:7" ht="12.75">
      <c r="A35" s="11">
        <v>28</v>
      </c>
      <c r="B35" s="12" t="s">
        <v>150</v>
      </c>
      <c r="C35" s="424">
        <v>5957920</v>
      </c>
      <c r="D35" s="424">
        <v>111312</v>
      </c>
      <c r="E35" s="424">
        <f t="shared" si="0"/>
        <v>6069232</v>
      </c>
      <c r="F35" s="424">
        <f>'- 16 -'!C35</f>
        <v>0</v>
      </c>
      <c r="G35" s="424">
        <f t="shared" si="1"/>
        <v>6069232</v>
      </c>
    </row>
    <row r="36" spans="1:7" ht="12.75">
      <c r="A36" s="13">
        <v>30</v>
      </c>
      <c r="B36" s="14" t="s">
        <v>151</v>
      </c>
      <c r="C36" s="425">
        <v>8604816</v>
      </c>
      <c r="D36" s="425">
        <v>220701</v>
      </c>
      <c r="E36" s="425">
        <f t="shared" si="0"/>
        <v>8825517</v>
      </c>
      <c r="F36" s="425">
        <f>'- 16 -'!C36</f>
        <v>0</v>
      </c>
      <c r="G36" s="425">
        <f t="shared" si="1"/>
        <v>8825517</v>
      </c>
    </row>
    <row r="37" spans="1:7" ht="12.75">
      <c r="A37" s="11">
        <v>31</v>
      </c>
      <c r="B37" s="12" t="s">
        <v>152</v>
      </c>
      <c r="C37" s="424">
        <v>9910825</v>
      </c>
      <c r="D37" s="424">
        <v>171670</v>
      </c>
      <c r="E37" s="424">
        <f t="shared" si="0"/>
        <v>10082495</v>
      </c>
      <c r="F37" s="424">
        <f>'- 16 -'!C37</f>
        <v>0</v>
      </c>
      <c r="G37" s="424">
        <f t="shared" si="1"/>
        <v>10082495</v>
      </c>
    </row>
    <row r="38" spans="1:7" ht="12.75">
      <c r="A38" s="13">
        <v>32</v>
      </c>
      <c r="B38" s="14" t="s">
        <v>153</v>
      </c>
      <c r="C38" s="425">
        <v>6347475</v>
      </c>
      <c r="D38" s="425">
        <v>55474</v>
      </c>
      <c r="E38" s="425">
        <f t="shared" si="0"/>
        <v>6402949</v>
      </c>
      <c r="F38" s="425">
        <f>'- 16 -'!C38</f>
        <v>0</v>
      </c>
      <c r="G38" s="425">
        <f t="shared" si="1"/>
        <v>6402949</v>
      </c>
    </row>
    <row r="39" spans="1:7" ht="12.75">
      <c r="A39" s="11">
        <v>33</v>
      </c>
      <c r="B39" s="12" t="s">
        <v>154</v>
      </c>
      <c r="C39" s="424">
        <v>11918406</v>
      </c>
      <c r="D39" s="424">
        <v>171934</v>
      </c>
      <c r="E39" s="424">
        <f t="shared" si="0"/>
        <v>12090340</v>
      </c>
      <c r="F39" s="424">
        <f>'- 16 -'!C39</f>
        <v>0</v>
      </c>
      <c r="G39" s="424">
        <f t="shared" si="1"/>
        <v>12090340</v>
      </c>
    </row>
    <row r="40" spans="1:7" ht="12.75">
      <c r="A40" s="13">
        <v>34</v>
      </c>
      <c r="B40" s="14" t="s">
        <v>155</v>
      </c>
      <c r="C40" s="425">
        <v>5284680.22</v>
      </c>
      <c r="D40" s="425">
        <v>140342</v>
      </c>
      <c r="E40" s="425">
        <f t="shared" si="0"/>
        <v>5425022.22</v>
      </c>
      <c r="F40" s="425">
        <f>'- 16 -'!C40</f>
        <v>0</v>
      </c>
      <c r="G40" s="425">
        <f t="shared" si="1"/>
        <v>5425022.22</v>
      </c>
    </row>
    <row r="41" spans="1:7" ht="12.75">
      <c r="A41" s="11">
        <v>35</v>
      </c>
      <c r="B41" s="12" t="s">
        <v>156</v>
      </c>
      <c r="C41" s="424">
        <v>13146536</v>
      </c>
      <c r="D41" s="424">
        <v>220411</v>
      </c>
      <c r="E41" s="424">
        <f t="shared" si="0"/>
        <v>13366947</v>
      </c>
      <c r="F41" s="424">
        <f>'- 16 -'!C41</f>
        <v>2991</v>
      </c>
      <c r="G41" s="424">
        <f t="shared" si="1"/>
        <v>13363956</v>
      </c>
    </row>
    <row r="42" spans="1:7" ht="12.75">
      <c r="A42" s="13">
        <v>36</v>
      </c>
      <c r="B42" s="14" t="s">
        <v>157</v>
      </c>
      <c r="C42" s="425">
        <v>7022196.95</v>
      </c>
      <c r="D42" s="425">
        <v>66730</v>
      </c>
      <c r="E42" s="425">
        <f t="shared" si="0"/>
        <v>7088926.95</v>
      </c>
      <c r="F42" s="425">
        <f>'- 16 -'!C42</f>
        <v>0</v>
      </c>
      <c r="G42" s="425">
        <f t="shared" si="1"/>
        <v>7088926.95</v>
      </c>
    </row>
    <row r="43" spans="1:7" ht="12.75">
      <c r="A43" s="11">
        <v>37</v>
      </c>
      <c r="B43" s="12" t="s">
        <v>158</v>
      </c>
      <c r="C43" s="424">
        <v>6885467</v>
      </c>
      <c r="D43" s="424">
        <v>-23675</v>
      </c>
      <c r="E43" s="424">
        <f t="shared" si="0"/>
        <v>6861792</v>
      </c>
      <c r="F43" s="424">
        <f>'- 16 -'!C43</f>
        <v>0</v>
      </c>
      <c r="G43" s="424">
        <f t="shared" si="1"/>
        <v>6861792</v>
      </c>
    </row>
    <row r="44" spans="1:7" ht="12.75">
      <c r="A44" s="13">
        <v>38</v>
      </c>
      <c r="B44" s="14" t="s">
        <v>159</v>
      </c>
      <c r="C44" s="425">
        <v>8661544.3</v>
      </c>
      <c r="D44" s="425">
        <v>249413</v>
      </c>
      <c r="E44" s="425">
        <f t="shared" si="0"/>
        <v>8910957.3</v>
      </c>
      <c r="F44" s="425">
        <f>'- 16 -'!C44</f>
        <v>0</v>
      </c>
      <c r="G44" s="425">
        <f t="shared" si="1"/>
        <v>8910957.3</v>
      </c>
    </row>
    <row r="45" spans="1:7" ht="12.75">
      <c r="A45" s="11">
        <v>39</v>
      </c>
      <c r="B45" s="12" t="s">
        <v>160</v>
      </c>
      <c r="C45" s="424">
        <v>14550108</v>
      </c>
      <c r="D45" s="424">
        <v>115500</v>
      </c>
      <c r="E45" s="424">
        <f t="shared" si="0"/>
        <v>14665608</v>
      </c>
      <c r="F45" s="424">
        <f>'- 16 -'!C45</f>
        <v>0</v>
      </c>
      <c r="G45" s="424">
        <f t="shared" si="1"/>
        <v>14665608</v>
      </c>
    </row>
    <row r="46" spans="1:7" ht="12.75">
      <c r="A46" s="13">
        <v>40</v>
      </c>
      <c r="B46" s="14" t="s">
        <v>161</v>
      </c>
      <c r="C46" s="425">
        <v>41286253</v>
      </c>
      <c r="D46" s="425">
        <v>240905</v>
      </c>
      <c r="E46" s="425">
        <f t="shared" si="0"/>
        <v>41527158</v>
      </c>
      <c r="F46" s="425">
        <f>'- 16 -'!C46</f>
        <v>37089</v>
      </c>
      <c r="G46" s="425">
        <f t="shared" si="1"/>
        <v>41490069</v>
      </c>
    </row>
    <row r="47" spans="1:7" ht="12.75">
      <c r="A47" s="11">
        <v>41</v>
      </c>
      <c r="B47" s="12" t="s">
        <v>162</v>
      </c>
      <c r="C47" s="424">
        <v>11828304</v>
      </c>
      <c r="D47" s="424">
        <v>235981</v>
      </c>
      <c r="E47" s="424">
        <f t="shared" si="0"/>
        <v>12064285</v>
      </c>
      <c r="F47" s="424">
        <f>'- 16 -'!C47</f>
        <v>136474</v>
      </c>
      <c r="G47" s="424">
        <f t="shared" si="1"/>
        <v>11927811</v>
      </c>
    </row>
    <row r="48" spans="1:7" ht="12.75">
      <c r="A48" s="13">
        <v>42</v>
      </c>
      <c r="B48" s="14" t="s">
        <v>163</v>
      </c>
      <c r="C48" s="425">
        <v>7565734</v>
      </c>
      <c r="D48" s="425">
        <v>82833</v>
      </c>
      <c r="E48" s="425">
        <f t="shared" si="0"/>
        <v>7648567</v>
      </c>
      <c r="F48" s="425">
        <f>'- 16 -'!C48</f>
        <v>0</v>
      </c>
      <c r="G48" s="425">
        <f t="shared" si="1"/>
        <v>7648567</v>
      </c>
    </row>
    <row r="49" spans="1:7" ht="12.75">
      <c r="A49" s="11">
        <v>43</v>
      </c>
      <c r="B49" s="12" t="s">
        <v>164</v>
      </c>
      <c r="C49" s="424">
        <v>6075929</v>
      </c>
      <c r="D49" s="424">
        <v>89739</v>
      </c>
      <c r="E49" s="424">
        <f t="shared" si="0"/>
        <v>6165668</v>
      </c>
      <c r="F49" s="424">
        <f>'- 16 -'!C49</f>
        <v>13445</v>
      </c>
      <c r="G49" s="424">
        <f t="shared" si="1"/>
        <v>6152223</v>
      </c>
    </row>
    <row r="50" spans="1:7" ht="12.75">
      <c r="A50" s="13">
        <v>44</v>
      </c>
      <c r="B50" s="14" t="s">
        <v>165</v>
      </c>
      <c r="C50" s="425">
        <v>8815634</v>
      </c>
      <c r="D50" s="425">
        <v>165294</v>
      </c>
      <c r="E50" s="425">
        <f t="shared" si="0"/>
        <v>8980928</v>
      </c>
      <c r="F50" s="425">
        <f>'- 16 -'!C50</f>
        <v>0</v>
      </c>
      <c r="G50" s="425">
        <f t="shared" si="1"/>
        <v>8980928</v>
      </c>
    </row>
    <row r="51" spans="1:7" ht="12.75">
      <c r="A51" s="11">
        <v>45</v>
      </c>
      <c r="B51" s="12" t="s">
        <v>166</v>
      </c>
      <c r="C51" s="424">
        <v>11416739</v>
      </c>
      <c r="D51" s="424">
        <v>114344</v>
      </c>
      <c r="E51" s="424">
        <f t="shared" si="0"/>
        <v>11531083</v>
      </c>
      <c r="F51" s="424">
        <f>'- 16 -'!C51</f>
        <v>7257</v>
      </c>
      <c r="G51" s="424">
        <f t="shared" si="1"/>
        <v>11523826</v>
      </c>
    </row>
    <row r="52" spans="1:7" ht="12.75">
      <c r="A52" s="13">
        <v>46</v>
      </c>
      <c r="B52" s="14" t="s">
        <v>167</v>
      </c>
      <c r="C52" s="425">
        <v>10724091.91</v>
      </c>
      <c r="D52" s="425">
        <v>50264</v>
      </c>
      <c r="E52" s="425">
        <f t="shared" si="0"/>
        <v>10774355.91</v>
      </c>
      <c r="F52" s="425">
        <f>'- 16 -'!C52</f>
        <v>0</v>
      </c>
      <c r="G52" s="425">
        <f t="shared" si="1"/>
        <v>10774355.91</v>
      </c>
    </row>
    <row r="53" spans="1:7" ht="12.75">
      <c r="A53" s="11">
        <v>47</v>
      </c>
      <c r="B53" s="12" t="s">
        <v>168</v>
      </c>
      <c r="C53" s="424">
        <v>8471524</v>
      </c>
      <c r="D53" s="424">
        <v>33409</v>
      </c>
      <c r="E53" s="424">
        <f t="shared" si="0"/>
        <v>8504933</v>
      </c>
      <c r="F53" s="424">
        <f>'- 16 -'!C53</f>
        <v>0</v>
      </c>
      <c r="G53" s="424">
        <f t="shared" si="1"/>
        <v>8504933</v>
      </c>
    </row>
    <row r="54" spans="1:7" ht="12.75">
      <c r="A54" s="13">
        <v>48</v>
      </c>
      <c r="B54" s="14" t="s">
        <v>169</v>
      </c>
      <c r="C54" s="425">
        <v>54770107</v>
      </c>
      <c r="D54" s="425">
        <v>-1241333</v>
      </c>
      <c r="E54" s="425">
        <f t="shared" si="0"/>
        <v>53528774</v>
      </c>
      <c r="F54" s="425">
        <f>'- 16 -'!C54</f>
        <v>547139</v>
      </c>
      <c r="G54" s="425">
        <f t="shared" si="1"/>
        <v>52981635</v>
      </c>
    </row>
    <row r="55" spans="1:7" ht="12.75">
      <c r="A55" s="11">
        <v>49</v>
      </c>
      <c r="B55" s="12" t="s">
        <v>170</v>
      </c>
      <c r="C55" s="424">
        <v>31985415</v>
      </c>
      <c r="D55" s="424">
        <v>110774</v>
      </c>
      <c r="E55" s="424">
        <f t="shared" si="0"/>
        <v>32096189</v>
      </c>
      <c r="F55" s="424">
        <f>'- 16 -'!C55</f>
        <v>11871</v>
      </c>
      <c r="G55" s="424">
        <f t="shared" si="1"/>
        <v>32084318</v>
      </c>
    </row>
    <row r="56" spans="1:7" ht="12.75">
      <c r="A56" s="13">
        <v>50</v>
      </c>
      <c r="B56" s="14" t="s">
        <v>385</v>
      </c>
      <c r="C56" s="425">
        <v>13801099</v>
      </c>
      <c r="D56" s="425">
        <v>196758</v>
      </c>
      <c r="E56" s="425">
        <f>C56+D56</f>
        <v>13997857</v>
      </c>
      <c r="F56" s="425">
        <f>'- 16 -'!C56</f>
        <v>0</v>
      </c>
      <c r="G56" s="425">
        <f>E56-F56</f>
        <v>13997857</v>
      </c>
    </row>
    <row r="57" spans="1:7" ht="12.75">
      <c r="A57" s="11">
        <v>2264</v>
      </c>
      <c r="B57" s="12" t="s">
        <v>171</v>
      </c>
      <c r="C57" s="424">
        <v>1837521</v>
      </c>
      <c r="D57" s="424">
        <v>-2147</v>
      </c>
      <c r="E57" s="424">
        <f t="shared" si="0"/>
        <v>1835374</v>
      </c>
      <c r="F57" s="424">
        <f>'- 16 -'!C57</f>
        <v>1832</v>
      </c>
      <c r="G57" s="424">
        <f t="shared" si="1"/>
        <v>1833542</v>
      </c>
    </row>
    <row r="58" spans="1:7" ht="12.75">
      <c r="A58" s="13">
        <v>2309</v>
      </c>
      <c r="B58" s="14" t="s">
        <v>172</v>
      </c>
      <c r="C58" s="425">
        <v>1955429</v>
      </c>
      <c r="D58" s="425">
        <v>-4244</v>
      </c>
      <c r="E58" s="425">
        <f t="shared" si="0"/>
        <v>1951185</v>
      </c>
      <c r="F58" s="425">
        <f>'- 16 -'!C58</f>
        <v>0</v>
      </c>
      <c r="G58" s="425">
        <f t="shared" si="1"/>
        <v>1951185</v>
      </c>
    </row>
    <row r="59" spans="1:7" ht="12.75">
      <c r="A59" s="11">
        <v>2312</v>
      </c>
      <c r="B59" s="12" t="s">
        <v>173</v>
      </c>
      <c r="C59" s="424">
        <v>1819929</v>
      </c>
      <c r="D59" s="424">
        <v>-1359</v>
      </c>
      <c r="E59" s="424">
        <f t="shared" si="0"/>
        <v>1818570</v>
      </c>
      <c r="F59" s="424">
        <f>'- 16 -'!C59</f>
        <v>0</v>
      </c>
      <c r="G59" s="424">
        <f t="shared" si="1"/>
        <v>1818570</v>
      </c>
    </row>
    <row r="60" spans="1:7" ht="12.75">
      <c r="A60" s="13">
        <v>2355</v>
      </c>
      <c r="B60" s="14" t="s">
        <v>174</v>
      </c>
      <c r="C60" s="425">
        <v>23722189</v>
      </c>
      <c r="D60" s="425">
        <v>103425</v>
      </c>
      <c r="E60" s="425">
        <f t="shared" si="0"/>
        <v>23825614</v>
      </c>
      <c r="F60" s="425">
        <f>'- 16 -'!C60</f>
        <v>3261</v>
      </c>
      <c r="G60" s="425">
        <f t="shared" si="1"/>
        <v>23822353</v>
      </c>
    </row>
    <row r="61" spans="1:7" ht="12.75">
      <c r="A61" s="11">
        <v>2439</v>
      </c>
      <c r="B61" s="12" t="s">
        <v>175</v>
      </c>
      <c r="C61" s="424">
        <v>1117673.0629999998</v>
      </c>
      <c r="D61" s="424">
        <v>58000</v>
      </c>
      <c r="E61" s="424">
        <f t="shared" si="0"/>
        <v>1175673.0629999998</v>
      </c>
      <c r="F61" s="424">
        <f>'- 16 -'!C61</f>
        <v>0</v>
      </c>
      <c r="G61" s="424">
        <f t="shared" si="1"/>
        <v>1175673.0629999998</v>
      </c>
    </row>
    <row r="62" spans="1:7" ht="12.75">
      <c r="A62" s="13">
        <v>2460</v>
      </c>
      <c r="B62" s="14" t="s">
        <v>176</v>
      </c>
      <c r="C62" s="425">
        <v>2773375</v>
      </c>
      <c r="D62" s="425">
        <v>-2160</v>
      </c>
      <c r="E62" s="425">
        <f t="shared" si="0"/>
        <v>2771215</v>
      </c>
      <c r="F62" s="425">
        <f>'- 16 -'!C62</f>
        <v>0</v>
      </c>
      <c r="G62" s="425">
        <f t="shared" si="1"/>
        <v>2771215</v>
      </c>
    </row>
    <row r="63" spans="1:7" ht="12.75">
      <c r="A63" s="11">
        <v>3000</v>
      </c>
      <c r="B63" s="12" t="s">
        <v>459</v>
      </c>
      <c r="C63" s="424">
        <v>4980674</v>
      </c>
      <c r="D63" s="424">
        <v>62569</v>
      </c>
      <c r="E63" s="424">
        <f t="shared" si="0"/>
        <v>5043243</v>
      </c>
      <c r="F63" s="424">
        <f>'- 16 -'!C63</f>
        <v>288022</v>
      </c>
      <c r="G63" s="424">
        <f t="shared" si="1"/>
        <v>4755221</v>
      </c>
    </row>
    <row r="64" spans="3:7" ht="4.5" customHeight="1">
      <c r="C64" s="426"/>
      <c r="D64" s="426"/>
      <c r="E64" s="426"/>
      <c r="F64" s="426"/>
      <c r="G64" s="426"/>
    </row>
    <row r="65" spans="1:7" ht="12.75">
      <c r="A65" s="17"/>
      <c r="B65" s="18" t="s">
        <v>177</v>
      </c>
      <c r="C65" s="427">
        <f>SUM(C11:C63)</f>
        <v>1217264871.343</v>
      </c>
      <c r="D65" s="427">
        <f>SUM(D11:D63)</f>
        <v>-3412835.1899999995</v>
      </c>
      <c r="E65" s="427">
        <f>SUM(E11:E63)</f>
        <v>1213852036.1529999</v>
      </c>
      <c r="F65" s="427">
        <f>SUM(F11:F63)</f>
        <v>7391764.31</v>
      </c>
      <c r="G65" s="427">
        <f>SUM(G11:G63)</f>
        <v>1206460271.843</v>
      </c>
    </row>
    <row r="66" spans="3:7" ht="4.5" customHeight="1">
      <c r="C66" s="426"/>
      <c r="D66" s="426"/>
      <c r="E66" s="426"/>
      <c r="F66" s="426"/>
      <c r="G66" s="426"/>
    </row>
    <row r="67" spans="1:7" ht="12.75">
      <c r="A67" s="13">
        <v>2155</v>
      </c>
      <c r="B67" s="14" t="s">
        <v>178</v>
      </c>
      <c r="C67" s="425">
        <v>1311493.58</v>
      </c>
      <c r="D67" s="425">
        <v>-156245</v>
      </c>
      <c r="E67" s="425">
        <f>C67+D67</f>
        <v>1155248.58</v>
      </c>
      <c r="F67" s="425">
        <f>'- 16 -'!C67</f>
        <v>541</v>
      </c>
      <c r="G67" s="425">
        <f>E67-F67</f>
        <v>1154707.58</v>
      </c>
    </row>
    <row r="68" spans="1:7" ht="12.75">
      <c r="A68" s="11">
        <v>2408</v>
      </c>
      <c r="B68" s="12" t="s">
        <v>180</v>
      </c>
      <c r="C68" s="424">
        <v>2272648</v>
      </c>
      <c r="D68" s="424">
        <v>0</v>
      </c>
      <c r="E68" s="424">
        <f>C68+D68</f>
        <v>2272648</v>
      </c>
      <c r="F68" s="424">
        <f>'- 16 -'!C68</f>
        <v>4078</v>
      </c>
      <c r="G68" s="424">
        <f>E68-F68</f>
        <v>2268570</v>
      </c>
    </row>
    <row r="69" ht="6.75" customHeight="1"/>
    <row r="70" spans="1:7" ht="12" customHeight="1">
      <c r="A70" s="392" t="s">
        <v>436</v>
      </c>
      <c r="B70" s="270" t="s">
        <v>329</v>
      </c>
      <c r="C70" s="238"/>
      <c r="D70" s="238"/>
      <c r="E70" s="238"/>
      <c r="F70" s="238"/>
      <c r="G70" s="238"/>
    </row>
    <row r="71" spans="1:7" ht="12" customHeight="1">
      <c r="A71" s="392" t="s">
        <v>438</v>
      </c>
      <c r="B71" s="270" t="s">
        <v>349</v>
      </c>
      <c r="C71" s="238"/>
      <c r="D71" s="238"/>
      <c r="E71" s="238"/>
      <c r="F71" s="238"/>
      <c r="G71" s="238"/>
    </row>
    <row r="72" spans="1:7" ht="12" customHeight="1">
      <c r="A72" s="54"/>
      <c r="B72" s="270" t="s">
        <v>405</v>
      </c>
      <c r="C72" s="238"/>
      <c r="D72" s="238"/>
      <c r="E72" s="238"/>
      <c r="F72" s="238"/>
      <c r="G72" s="238"/>
    </row>
    <row r="73" spans="1:7" ht="12" customHeight="1">
      <c r="A73" s="392" t="s">
        <v>439</v>
      </c>
      <c r="B73" s="270" t="s">
        <v>380</v>
      </c>
      <c r="C73" s="238"/>
      <c r="D73" s="238"/>
      <c r="E73" s="238"/>
      <c r="F73" s="238"/>
      <c r="G73" s="238"/>
    </row>
    <row r="74" spans="1:7" ht="12" customHeight="1">
      <c r="A74" s="392" t="s">
        <v>440</v>
      </c>
      <c r="B74" s="270" t="s">
        <v>328</v>
      </c>
      <c r="C74" s="238"/>
      <c r="D74" s="238"/>
      <c r="E74" s="238"/>
      <c r="F74" s="238"/>
      <c r="G74" s="238"/>
    </row>
    <row r="75" ht="12" customHeight="1"/>
  </sheetData>
  <printOptions horizontalCentered="1"/>
  <pageMargins left="0.5118110236220472" right="0.5118110236220472" top="0.5905511811023623" bottom="0" header="0.31496062992125984" footer="0"/>
  <pageSetup fitToHeight="1" fitToWidth="1" horizontalDpi="600" verticalDpi="600" orientation="portrait" scale="83"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8.83203125" style="81" customWidth="1"/>
    <col min="5" max="5" width="15.83203125" style="81" customWidth="1"/>
    <col min="6" max="6" width="8.83203125" style="81" customWidth="1"/>
    <col min="7" max="7" width="18.83203125" style="81" customWidth="1"/>
    <col min="8" max="8" width="8.83203125" style="81" customWidth="1"/>
    <col min="9" max="9" width="16.83203125" style="81" customWidth="1"/>
    <col min="10" max="10" width="8.83203125" style="81" customWidth="1"/>
    <col min="11" max="16384" width="15.83203125" style="81" customWidth="1"/>
  </cols>
  <sheetData>
    <row r="1" spans="1:10" ht="6.75" customHeight="1">
      <c r="A1" s="15"/>
      <c r="B1" s="79"/>
      <c r="C1" s="141"/>
      <c r="D1" s="141"/>
      <c r="E1" s="141"/>
      <c r="F1" s="141"/>
      <c r="G1" s="141"/>
      <c r="H1" s="141"/>
      <c r="I1" s="141"/>
      <c r="J1" s="141"/>
    </row>
    <row r="2" spans="1:10" ht="12.75">
      <c r="A2" s="6"/>
      <c r="B2" s="82"/>
      <c r="C2" s="198" t="s">
        <v>0</v>
      </c>
      <c r="D2" s="198"/>
      <c r="E2" s="198"/>
      <c r="F2" s="198"/>
      <c r="G2" s="198"/>
      <c r="H2" s="213"/>
      <c r="I2" s="213"/>
      <c r="J2" s="218" t="s">
        <v>418</v>
      </c>
    </row>
    <row r="3" spans="1:10" ht="12.75">
      <c r="A3" s="7"/>
      <c r="B3" s="85"/>
      <c r="C3" s="201" t="str">
        <f>YEAR</f>
        <v>OPERATING FUND ACTUAL 1999/2000</v>
      </c>
      <c r="D3" s="201"/>
      <c r="E3" s="201"/>
      <c r="F3" s="201"/>
      <c r="G3" s="201"/>
      <c r="H3" s="214"/>
      <c r="I3" s="214"/>
      <c r="J3" s="219"/>
    </row>
    <row r="4" spans="1:10" ht="12.75">
      <c r="A4" s="8"/>
      <c r="C4" s="141"/>
      <c r="D4" s="141"/>
      <c r="E4" s="141"/>
      <c r="F4" s="141"/>
      <c r="G4" s="141"/>
      <c r="H4" s="141"/>
      <c r="I4" s="141"/>
      <c r="J4" s="141"/>
    </row>
    <row r="5" spans="1:10" ht="12.75">
      <c r="A5" s="8"/>
      <c r="C5" s="56"/>
      <c r="D5" s="141"/>
      <c r="E5" s="141"/>
      <c r="F5" s="141"/>
      <c r="G5" s="141"/>
      <c r="H5" s="141"/>
      <c r="I5" s="141"/>
      <c r="J5" s="141"/>
    </row>
    <row r="6" spans="1:10" ht="16.5">
      <c r="A6" s="8"/>
      <c r="C6" s="343" t="s">
        <v>22</v>
      </c>
      <c r="D6" s="220"/>
      <c r="E6" s="221"/>
      <c r="F6" s="221"/>
      <c r="G6" s="221"/>
      <c r="H6" s="221"/>
      <c r="I6" s="221"/>
      <c r="J6" s="222"/>
    </row>
    <row r="7" spans="3:10" ht="12.75">
      <c r="C7" s="67" t="s">
        <v>408</v>
      </c>
      <c r="D7" s="66"/>
      <c r="E7" s="67" t="s">
        <v>51</v>
      </c>
      <c r="F7" s="66"/>
      <c r="G7" s="67" t="s">
        <v>52</v>
      </c>
      <c r="H7" s="66"/>
      <c r="I7" s="236"/>
      <c r="J7" s="204"/>
    </row>
    <row r="8" spans="1:10" ht="12.75">
      <c r="A8" s="92"/>
      <c r="B8" s="45"/>
      <c r="C8" s="68" t="s">
        <v>107</v>
      </c>
      <c r="D8" s="70"/>
      <c r="E8" s="68" t="s">
        <v>84</v>
      </c>
      <c r="F8" s="70"/>
      <c r="G8" s="68" t="s">
        <v>85</v>
      </c>
      <c r="H8" s="70"/>
      <c r="I8" s="68" t="s">
        <v>388</v>
      </c>
      <c r="J8" s="70"/>
    </row>
    <row r="9" spans="1:10" ht="12.75">
      <c r="A9" s="51" t="s">
        <v>110</v>
      </c>
      <c r="B9" s="52" t="s">
        <v>111</v>
      </c>
      <c r="C9" s="223" t="s">
        <v>112</v>
      </c>
      <c r="D9" s="133" t="s">
        <v>113</v>
      </c>
      <c r="E9" s="133" t="s">
        <v>112</v>
      </c>
      <c r="F9" s="133" t="s">
        <v>113</v>
      </c>
      <c r="G9" s="133" t="s">
        <v>112</v>
      </c>
      <c r="H9" s="133" t="s">
        <v>113</v>
      </c>
      <c r="I9" s="133" t="s">
        <v>112</v>
      </c>
      <c r="J9" s="133" t="s">
        <v>113</v>
      </c>
    </row>
    <row r="10" spans="1:2" ht="4.5" customHeight="1">
      <c r="A10" s="76"/>
      <c r="B10" s="76"/>
    </row>
    <row r="11" spans="1:10" ht="12.75">
      <c r="A11" s="11">
        <v>1</v>
      </c>
      <c r="B11" s="12" t="s">
        <v>126</v>
      </c>
      <c r="C11" s="12">
        <v>0</v>
      </c>
      <c r="D11" s="362">
        <f>C11/'- 3 -'!E11</f>
        <v>0</v>
      </c>
      <c r="E11" s="12">
        <v>1657868.63</v>
      </c>
      <c r="F11" s="362">
        <f>E11/'- 3 -'!E11</f>
        <v>0.0075139725757008904</v>
      </c>
      <c r="G11" s="12">
        <v>128413.32</v>
      </c>
      <c r="H11" s="362">
        <f>G11/'- 3 -'!E11</f>
        <v>0.0005820088198633101</v>
      </c>
      <c r="I11" s="12">
        <v>2622068.8</v>
      </c>
      <c r="J11" s="362">
        <f>I11/'- 3 -'!E11</f>
        <v>0.01188402548807558</v>
      </c>
    </row>
    <row r="12" spans="1:10" ht="12.75">
      <c r="A12" s="13">
        <v>2</v>
      </c>
      <c r="B12" s="14" t="s">
        <v>127</v>
      </c>
      <c r="C12" s="14">
        <v>349468</v>
      </c>
      <c r="D12" s="363">
        <f>C12/'- 3 -'!E12</f>
        <v>0.006281816290972764</v>
      </c>
      <c r="E12" s="14">
        <v>0</v>
      </c>
      <c r="F12" s="363">
        <f>E12/'- 3 -'!E12</f>
        <v>0</v>
      </c>
      <c r="G12" s="14">
        <v>93657</v>
      </c>
      <c r="H12" s="363">
        <f>G12/'- 3 -'!E12</f>
        <v>0.0016835191444241997</v>
      </c>
      <c r="I12" s="14">
        <v>0</v>
      </c>
      <c r="J12" s="363">
        <f>I12/'- 3 -'!E12</f>
        <v>0</v>
      </c>
    </row>
    <row r="13" spans="1:10" ht="12.75">
      <c r="A13" s="11">
        <v>3</v>
      </c>
      <c r="B13" s="12" t="s">
        <v>128</v>
      </c>
      <c r="C13" s="12">
        <v>0</v>
      </c>
      <c r="D13" s="362">
        <f>C13/'- 3 -'!E13</f>
        <v>0</v>
      </c>
      <c r="E13" s="12">
        <v>0</v>
      </c>
      <c r="F13" s="362">
        <f>E13/'- 3 -'!E13</f>
        <v>0</v>
      </c>
      <c r="G13" s="12">
        <v>28944</v>
      </c>
      <c r="H13" s="362">
        <f>G13/'- 3 -'!E13</f>
        <v>0.0007509875003029222</v>
      </c>
      <c r="I13" s="12">
        <v>0</v>
      </c>
      <c r="J13" s="362">
        <f>I13/'- 3 -'!E13</f>
        <v>0</v>
      </c>
    </row>
    <row r="14" spans="1:10" ht="12.75">
      <c r="A14" s="13">
        <v>4</v>
      </c>
      <c r="B14" s="14" t="s">
        <v>129</v>
      </c>
      <c r="C14" s="14">
        <v>80699</v>
      </c>
      <c r="D14" s="363">
        <f>C14/'- 3 -'!E14</f>
        <v>0.0021361381944437854</v>
      </c>
      <c r="E14" s="14">
        <v>0</v>
      </c>
      <c r="F14" s="363">
        <f>E14/'- 3 -'!E14</f>
        <v>0</v>
      </c>
      <c r="G14" s="14">
        <v>0</v>
      </c>
      <c r="H14" s="363">
        <f>G14/'- 3 -'!E14</f>
        <v>0</v>
      </c>
      <c r="I14" s="14">
        <v>0</v>
      </c>
      <c r="J14" s="363">
        <f>I14/'- 3 -'!E14</f>
        <v>0</v>
      </c>
    </row>
    <row r="15" spans="1:10" ht="12.75">
      <c r="A15" s="11">
        <v>5</v>
      </c>
      <c r="B15" s="12" t="s">
        <v>130</v>
      </c>
      <c r="C15" s="12">
        <v>0</v>
      </c>
      <c r="D15" s="362">
        <f>C15/'- 3 -'!E15</f>
        <v>0</v>
      </c>
      <c r="E15" s="12">
        <v>0</v>
      </c>
      <c r="F15" s="362">
        <f>E15/'- 3 -'!E15</f>
        <v>0</v>
      </c>
      <c r="G15" s="12">
        <v>3965</v>
      </c>
      <c r="H15" s="362">
        <f>G15/'- 3 -'!E15</f>
        <v>8.63427483077529E-05</v>
      </c>
      <c r="I15" s="12">
        <v>0</v>
      </c>
      <c r="J15" s="362">
        <f>I15/'- 3 -'!E15</f>
        <v>0</v>
      </c>
    </row>
    <row r="16" spans="1:10" ht="12.75">
      <c r="A16" s="13">
        <v>6</v>
      </c>
      <c r="B16" s="14" t="s">
        <v>131</v>
      </c>
      <c r="C16" s="14">
        <v>68527</v>
      </c>
      <c r="D16" s="363">
        <f>C16/'- 3 -'!E16</f>
        <v>0.0012543187850267794</v>
      </c>
      <c r="E16" s="14">
        <v>9834</v>
      </c>
      <c r="F16" s="363">
        <f>E16/'- 3 -'!E16</f>
        <v>0.0001800016188065047</v>
      </c>
      <c r="G16" s="14">
        <v>16995</v>
      </c>
      <c r="H16" s="363">
        <f>G16/'- 3 -'!E16</f>
        <v>0.0003110766231052011</v>
      </c>
      <c r="I16" s="14">
        <v>54928</v>
      </c>
      <c r="J16" s="363">
        <f>I16/'- 3 -'!E16</f>
        <v>0.0010054025745173572</v>
      </c>
    </row>
    <row r="17" spans="1:10" ht="12.75">
      <c r="A17" s="11">
        <v>9</v>
      </c>
      <c r="B17" s="12" t="s">
        <v>132</v>
      </c>
      <c r="C17" s="12">
        <v>265765</v>
      </c>
      <c r="D17" s="362">
        <f>C17/'- 3 -'!E17</f>
        <v>0.0034535491253127977</v>
      </c>
      <c r="E17" s="12">
        <v>0</v>
      </c>
      <c r="F17" s="362">
        <f>E17/'- 3 -'!E17</f>
        <v>0</v>
      </c>
      <c r="G17" s="12">
        <v>0</v>
      </c>
      <c r="H17" s="362">
        <f>G17/'- 3 -'!E17</f>
        <v>0</v>
      </c>
      <c r="I17" s="12">
        <v>0</v>
      </c>
      <c r="J17" s="362">
        <f>I17/'- 3 -'!E17</f>
        <v>0</v>
      </c>
    </row>
    <row r="18" spans="1:10" ht="12.75">
      <c r="A18" s="13">
        <v>10</v>
      </c>
      <c r="B18" s="14" t="s">
        <v>133</v>
      </c>
      <c r="C18" s="14">
        <v>17204</v>
      </c>
      <c r="D18" s="363">
        <f>C18/'- 3 -'!E18</f>
        <v>0.00030546426457835925</v>
      </c>
      <c r="E18" s="14">
        <v>0</v>
      </c>
      <c r="F18" s="363">
        <f>E18/'- 3 -'!E18</f>
        <v>0</v>
      </c>
      <c r="G18" s="14">
        <v>0</v>
      </c>
      <c r="H18" s="363">
        <f>G18/'- 3 -'!E18</f>
        <v>0</v>
      </c>
      <c r="I18" s="14">
        <v>0</v>
      </c>
      <c r="J18" s="363">
        <f>I18/'- 3 -'!E18</f>
        <v>0</v>
      </c>
    </row>
    <row r="19" spans="1:10" ht="12.75">
      <c r="A19" s="11">
        <v>11</v>
      </c>
      <c r="B19" s="12" t="s">
        <v>134</v>
      </c>
      <c r="C19" s="12">
        <v>178796</v>
      </c>
      <c r="D19" s="362">
        <f>C19/'- 3 -'!E19</f>
        <v>0.006031837343481621</v>
      </c>
      <c r="E19" s="12">
        <v>0</v>
      </c>
      <c r="F19" s="362">
        <f>E19/'- 3 -'!E19</f>
        <v>0</v>
      </c>
      <c r="G19" s="12">
        <v>101550</v>
      </c>
      <c r="H19" s="362">
        <f>G19/'- 3 -'!E19</f>
        <v>0.0034258768777296954</v>
      </c>
      <c r="I19" s="12">
        <v>0</v>
      </c>
      <c r="J19" s="362">
        <f>I19/'- 3 -'!E19</f>
        <v>0</v>
      </c>
    </row>
    <row r="20" spans="1:10" ht="12.75">
      <c r="A20" s="13">
        <v>12</v>
      </c>
      <c r="B20" s="14" t="s">
        <v>135</v>
      </c>
      <c r="C20" s="14">
        <v>169208</v>
      </c>
      <c r="D20" s="363">
        <f>C20/'- 3 -'!E20</f>
        <v>0.0035696261371026467</v>
      </c>
      <c r="E20" s="14">
        <v>0</v>
      </c>
      <c r="F20" s="363">
        <f>E20/'- 3 -'!E20</f>
        <v>0</v>
      </c>
      <c r="G20" s="14">
        <v>0</v>
      </c>
      <c r="H20" s="363">
        <f>G20/'- 3 -'!E20</f>
        <v>0</v>
      </c>
      <c r="I20" s="14">
        <v>0</v>
      </c>
      <c r="J20" s="363">
        <f>I20/'- 3 -'!E20</f>
        <v>0</v>
      </c>
    </row>
    <row r="21" spans="1:10" ht="12.75">
      <c r="A21" s="11">
        <v>13</v>
      </c>
      <c r="B21" s="12" t="s">
        <v>136</v>
      </c>
      <c r="C21" s="12">
        <v>0</v>
      </c>
      <c r="D21" s="362">
        <f>C21/'- 3 -'!E21</f>
        <v>0</v>
      </c>
      <c r="E21" s="12">
        <v>0</v>
      </c>
      <c r="F21" s="362">
        <f>E21/'- 3 -'!E21</f>
        <v>0</v>
      </c>
      <c r="G21" s="12">
        <v>0</v>
      </c>
      <c r="H21" s="362">
        <f>G21/'- 3 -'!E21</f>
        <v>0</v>
      </c>
      <c r="I21" s="12">
        <v>76698</v>
      </c>
      <c r="J21" s="362">
        <f>I21/'- 3 -'!E21</f>
        <v>0.003942901983920963</v>
      </c>
    </row>
    <row r="22" spans="1:10" ht="12.75">
      <c r="A22" s="13">
        <v>14</v>
      </c>
      <c r="B22" s="14" t="s">
        <v>137</v>
      </c>
      <c r="C22" s="14">
        <v>0</v>
      </c>
      <c r="D22" s="363">
        <f>C22/'- 3 -'!E22</f>
        <v>0</v>
      </c>
      <c r="E22" s="14">
        <v>0</v>
      </c>
      <c r="F22" s="363">
        <f>E22/'- 3 -'!E22</f>
        <v>0</v>
      </c>
      <c r="G22" s="14">
        <v>0</v>
      </c>
      <c r="H22" s="363">
        <f>G22/'- 3 -'!E22</f>
        <v>0</v>
      </c>
      <c r="I22" s="14">
        <v>0</v>
      </c>
      <c r="J22" s="363">
        <f>I22/'- 3 -'!E22</f>
        <v>0</v>
      </c>
    </row>
    <row r="23" spans="1:10" ht="12.75">
      <c r="A23" s="11">
        <v>15</v>
      </c>
      <c r="B23" s="12" t="s">
        <v>138</v>
      </c>
      <c r="C23" s="12">
        <v>38990</v>
      </c>
      <c r="D23" s="362">
        <f>C23/'- 3 -'!E23</f>
        <v>0.001370764473131786</v>
      </c>
      <c r="E23" s="12">
        <v>0</v>
      </c>
      <c r="F23" s="362">
        <f>E23/'- 3 -'!E23</f>
        <v>0</v>
      </c>
      <c r="G23" s="12">
        <v>0</v>
      </c>
      <c r="H23" s="362">
        <f>G23/'- 3 -'!E23</f>
        <v>0</v>
      </c>
      <c r="I23" s="12">
        <v>53662</v>
      </c>
      <c r="J23" s="362">
        <f>I23/'- 3 -'!E23</f>
        <v>0.001886585359251036</v>
      </c>
    </row>
    <row r="24" spans="1:10" ht="12.75">
      <c r="A24" s="13">
        <v>16</v>
      </c>
      <c r="B24" s="14" t="s">
        <v>139</v>
      </c>
      <c r="C24" s="14">
        <v>0</v>
      </c>
      <c r="D24" s="363">
        <f>C24/'- 3 -'!E24</f>
        <v>0</v>
      </c>
      <c r="E24" s="14">
        <v>0</v>
      </c>
      <c r="F24" s="363">
        <f>E24/'- 3 -'!E24</f>
        <v>0</v>
      </c>
      <c r="G24" s="14">
        <v>0</v>
      </c>
      <c r="H24" s="363">
        <f>G24/'- 3 -'!E24</f>
        <v>0</v>
      </c>
      <c r="I24" s="14">
        <v>0</v>
      </c>
      <c r="J24" s="363">
        <f>I24/'- 3 -'!E24</f>
        <v>0</v>
      </c>
    </row>
    <row r="25" spans="1:10" ht="12.75">
      <c r="A25" s="11">
        <v>17</v>
      </c>
      <c r="B25" s="12" t="s">
        <v>140</v>
      </c>
      <c r="C25" s="12">
        <v>0</v>
      </c>
      <c r="D25" s="362">
        <f>C25/'- 3 -'!E25</f>
        <v>0</v>
      </c>
      <c r="E25" s="12">
        <v>0</v>
      </c>
      <c r="F25" s="362">
        <f>E25/'- 3 -'!E25</f>
        <v>0</v>
      </c>
      <c r="G25" s="12">
        <v>0</v>
      </c>
      <c r="H25" s="362">
        <f>G25/'- 3 -'!E25</f>
        <v>0</v>
      </c>
      <c r="I25" s="12">
        <v>0</v>
      </c>
      <c r="J25" s="362">
        <f>I25/'- 3 -'!E25</f>
        <v>0</v>
      </c>
    </row>
    <row r="26" spans="1:10" ht="12.75">
      <c r="A26" s="13">
        <v>18</v>
      </c>
      <c r="B26" s="14" t="s">
        <v>141</v>
      </c>
      <c r="C26" s="14">
        <v>0</v>
      </c>
      <c r="D26" s="363">
        <f>C26/'- 3 -'!E26</f>
        <v>0</v>
      </c>
      <c r="E26" s="14">
        <v>0</v>
      </c>
      <c r="F26" s="363">
        <f>E26/'- 3 -'!E26</f>
        <v>0</v>
      </c>
      <c r="G26" s="14">
        <v>0</v>
      </c>
      <c r="H26" s="363">
        <f>G26/'- 3 -'!E26</f>
        <v>0</v>
      </c>
      <c r="I26" s="14">
        <v>0</v>
      </c>
      <c r="J26" s="363">
        <f>I26/'- 3 -'!E26</f>
        <v>0</v>
      </c>
    </row>
    <row r="27" spans="1:10" ht="12.75">
      <c r="A27" s="11">
        <v>19</v>
      </c>
      <c r="B27" s="12" t="s">
        <v>142</v>
      </c>
      <c r="C27" s="12">
        <v>0</v>
      </c>
      <c r="D27" s="362">
        <f>C27/'- 3 -'!E27</f>
        <v>0</v>
      </c>
      <c r="E27" s="12">
        <v>0</v>
      </c>
      <c r="F27" s="362">
        <f>E27/'- 3 -'!E27</f>
        <v>0</v>
      </c>
      <c r="G27" s="12">
        <v>0</v>
      </c>
      <c r="H27" s="362">
        <f>G27/'- 3 -'!E27</f>
        <v>0</v>
      </c>
      <c r="I27" s="12">
        <v>0</v>
      </c>
      <c r="J27" s="362">
        <f>I27/'- 3 -'!E27</f>
        <v>0</v>
      </c>
    </row>
    <row r="28" spans="1:10" ht="12.75">
      <c r="A28" s="13">
        <v>20</v>
      </c>
      <c r="B28" s="14" t="s">
        <v>143</v>
      </c>
      <c r="C28" s="14">
        <v>0</v>
      </c>
      <c r="D28" s="363">
        <f>C28/'- 3 -'!E28</f>
        <v>0</v>
      </c>
      <c r="E28" s="14">
        <v>0</v>
      </c>
      <c r="F28" s="363">
        <f>E28/'- 3 -'!E28</f>
        <v>0</v>
      </c>
      <c r="G28" s="14">
        <v>1559.16</v>
      </c>
      <c r="H28" s="363">
        <f>G28/'- 3 -'!E28</f>
        <v>0.00020714468780234135</v>
      </c>
      <c r="I28" s="14">
        <v>8641.4</v>
      </c>
      <c r="J28" s="363">
        <f>I28/'- 3 -'!E28</f>
        <v>0.0011480669752784527</v>
      </c>
    </row>
    <row r="29" spans="1:10" ht="12.75">
      <c r="A29" s="11">
        <v>21</v>
      </c>
      <c r="B29" s="12" t="s">
        <v>144</v>
      </c>
      <c r="C29" s="12">
        <v>55130</v>
      </c>
      <c r="D29" s="362">
        <f>C29/'- 3 -'!E29</f>
        <v>0.002622879127710235</v>
      </c>
      <c r="E29" s="12">
        <v>0</v>
      </c>
      <c r="F29" s="362">
        <f>E29/'- 3 -'!E29</f>
        <v>0</v>
      </c>
      <c r="G29" s="12">
        <v>0</v>
      </c>
      <c r="H29" s="362">
        <f>G29/'- 3 -'!E29</f>
        <v>0</v>
      </c>
      <c r="I29" s="12">
        <v>0</v>
      </c>
      <c r="J29" s="362">
        <f>I29/'- 3 -'!E29</f>
        <v>0</v>
      </c>
    </row>
    <row r="30" spans="1:10" ht="12.75">
      <c r="A30" s="13">
        <v>22</v>
      </c>
      <c r="B30" s="14" t="s">
        <v>145</v>
      </c>
      <c r="C30" s="14">
        <v>258521</v>
      </c>
      <c r="D30" s="363">
        <f>C30/'- 3 -'!E30</f>
        <v>0.021778552437820335</v>
      </c>
      <c r="E30" s="14">
        <v>0</v>
      </c>
      <c r="F30" s="363">
        <f>E30/'- 3 -'!E30</f>
        <v>0</v>
      </c>
      <c r="G30" s="14">
        <v>0</v>
      </c>
      <c r="H30" s="363">
        <f>G30/'- 3 -'!E30</f>
        <v>0</v>
      </c>
      <c r="I30" s="14">
        <v>0</v>
      </c>
      <c r="J30" s="363">
        <f>I30/'- 3 -'!E30</f>
        <v>0</v>
      </c>
    </row>
    <row r="31" spans="1:10" ht="12.75">
      <c r="A31" s="11">
        <v>23</v>
      </c>
      <c r="B31" s="12" t="s">
        <v>146</v>
      </c>
      <c r="C31" s="12">
        <v>0</v>
      </c>
      <c r="D31" s="362">
        <f>C31/'- 3 -'!E31</f>
        <v>0</v>
      </c>
      <c r="E31" s="12">
        <v>0</v>
      </c>
      <c r="F31" s="362">
        <f>E31/'- 3 -'!E31</f>
        <v>0</v>
      </c>
      <c r="G31" s="12">
        <v>0</v>
      </c>
      <c r="H31" s="362">
        <f>G31/'- 3 -'!E31</f>
        <v>0</v>
      </c>
      <c r="I31" s="12">
        <v>0</v>
      </c>
      <c r="J31" s="362">
        <f>I31/'- 3 -'!E31</f>
        <v>0</v>
      </c>
    </row>
    <row r="32" spans="1:10" ht="12.75">
      <c r="A32" s="13">
        <v>24</v>
      </c>
      <c r="B32" s="14" t="s">
        <v>147</v>
      </c>
      <c r="C32" s="14">
        <v>0</v>
      </c>
      <c r="D32" s="363">
        <f>C32/'- 3 -'!E32</f>
        <v>0</v>
      </c>
      <c r="E32" s="14">
        <v>0</v>
      </c>
      <c r="F32" s="363">
        <f>E32/'- 3 -'!E32</f>
        <v>0</v>
      </c>
      <c r="G32" s="14">
        <v>1255</v>
      </c>
      <c r="H32" s="363">
        <f>G32/'- 3 -'!E32</f>
        <v>5.7662699672030184E-05</v>
      </c>
      <c r="I32" s="14">
        <v>0</v>
      </c>
      <c r="J32" s="363">
        <f>I32/'- 3 -'!E32</f>
        <v>0</v>
      </c>
    </row>
    <row r="33" spans="1:10" ht="12.75">
      <c r="A33" s="11">
        <v>25</v>
      </c>
      <c r="B33" s="12" t="s">
        <v>148</v>
      </c>
      <c r="C33" s="12">
        <v>0</v>
      </c>
      <c r="D33" s="362">
        <f>C33/'- 3 -'!E33</f>
        <v>0</v>
      </c>
      <c r="E33" s="12">
        <v>0</v>
      </c>
      <c r="F33" s="362">
        <f>E33/'- 3 -'!E33</f>
        <v>0</v>
      </c>
      <c r="G33" s="12">
        <v>36</v>
      </c>
      <c r="H33" s="362">
        <f>G33/'- 3 -'!E33</f>
        <v>3.6333241221838456E-06</v>
      </c>
      <c r="I33" s="12">
        <v>0</v>
      </c>
      <c r="J33" s="362">
        <f>I33/'- 3 -'!E33</f>
        <v>0</v>
      </c>
    </row>
    <row r="34" spans="1:10" ht="12.75">
      <c r="A34" s="13">
        <v>26</v>
      </c>
      <c r="B34" s="14" t="s">
        <v>149</v>
      </c>
      <c r="C34" s="14">
        <v>0</v>
      </c>
      <c r="D34" s="363">
        <f>C34/'- 3 -'!E34</f>
        <v>0</v>
      </c>
      <c r="E34" s="14">
        <v>0</v>
      </c>
      <c r="F34" s="363">
        <f>E34/'- 3 -'!E34</f>
        <v>0</v>
      </c>
      <c r="G34" s="14">
        <v>0</v>
      </c>
      <c r="H34" s="363">
        <f>G34/'- 3 -'!E34</f>
        <v>0</v>
      </c>
      <c r="I34" s="14">
        <v>0</v>
      </c>
      <c r="J34" s="363">
        <f>I34/'- 3 -'!E34</f>
        <v>0</v>
      </c>
    </row>
    <row r="35" spans="1:10" ht="12.75">
      <c r="A35" s="11">
        <v>28</v>
      </c>
      <c r="B35" s="12" t="s">
        <v>150</v>
      </c>
      <c r="C35" s="12">
        <v>0</v>
      </c>
      <c r="D35" s="362">
        <f>C35/'- 3 -'!E35</f>
        <v>0</v>
      </c>
      <c r="E35" s="12">
        <v>0</v>
      </c>
      <c r="F35" s="362">
        <f>E35/'- 3 -'!E35</f>
        <v>0</v>
      </c>
      <c r="G35" s="12">
        <v>0</v>
      </c>
      <c r="H35" s="362">
        <f>G35/'- 3 -'!E35</f>
        <v>0</v>
      </c>
      <c r="I35" s="12">
        <v>0</v>
      </c>
      <c r="J35" s="362">
        <f>I35/'- 3 -'!E35</f>
        <v>0</v>
      </c>
    </row>
    <row r="36" spans="1:10" ht="12.75">
      <c r="A36" s="13">
        <v>30</v>
      </c>
      <c r="B36" s="14" t="s">
        <v>151</v>
      </c>
      <c r="C36" s="14">
        <v>0</v>
      </c>
      <c r="D36" s="363">
        <f>C36/'- 3 -'!E36</f>
        <v>0</v>
      </c>
      <c r="E36" s="14">
        <v>0</v>
      </c>
      <c r="F36" s="363">
        <f>E36/'- 3 -'!E36</f>
        <v>0</v>
      </c>
      <c r="G36" s="14">
        <v>0</v>
      </c>
      <c r="H36" s="363">
        <f>G36/'- 3 -'!E36</f>
        <v>0</v>
      </c>
      <c r="I36" s="14">
        <v>0</v>
      </c>
      <c r="J36" s="363">
        <f>I36/'- 3 -'!E36</f>
        <v>0</v>
      </c>
    </row>
    <row r="37" spans="1:10" ht="12.75">
      <c r="A37" s="11">
        <v>31</v>
      </c>
      <c r="B37" s="12" t="s">
        <v>152</v>
      </c>
      <c r="C37" s="12">
        <v>0</v>
      </c>
      <c r="D37" s="362">
        <f>C37/'- 3 -'!E37</f>
        <v>0</v>
      </c>
      <c r="E37" s="12">
        <v>0</v>
      </c>
      <c r="F37" s="362">
        <f>E37/'- 3 -'!E37</f>
        <v>0</v>
      </c>
      <c r="G37" s="12">
        <v>0</v>
      </c>
      <c r="H37" s="362">
        <f>G37/'- 3 -'!E37</f>
        <v>0</v>
      </c>
      <c r="I37" s="12">
        <v>0</v>
      </c>
      <c r="J37" s="362">
        <f>I37/'- 3 -'!E37</f>
        <v>0</v>
      </c>
    </row>
    <row r="38" spans="1:10" ht="12.75">
      <c r="A38" s="13">
        <v>32</v>
      </c>
      <c r="B38" s="14" t="s">
        <v>153</v>
      </c>
      <c r="C38" s="14">
        <v>0</v>
      </c>
      <c r="D38" s="363">
        <f>C38/'- 3 -'!E38</f>
        <v>0</v>
      </c>
      <c r="E38" s="14">
        <v>0</v>
      </c>
      <c r="F38" s="363">
        <f>E38/'- 3 -'!E38</f>
        <v>0</v>
      </c>
      <c r="G38" s="14">
        <v>0</v>
      </c>
      <c r="H38" s="363">
        <f>G38/'- 3 -'!E38</f>
        <v>0</v>
      </c>
      <c r="I38" s="14">
        <v>0</v>
      </c>
      <c r="J38" s="363">
        <f>I38/'- 3 -'!E38</f>
        <v>0</v>
      </c>
    </row>
    <row r="39" spans="1:10" ht="12.75">
      <c r="A39" s="11">
        <v>33</v>
      </c>
      <c r="B39" s="12" t="s">
        <v>154</v>
      </c>
      <c r="C39" s="12">
        <v>0</v>
      </c>
      <c r="D39" s="362">
        <f>C39/'- 3 -'!E39</f>
        <v>0</v>
      </c>
      <c r="E39" s="12">
        <v>0</v>
      </c>
      <c r="F39" s="362">
        <f>E39/'- 3 -'!E39</f>
        <v>0</v>
      </c>
      <c r="G39" s="12">
        <v>0</v>
      </c>
      <c r="H39" s="362">
        <f>G39/'- 3 -'!E39</f>
        <v>0</v>
      </c>
      <c r="I39" s="12">
        <v>0</v>
      </c>
      <c r="J39" s="362">
        <f>I39/'- 3 -'!E39</f>
        <v>0</v>
      </c>
    </row>
    <row r="40" spans="1:10" ht="12.75">
      <c r="A40" s="13">
        <v>34</v>
      </c>
      <c r="B40" s="14" t="s">
        <v>155</v>
      </c>
      <c r="C40" s="14">
        <v>0</v>
      </c>
      <c r="D40" s="363">
        <f>C40/'- 3 -'!E40</f>
        <v>0</v>
      </c>
      <c r="E40" s="14">
        <v>0</v>
      </c>
      <c r="F40" s="363">
        <f>E40/'- 3 -'!E40</f>
        <v>0</v>
      </c>
      <c r="G40" s="14">
        <v>0</v>
      </c>
      <c r="H40" s="363">
        <f>G40/'- 3 -'!E40</f>
        <v>0</v>
      </c>
      <c r="I40" s="14">
        <v>0</v>
      </c>
      <c r="J40" s="363">
        <f>I40/'- 3 -'!E40</f>
        <v>0</v>
      </c>
    </row>
    <row r="41" spans="1:10" ht="12.75">
      <c r="A41" s="11">
        <v>35</v>
      </c>
      <c r="B41" s="12" t="s">
        <v>156</v>
      </c>
      <c r="C41" s="12">
        <v>2991</v>
      </c>
      <c r="D41" s="362">
        <f>C41/'- 3 -'!E41</f>
        <v>0.000223760893194235</v>
      </c>
      <c r="E41" s="12">
        <v>0</v>
      </c>
      <c r="F41" s="362">
        <f>E41/'- 3 -'!E41</f>
        <v>0</v>
      </c>
      <c r="G41" s="12">
        <v>0</v>
      </c>
      <c r="H41" s="362">
        <f>G41/'- 3 -'!E41</f>
        <v>0</v>
      </c>
      <c r="I41" s="12">
        <v>0</v>
      </c>
      <c r="J41" s="362">
        <f>I41/'- 3 -'!E41</f>
        <v>0</v>
      </c>
    </row>
    <row r="42" spans="1:10" ht="12.75">
      <c r="A42" s="13">
        <v>36</v>
      </c>
      <c r="B42" s="14" t="s">
        <v>157</v>
      </c>
      <c r="C42" s="14">
        <v>0</v>
      </c>
      <c r="D42" s="363">
        <f>C42/'- 3 -'!E42</f>
        <v>0</v>
      </c>
      <c r="E42" s="14">
        <v>0</v>
      </c>
      <c r="F42" s="363">
        <f>E42/'- 3 -'!E42</f>
        <v>0</v>
      </c>
      <c r="G42" s="14">
        <v>0</v>
      </c>
      <c r="H42" s="363">
        <f>G42/'- 3 -'!E42</f>
        <v>0</v>
      </c>
      <c r="I42" s="14">
        <v>0</v>
      </c>
      <c r="J42" s="363">
        <f>I42/'- 3 -'!E42</f>
        <v>0</v>
      </c>
    </row>
    <row r="43" spans="1:10" ht="12.75">
      <c r="A43" s="11">
        <v>37</v>
      </c>
      <c r="B43" s="12" t="s">
        <v>158</v>
      </c>
      <c r="C43" s="12">
        <v>0</v>
      </c>
      <c r="D43" s="362">
        <f>C43/'- 3 -'!E43</f>
        <v>0</v>
      </c>
      <c r="E43" s="12">
        <v>0</v>
      </c>
      <c r="F43" s="362">
        <f>E43/'- 3 -'!E43</f>
        <v>0</v>
      </c>
      <c r="G43" s="12">
        <v>0</v>
      </c>
      <c r="H43" s="362">
        <f>G43/'- 3 -'!E43</f>
        <v>0</v>
      </c>
      <c r="I43" s="12">
        <v>0</v>
      </c>
      <c r="J43" s="362">
        <f>I43/'- 3 -'!E43</f>
        <v>0</v>
      </c>
    </row>
    <row r="44" spans="1:10" ht="12.75">
      <c r="A44" s="13">
        <v>38</v>
      </c>
      <c r="B44" s="14" t="s">
        <v>159</v>
      </c>
      <c r="C44" s="14">
        <v>0</v>
      </c>
      <c r="D44" s="363">
        <f>C44/'- 3 -'!E44</f>
        <v>0</v>
      </c>
      <c r="E44" s="14">
        <v>0</v>
      </c>
      <c r="F44" s="363">
        <f>E44/'- 3 -'!E44</f>
        <v>0</v>
      </c>
      <c r="G44" s="14">
        <v>0</v>
      </c>
      <c r="H44" s="363">
        <f>G44/'- 3 -'!E44</f>
        <v>0</v>
      </c>
      <c r="I44" s="14">
        <v>0</v>
      </c>
      <c r="J44" s="363">
        <f>I44/'- 3 -'!E44</f>
        <v>0</v>
      </c>
    </row>
    <row r="45" spans="1:10" ht="12.75">
      <c r="A45" s="11">
        <v>39</v>
      </c>
      <c r="B45" s="12" t="s">
        <v>160</v>
      </c>
      <c r="C45" s="12">
        <v>0</v>
      </c>
      <c r="D45" s="362">
        <f>C45/'- 3 -'!E45</f>
        <v>0</v>
      </c>
      <c r="E45" s="12">
        <v>0</v>
      </c>
      <c r="F45" s="362">
        <f>E45/'- 3 -'!E45</f>
        <v>0</v>
      </c>
      <c r="G45" s="12">
        <v>0</v>
      </c>
      <c r="H45" s="362">
        <f>G45/'- 3 -'!E45</f>
        <v>0</v>
      </c>
      <c r="I45" s="12">
        <v>0</v>
      </c>
      <c r="J45" s="362">
        <f>I45/'- 3 -'!E45</f>
        <v>0</v>
      </c>
    </row>
    <row r="46" spans="1:10" ht="12.75">
      <c r="A46" s="13">
        <v>40</v>
      </c>
      <c r="B46" s="14" t="s">
        <v>161</v>
      </c>
      <c r="C46" s="14">
        <v>0</v>
      </c>
      <c r="D46" s="363">
        <f>C46/'- 3 -'!E46</f>
        <v>0</v>
      </c>
      <c r="E46" s="14">
        <v>0</v>
      </c>
      <c r="F46" s="363">
        <f>E46/'- 3 -'!E46</f>
        <v>0</v>
      </c>
      <c r="G46" s="14">
        <v>37089</v>
      </c>
      <c r="H46" s="363">
        <f>G46/'- 3 -'!E46</f>
        <v>0.0008931263728666431</v>
      </c>
      <c r="I46" s="14">
        <v>0</v>
      </c>
      <c r="J46" s="363">
        <f>I46/'- 3 -'!E46</f>
        <v>0</v>
      </c>
    </row>
    <row r="47" spans="1:10" ht="12.75">
      <c r="A47" s="11">
        <v>41</v>
      </c>
      <c r="B47" s="12" t="s">
        <v>162</v>
      </c>
      <c r="C47" s="12">
        <v>87695</v>
      </c>
      <c r="D47" s="362">
        <f>C47/'- 3 -'!E47</f>
        <v>0.007268976155652821</v>
      </c>
      <c r="E47" s="12">
        <v>0</v>
      </c>
      <c r="F47" s="362">
        <f>E47/'- 3 -'!E47</f>
        <v>0</v>
      </c>
      <c r="G47" s="12">
        <v>0</v>
      </c>
      <c r="H47" s="362">
        <f>G47/'- 3 -'!E47</f>
        <v>0</v>
      </c>
      <c r="I47" s="12">
        <v>48779</v>
      </c>
      <c r="J47" s="362">
        <f>I47/'- 3 -'!E47</f>
        <v>0.0040432566041004505</v>
      </c>
    </row>
    <row r="48" spans="1:10" ht="12.75">
      <c r="A48" s="13">
        <v>42</v>
      </c>
      <c r="B48" s="14" t="s">
        <v>163</v>
      </c>
      <c r="C48" s="14">
        <v>0</v>
      </c>
      <c r="D48" s="363">
        <f>C48/'- 3 -'!E48</f>
        <v>0</v>
      </c>
      <c r="E48" s="14">
        <v>0</v>
      </c>
      <c r="F48" s="363">
        <f>E48/'- 3 -'!E48</f>
        <v>0</v>
      </c>
      <c r="G48" s="14">
        <v>0</v>
      </c>
      <c r="H48" s="363">
        <f>G48/'- 3 -'!E48</f>
        <v>0</v>
      </c>
      <c r="I48" s="14">
        <v>0</v>
      </c>
      <c r="J48" s="363">
        <f>I48/'- 3 -'!E48</f>
        <v>0</v>
      </c>
    </row>
    <row r="49" spans="1:10" ht="12.75">
      <c r="A49" s="11">
        <v>43</v>
      </c>
      <c r="B49" s="12" t="s">
        <v>164</v>
      </c>
      <c r="C49" s="12">
        <v>0</v>
      </c>
      <c r="D49" s="362">
        <f>C49/'- 3 -'!E49</f>
        <v>0</v>
      </c>
      <c r="E49" s="12">
        <v>0</v>
      </c>
      <c r="F49" s="362">
        <f>E49/'- 3 -'!E49</f>
        <v>0</v>
      </c>
      <c r="G49" s="12">
        <v>0</v>
      </c>
      <c r="H49" s="362">
        <f>G49/'- 3 -'!E49</f>
        <v>0</v>
      </c>
      <c r="I49" s="12">
        <v>13445</v>
      </c>
      <c r="J49" s="362">
        <f>I49/'- 3 -'!E49</f>
        <v>0.0021806234133917037</v>
      </c>
    </row>
    <row r="50" spans="1:10" ht="12.75">
      <c r="A50" s="13">
        <v>44</v>
      </c>
      <c r="B50" s="14" t="s">
        <v>165</v>
      </c>
      <c r="C50" s="14">
        <v>0</v>
      </c>
      <c r="D50" s="363">
        <f>C50/'- 3 -'!E50</f>
        <v>0</v>
      </c>
      <c r="E50" s="14">
        <v>0</v>
      </c>
      <c r="F50" s="363">
        <f>E50/'- 3 -'!E50</f>
        <v>0</v>
      </c>
      <c r="G50" s="14">
        <v>0</v>
      </c>
      <c r="H50" s="363">
        <f>G50/'- 3 -'!E50</f>
        <v>0</v>
      </c>
      <c r="I50" s="14">
        <v>0</v>
      </c>
      <c r="J50" s="363">
        <f>I50/'- 3 -'!E50</f>
        <v>0</v>
      </c>
    </row>
    <row r="51" spans="1:10" ht="12.75">
      <c r="A51" s="11">
        <v>45</v>
      </c>
      <c r="B51" s="12" t="s">
        <v>166</v>
      </c>
      <c r="C51" s="12">
        <v>0</v>
      </c>
      <c r="D51" s="362">
        <f>C51/'- 3 -'!E51</f>
        <v>0</v>
      </c>
      <c r="E51" s="12">
        <v>0</v>
      </c>
      <c r="F51" s="362">
        <f>E51/'- 3 -'!E51</f>
        <v>0</v>
      </c>
      <c r="G51" s="12">
        <v>7257</v>
      </c>
      <c r="H51" s="362">
        <f>G51/'- 3 -'!E51</f>
        <v>0.0006293424477128471</v>
      </c>
      <c r="I51" s="12">
        <v>0</v>
      </c>
      <c r="J51" s="362">
        <f>I51/'- 3 -'!E51</f>
        <v>0</v>
      </c>
    </row>
    <row r="52" spans="1:10" ht="12.75">
      <c r="A52" s="13">
        <v>46</v>
      </c>
      <c r="B52" s="14" t="s">
        <v>167</v>
      </c>
      <c r="C52" s="14">
        <v>0</v>
      </c>
      <c r="D52" s="363">
        <f>C52/'- 3 -'!E52</f>
        <v>0</v>
      </c>
      <c r="E52" s="14">
        <v>0</v>
      </c>
      <c r="F52" s="363">
        <f>E52/'- 3 -'!E52</f>
        <v>0</v>
      </c>
      <c r="G52" s="14">
        <v>0</v>
      </c>
      <c r="H52" s="363">
        <f>G52/'- 3 -'!E52</f>
        <v>0</v>
      </c>
      <c r="I52" s="14">
        <v>0</v>
      </c>
      <c r="J52" s="363">
        <f>I52/'- 3 -'!E52</f>
        <v>0</v>
      </c>
    </row>
    <row r="53" spans="1:10" ht="12.75">
      <c r="A53" s="11">
        <v>47</v>
      </c>
      <c r="B53" s="12" t="s">
        <v>168</v>
      </c>
      <c r="C53" s="12">
        <v>0</v>
      </c>
      <c r="D53" s="362">
        <f>C53/'- 3 -'!E53</f>
        <v>0</v>
      </c>
      <c r="E53" s="12">
        <v>0</v>
      </c>
      <c r="F53" s="362">
        <f>E53/'- 3 -'!E53</f>
        <v>0</v>
      </c>
      <c r="G53" s="12">
        <v>0</v>
      </c>
      <c r="H53" s="362">
        <f>G53/'- 3 -'!E53</f>
        <v>0</v>
      </c>
      <c r="I53" s="12">
        <v>0</v>
      </c>
      <c r="J53" s="362">
        <f>I53/'- 3 -'!E53</f>
        <v>0</v>
      </c>
    </row>
    <row r="54" spans="1:10" ht="12.75">
      <c r="A54" s="13">
        <v>48</v>
      </c>
      <c r="B54" s="14" t="s">
        <v>169</v>
      </c>
      <c r="C54" s="14">
        <v>8754</v>
      </c>
      <c r="D54" s="363">
        <f>C54/'- 3 -'!E54</f>
        <v>0.00016353821217724883</v>
      </c>
      <c r="E54" s="14">
        <v>0</v>
      </c>
      <c r="F54" s="363">
        <f>E54/'- 3 -'!E54</f>
        <v>0</v>
      </c>
      <c r="G54" s="14">
        <v>0</v>
      </c>
      <c r="H54" s="363">
        <f>G54/'- 3 -'!E54</f>
        <v>0</v>
      </c>
      <c r="I54" s="14">
        <v>538385</v>
      </c>
      <c r="J54" s="363">
        <f>I54/'- 3 -'!E54</f>
        <v>0.010057861590478423</v>
      </c>
    </row>
    <row r="55" spans="1:10" ht="12.75">
      <c r="A55" s="11">
        <v>49</v>
      </c>
      <c r="B55" s="12" t="s">
        <v>170</v>
      </c>
      <c r="C55" s="12">
        <v>0</v>
      </c>
      <c r="D55" s="362">
        <f>C55/'- 3 -'!E55</f>
        <v>0</v>
      </c>
      <c r="E55" s="12">
        <v>0</v>
      </c>
      <c r="F55" s="362">
        <f>E55/'- 3 -'!E55</f>
        <v>0</v>
      </c>
      <c r="G55" s="12">
        <v>0</v>
      </c>
      <c r="H55" s="362">
        <f>G55/'- 3 -'!E55</f>
        <v>0</v>
      </c>
      <c r="I55" s="12">
        <v>11871</v>
      </c>
      <c r="J55" s="362">
        <f>I55/'- 3 -'!E55</f>
        <v>0.0003698569945484805</v>
      </c>
    </row>
    <row r="56" spans="1:10" ht="12.75">
      <c r="A56" s="13">
        <v>50</v>
      </c>
      <c r="B56" s="14" t="s">
        <v>385</v>
      </c>
      <c r="C56" s="14">
        <v>0</v>
      </c>
      <c r="D56" s="363">
        <f>C56/'- 3 -'!E56</f>
        <v>0</v>
      </c>
      <c r="E56" s="14">
        <v>0</v>
      </c>
      <c r="F56" s="363">
        <f>E56/'- 3 -'!E56</f>
        <v>0</v>
      </c>
      <c r="G56" s="14">
        <v>0</v>
      </c>
      <c r="H56" s="363">
        <f>G56/'- 3 -'!E56</f>
        <v>0</v>
      </c>
      <c r="I56" s="14">
        <v>0</v>
      </c>
      <c r="J56" s="363">
        <f>I56/'- 3 -'!E56</f>
        <v>0</v>
      </c>
    </row>
    <row r="57" spans="1:10" ht="12.75">
      <c r="A57" s="11">
        <v>2264</v>
      </c>
      <c r="B57" s="12" t="s">
        <v>171</v>
      </c>
      <c r="C57" s="12">
        <v>0</v>
      </c>
      <c r="D57" s="362">
        <f>C57/'- 3 -'!E57</f>
        <v>0</v>
      </c>
      <c r="E57" s="12">
        <v>0</v>
      </c>
      <c r="F57" s="362">
        <f>E57/'- 3 -'!E57</f>
        <v>0</v>
      </c>
      <c r="G57" s="12">
        <v>0</v>
      </c>
      <c r="H57" s="362">
        <f>G57/'- 3 -'!E57</f>
        <v>0</v>
      </c>
      <c r="I57" s="12">
        <v>1832</v>
      </c>
      <c r="J57" s="362">
        <f>I57/'- 3 -'!E57</f>
        <v>0.0009981616825780468</v>
      </c>
    </row>
    <row r="58" spans="1:10" ht="12.75">
      <c r="A58" s="13">
        <v>2309</v>
      </c>
      <c r="B58" s="14" t="s">
        <v>172</v>
      </c>
      <c r="C58" s="14">
        <v>0</v>
      </c>
      <c r="D58" s="363">
        <f>C58/'- 3 -'!E58</f>
        <v>0</v>
      </c>
      <c r="E58" s="14">
        <v>0</v>
      </c>
      <c r="F58" s="363">
        <f>E58/'- 3 -'!E58</f>
        <v>0</v>
      </c>
      <c r="G58" s="14">
        <v>0</v>
      </c>
      <c r="H58" s="363">
        <f>G58/'- 3 -'!E58</f>
        <v>0</v>
      </c>
      <c r="I58" s="14">
        <v>0</v>
      </c>
      <c r="J58" s="363">
        <f>I58/'- 3 -'!E58</f>
        <v>0</v>
      </c>
    </row>
    <row r="59" spans="1:10" ht="12.75">
      <c r="A59" s="11">
        <v>2312</v>
      </c>
      <c r="B59" s="12" t="s">
        <v>173</v>
      </c>
      <c r="C59" s="12">
        <v>0</v>
      </c>
      <c r="D59" s="362">
        <f>C59/'- 3 -'!E59</f>
        <v>0</v>
      </c>
      <c r="E59" s="12">
        <v>0</v>
      </c>
      <c r="F59" s="362">
        <f>E59/'- 3 -'!E59</f>
        <v>0</v>
      </c>
      <c r="G59" s="12">
        <v>0</v>
      </c>
      <c r="H59" s="362">
        <f>G59/'- 3 -'!E59</f>
        <v>0</v>
      </c>
      <c r="I59" s="12">
        <v>0</v>
      </c>
      <c r="J59" s="362">
        <f>I59/'- 3 -'!E59</f>
        <v>0</v>
      </c>
    </row>
    <row r="60" spans="1:10" ht="12.75">
      <c r="A60" s="13">
        <v>2355</v>
      </c>
      <c r="B60" s="14" t="s">
        <v>174</v>
      </c>
      <c r="C60" s="14">
        <v>0</v>
      </c>
      <c r="D60" s="363">
        <f>C60/'- 3 -'!E60</f>
        <v>0</v>
      </c>
      <c r="E60" s="14">
        <v>0</v>
      </c>
      <c r="F60" s="363">
        <f>E60/'- 3 -'!E60</f>
        <v>0</v>
      </c>
      <c r="G60" s="14">
        <v>3261</v>
      </c>
      <c r="H60" s="363">
        <f>G60/'- 3 -'!E60</f>
        <v>0.00013686950523079909</v>
      </c>
      <c r="I60" s="14">
        <v>0</v>
      </c>
      <c r="J60" s="363">
        <f>I60/'- 3 -'!E60</f>
        <v>0</v>
      </c>
    </row>
    <row r="61" spans="1:10" ht="12.75">
      <c r="A61" s="11">
        <v>2439</v>
      </c>
      <c r="B61" s="12" t="s">
        <v>175</v>
      </c>
      <c r="C61" s="12">
        <v>0</v>
      </c>
      <c r="D61" s="362">
        <f>C61/'- 3 -'!E61</f>
        <v>0</v>
      </c>
      <c r="E61" s="12">
        <v>0</v>
      </c>
      <c r="F61" s="362">
        <f>E61/'- 3 -'!E61</f>
        <v>0</v>
      </c>
      <c r="G61" s="12">
        <v>0</v>
      </c>
      <c r="H61" s="362">
        <f>G61/'- 3 -'!E61</f>
        <v>0</v>
      </c>
      <c r="I61" s="12">
        <v>0</v>
      </c>
      <c r="J61" s="362">
        <f>I61/'- 3 -'!E61</f>
        <v>0</v>
      </c>
    </row>
    <row r="62" spans="1:10" ht="12.75">
      <c r="A62" s="13">
        <v>2460</v>
      </c>
      <c r="B62" s="14" t="s">
        <v>176</v>
      </c>
      <c r="C62" s="14">
        <v>0</v>
      </c>
      <c r="D62" s="363">
        <f>C62/'- 3 -'!E62</f>
        <v>0</v>
      </c>
      <c r="E62" s="14">
        <v>0</v>
      </c>
      <c r="F62" s="363">
        <f>E62/'- 3 -'!E62</f>
        <v>0</v>
      </c>
      <c r="G62" s="14">
        <v>0</v>
      </c>
      <c r="H62" s="363">
        <f>G62/'- 3 -'!E62</f>
        <v>0</v>
      </c>
      <c r="I62" s="14">
        <v>0</v>
      </c>
      <c r="J62" s="363">
        <f>I62/'- 3 -'!E62</f>
        <v>0</v>
      </c>
    </row>
    <row r="63" spans="1:10" ht="12.75">
      <c r="A63" s="11">
        <v>3000</v>
      </c>
      <c r="B63" s="12" t="s">
        <v>459</v>
      </c>
      <c r="C63" s="12">
        <v>288022</v>
      </c>
      <c r="D63" s="362">
        <f>C63/'- 3 -'!E63</f>
        <v>0.057110474351523416</v>
      </c>
      <c r="E63" s="12">
        <v>0</v>
      </c>
      <c r="F63" s="362">
        <f>E63/'- 3 -'!E63</f>
        <v>0</v>
      </c>
      <c r="G63" s="12">
        <v>0</v>
      </c>
      <c r="H63" s="362">
        <f>G63/'- 3 -'!E63</f>
        <v>0</v>
      </c>
      <c r="I63" s="12">
        <v>0</v>
      </c>
      <c r="J63" s="362">
        <f>I63/'- 3 -'!E63</f>
        <v>0</v>
      </c>
    </row>
    <row r="64" spans="1:10" ht="4.5" customHeight="1">
      <c r="A64" s="15"/>
      <c r="B64" s="15"/>
      <c r="C64" s="15"/>
      <c r="D64" s="196"/>
      <c r="E64" s="15"/>
      <c r="F64" s="196"/>
      <c r="G64" s="15"/>
      <c r="H64" s="196"/>
      <c r="I64" s="15"/>
      <c r="J64" s="196"/>
    </row>
    <row r="65" spans="1:10" ht="12.75">
      <c r="A65" s="17"/>
      <c r="B65" s="18" t="s">
        <v>177</v>
      </c>
      <c r="C65" s="18">
        <f>SUM(C11:C63)</f>
        <v>1869770</v>
      </c>
      <c r="D65" s="101">
        <f>C65/'- 3 -'!E65</f>
        <v>0.0015403607229805107</v>
      </c>
      <c r="E65" s="18">
        <f>SUM(E11:E63)</f>
        <v>1667702.63</v>
      </c>
      <c r="F65" s="101">
        <f>E65/'- 3 -'!E65</f>
        <v>0.001373892847175481</v>
      </c>
      <c r="G65" s="18">
        <f>SUM(G11:G63)</f>
        <v>423981.48</v>
      </c>
      <c r="H65" s="101">
        <f>G65/'- 3 -'!E65</f>
        <v>0.000349285965152477</v>
      </c>
      <c r="I65" s="18">
        <f>SUM(I11:I63)</f>
        <v>3430310.1999999997</v>
      </c>
      <c r="J65" s="101">
        <f>I65/'- 3 -'!E65</f>
        <v>0.0028259706272533093</v>
      </c>
    </row>
    <row r="66" spans="1:10" ht="4.5" customHeight="1">
      <c r="A66" s="15"/>
      <c r="B66" s="15"/>
      <c r="C66" s="15"/>
      <c r="D66" s="196"/>
      <c r="E66" s="15"/>
      <c r="F66" s="196"/>
      <c r="G66" s="15"/>
      <c r="H66" s="196"/>
      <c r="I66" s="15"/>
      <c r="J66" s="196"/>
    </row>
    <row r="67" spans="1:10" ht="12.75">
      <c r="A67" s="13">
        <v>2155</v>
      </c>
      <c r="B67" s="14" t="s">
        <v>178</v>
      </c>
      <c r="C67" s="14">
        <v>0</v>
      </c>
      <c r="D67" s="363">
        <f>C67/'- 3 -'!E67</f>
        <v>0</v>
      </c>
      <c r="E67" s="14">
        <v>0</v>
      </c>
      <c r="F67" s="363">
        <f>E67/'- 3 -'!E67</f>
        <v>0</v>
      </c>
      <c r="G67" s="14">
        <v>541</v>
      </c>
      <c r="H67" s="363">
        <f>G67/'- 3 -'!E67</f>
        <v>0.00046829748104948974</v>
      </c>
      <c r="I67" s="14">
        <v>0</v>
      </c>
      <c r="J67" s="363">
        <f>I67/'- 3 -'!E67</f>
        <v>0</v>
      </c>
    </row>
    <row r="68" spans="1:10" ht="12.75">
      <c r="A68" s="11">
        <v>2408</v>
      </c>
      <c r="B68" s="12" t="s">
        <v>180</v>
      </c>
      <c r="C68" s="12">
        <v>4078</v>
      </c>
      <c r="D68" s="362">
        <f>C68/'- 3 -'!E68</f>
        <v>0.0017943825880646718</v>
      </c>
      <c r="E68" s="12">
        <v>0</v>
      </c>
      <c r="F68" s="362">
        <f>E68/'- 3 -'!E68</f>
        <v>0</v>
      </c>
      <c r="G68" s="12">
        <v>0</v>
      </c>
      <c r="H68" s="362">
        <f>G68/'- 3 -'!E68</f>
        <v>0</v>
      </c>
      <c r="I68" s="12">
        <v>0</v>
      </c>
      <c r="J68" s="362">
        <f>I68/'- 3 -'!E68</f>
        <v>0</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2"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8"/>
      <c r="F2" s="198"/>
      <c r="G2" s="198"/>
      <c r="H2" s="213"/>
      <c r="I2" s="213"/>
      <c r="J2" s="229"/>
      <c r="K2" s="218" t="s">
        <v>419</v>
      </c>
    </row>
    <row r="3" spans="1:11" ht="12.75">
      <c r="A3" s="7"/>
      <c r="B3" s="85"/>
      <c r="C3" s="201" t="str">
        <f>YEAR</f>
        <v>OPERATING FUND ACTUAL 1999/2000</v>
      </c>
      <c r="D3" s="201"/>
      <c r="E3" s="201"/>
      <c r="F3" s="201"/>
      <c r="G3" s="201"/>
      <c r="H3" s="214"/>
      <c r="I3" s="214"/>
      <c r="J3" s="214"/>
      <c r="K3" s="219"/>
    </row>
    <row r="4" spans="1:11" ht="12.75">
      <c r="A4" s="8"/>
      <c r="C4" s="141"/>
      <c r="D4" s="141"/>
      <c r="E4" s="141"/>
      <c r="F4" s="141"/>
      <c r="G4" s="141"/>
      <c r="H4" s="141"/>
      <c r="I4" s="141"/>
      <c r="J4" s="141"/>
      <c r="K4" s="141"/>
    </row>
    <row r="5" spans="1:11" ht="16.5">
      <c r="A5" s="8"/>
      <c r="C5" s="343" t="s">
        <v>381</v>
      </c>
      <c r="D5" s="220"/>
      <c r="E5" s="232"/>
      <c r="F5" s="232"/>
      <c r="G5" s="232"/>
      <c r="H5" s="232"/>
      <c r="I5" s="232"/>
      <c r="J5" s="232"/>
      <c r="K5" s="233"/>
    </row>
    <row r="6" spans="1:11" ht="12.75">
      <c r="A6" s="8"/>
      <c r="C6" s="203"/>
      <c r="D6" s="65"/>
      <c r="E6" s="66"/>
      <c r="F6" s="67" t="s">
        <v>23</v>
      </c>
      <c r="G6" s="65"/>
      <c r="H6" s="66"/>
      <c r="I6" s="67" t="s">
        <v>20</v>
      </c>
      <c r="J6" s="65"/>
      <c r="K6" s="66"/>
    </row>
    <row r="7" spans="3:11" ht="12.75">
      <c r="C7" s="68" t="s">
        <v>53</v>
      </c>
      <c r="D7" s="69"/>
      <c r="E7" s="70"/>
      <c r="F7" s="68" t="s">
        <v>54</v>
      </c>
      <c r="G7" s="69"/>
      <c r="H7" s="70"/>
      <c r="I7" s="68" t="s">
        <v>55</v>
      </c>
      <c r="J7" s="69"/>
      <c r="K7" s="70"/>
    </row>
    <row r="8" spans="1:11" ht="12.75">
      <c r="A8" s="92"/>
      <c r="B8" s="45"/>
      <c r="C8" s="235"/>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520116.93</v>
      </c>
      <c r="D11" s="362">
        <f>C11/'- 3 -'!E11</f>
        <v>0.002357330537207728</v>
      </c>
      <c r="E11" s="12">
        <f>C11/'- 7 -'!H11</f>
        <v>17.217169934986693</v>
      </c>
      <c r="F11" s="12">
        <v>1107307.21</v>
      </c>
      <c r="G11" s="362">
        <f>F11/'- 3 -'!E11</f>
        <v>0.005018658208651832</v>
      </c>
      <c r="H11" s="12">
        <f>F11/'- 7 -'!H11</f>
        <v>36.65463534287568</v>
      </c>
      <c r="I11" s="12">
        <v>3919413.87</v>
      </c>
      <c r="J11" s="362">
        <f>I11/'- 3 -'!E11</f>
        <v>0.017763993961331964</v>
      </c>
      <c r="K11" s="12">
        <f>I11/'- 7 -'!H11</f>
        <v>129.74239205275214</v>
      </c>
    </row>
    <row r="12" spans="1:11" ht="12.75">
      <c r="A12" s="13">
        <v>2</v>
      </c>
      <c r="B12" s="14" t="s">
        <v>127</v>
      </c>
      <c r="C12" s="14">
        <v>248908</v>
      </c>
      <c r="D12" s="363">
        <f>C12/'- 3 -'!E12</f>
        <v>0.004474213173605162</v>
      </c>
      <c r="E12" s="14">
        <f>C12/'- 7 -'!H12</f>
        <v>27.164999421575455</v>
      </c>
      <c r="F12" s="14">
        <v>570932</v>
      </c>
      <c r="G12" s="363">
        <f>F12/'- 3 -'!E12</f>
        <v>0.010262713434814238</v>
      </c>
      <c r="H12" s="14">
        <f>F12/'- 7 -'!H12</f>
        <v>62.309638299126256</v>
      </c>
      <c r="I12" s="14">
        <v>944532</v>
      </c>
      <c r="J12" s="363">
        <f>I12/'- 3 -'!E12</f>
        <v>0.01697831133306937</v>
      </c>
      <c r="K12" s="14">
        <f>I12/'- 7 -'!H12</f>
        <v>103.083111967713</v>
      </c>
    </row>
    <row r="13" spans="1:11" ht="12.75">
      <c r="A13" s="11">
        <v>3</v>
      </c>
      <c r="B13" s="12" t="s">
        <v>128</v>
      </c>
      <c r="C13" s="12">
        <v>155244</v>
      </c>
      <c r="D13" s="362">
        <f>C13/'- 3 -'!E13</f>
        <v>0.004027995560289761</v>
      </c>
      <c r="E13" s="12">
        <f>C13/'- 7 -'!H13</f>
        <v>25.954458822349284</v>
      </c>
      <c r="F13" s="12">
        <v>333957</v>
      </c>
      <c r="G13" s="362">
        <f>F13/'- 3 -'!E13</f>
        <v>0.008664923045835509</v>
      </c>
      <c r="H13" s="12">
        <f>F13/'- 7 -'!H13</f>
        <v>55.83258100110342</v>
      </c>
      <c r="I13" s="12">
        <v>723404</v>
      </c>
      <c r="J13" s="362">
        <f>I13/'- 3 -'!E13</f>
        <v>0.018769602047717493</v>
      </c>
      <c r="K13" s="12">
        <f>I13/'- 7 -'!H13</f>
        <v>120.9422543217307</v>
      </c>
    </row>
    <row r="14" spans="1:11" ht="12.75">
      <c r="A14" s="13">
        <v>4</v>
      </c>
      <c r="B14" s="14" t="s">
        <v>129</v>
      </c>
      <c r="C14" s="14">
        <v>239012.74</v>
      </c>
      <c r="D14" s="363">
        <f>C14/'- 3 -'!E14</f>
        <v>0.0063267728580609665</v>
      </c>
      <c r="E14" s="14">
        <f>C14/'- 7 -'!H14</f>
        <v>41.2389557955761</v>
      </c>
      <c r="F14" s="14">
        <v>311482.3</v>
      </c>
      <c r="G14" s="363">
        <f>F14/'- 3 -'!E14</f>
        <v>0.008245074138752619</v>
      </c>
      <c r="H14" s="14">
        <f>F14/'- 7 -'!H14</f>
        <v>53.742762000069014</v>
      </c>
      <c r="I14" s="14">
        <v>604220.03</v>
      </c>
      <c r="J14" s="363">
        <f>I14/'- 3 -'!E14</f>
        <v>0.01599397122555385</v>
      </c>
      <c r="K14" s="14">
        <f>I14/'- 7 -'!H14</f>
        <v>104.25135960523137</v>
      </c>
    </row>
    <row r="15" spans="1:11" ht="12.75">
      <c r="A15" s="11">
        <v>5</v>
      </c>
      <c r="B15" s="12" t="s">
        <v>130</v>
      </c>
      <c r="C15" s="12">
        <v>189427</v>
      </c>
      <c r="D15" s="362">
        <f>C15/'- 3 -'!E15</f>
        <v>0.004125005746202449</v>
      </c>
      <c r="E15" s="12">
        <f>C15/'- 7 -'!H15</f>
        <v>26.82456065819845</v>
      </c>
      <c r="F15" s="12">
        <v>671943</v>
      </c>
      <c r="G15" s="362">
        <f>F15/'- 3 -'!E15</f>
        <v>0.014632384697643483</v>
      </c>
      <c r="H15" s="12">
        <f>F15/'- 7 -'!H15</f>
        <v>95.15315009133778</v>
      </c>
      <c r="I15" s="12">
        <v>856174</v>
      </c>
      <c r="J15" s="362">
        <f>I15/'- 3 -'!E15</f>
        <v>0.018644241157538974</v>
      </c>
      <c r="K15" s="12">
        <f>I15/'- 7 -'!H15</f>
        <v>121.24191058810202</v>
      </c>
    </row>
    <row r="16" spans="1:11" ht="12.75">
      <c r="A16" s="13">
        <v>6</v>
      </c>
      <c r="B16" s="14" t="s">
        <v>131</v>
      </c>
      <c r="C16" s="14">
        <v>161394</v>
      </c>
      <c r="D16" s="363">
        <f>C16/'- 3 -'!E16</f>
        <v>0.002954157135006815</v>
      </c>
      <c r="E16" s="14">
        <f>C16/'- 7 -'!H16</f>
        <v>18.147411030527913</v>
      </c>
      <c r="F16" s="14">
        <v>430964</v>
      </c>
      <c r="G16" s="363">
        <f>F16/'- 3 -'!E16</f>
        <v>0.007888368684902022</v>
      </c>
      <c r="H16" s="14">
        <f>F16/'- 7 -'!H16</f>
        <v>48.458312250520045</v>
      </c>
      <c r="I16" s="14">
        <v>1081064</v>
      </c>
      <c r="J16" s="363">
        <f>I16/'- 3 -'!E16</f>
        <v>0.019787804559023306</v>
      </c>
      <c r="K16" s="14">
        <f>I16/'- 7 -'!H16</f>
        <v>121.55664249170742</v>
      </c>
    </row>
    <row r="17" spans="1:11" ht="12.75">
      <c r="A17" s="11">
        <v>9</v>
      </c>
      <c r="B17" s="12" t="s">
        <v>132</v>
      </c>
      <c r="C17" s="12">
        <v>274843</v>
      </c>
      <c r="D17" s="362">
        <f>C17/'- 3 -'!E17</f>
        <v>0.0035715154450298016</v>
      </c>
      <c r="E17" s="12">
        <f>C17/'- 7 -'!H17</f>
        <v>21.340067706068698</v>
      </c>
      <c r="F17" s="12">
        <v>822092</v>
      </c>
      <c r="G17" s="362">
        <f>F17/'- 3 -'!E17</f>
        <v>0.010682878134918625</v>
      </c>
      <c r="H17" s="12">
        <f>F17/'- 7 -'!H17</f>
        <v>63.83098329088763</v>
      </c>
      <c r="I17" s="12">
        <v>978222</v>
      </c>
      <c r="J17" s="362">
        <f>I17/'- 3 -'!E17</f>
        <v>0.012711748094977651</v>
      </c>
      <c r="K17" s="12">
        <f>I17/'- 7 -'!H17</f>
        <v>75.95363066028945</v>
      </c>
    </row>
    <row r="18" spans="1:11" ht="12.75">
      <c r="A18" s="13">
        <v>10</v>
      </c>
      <c r="B18" s="14" t="s">
        <v>133</v>
      </c>
      <c r="C18" s="14">
        <v>166983</v>
      </c>
      <c r="D18" s="363">
        <f>C18/'- 3 -'!E18</f>
        <v>0.002964853481288547</v>
      </c>
      <c r="E18" s="14">
        <f>C18/'- 7 -'!H18</f>
        <v>19.138452722063036</v>
      </c>
      <c r="F18" s="14">
        <v>467320</v>
      </c>
      <c r="G18" s="363">
        <f>F18/'- 3 -'!E18</f>
        <v>0.008297463387744643</v>
      </c>
      <c r="H18" s="14">
        <f>F18/'- 7 -'!H18</f>
        <v>53.561031518624645</v>
      </c>
      <c r="I18" s="14">
        <v>1139527</v>
      </c>
      <c r="J18" s="363">
        <f>I18/'- 3 -'!E18</f>
        <v>0.02023278173809486</v>
      </c>
      <c r="K18" s="14">
        <f>I18/'- 7 -'!H18</f>
        <v>130.60481375358165</v>
      </c>
    </row>
    <row r="19" spans="1:11" ht="12.75">
      <c r="A19" s="11">
        <v>11</v>
      </c>
      <c r="B19" s="12" t="s">
        <v>134</v>
      </c>
      <c r="C19" s="12">
        <v>153255</v>
      </c>
      <c r="D19" s="362">
        <f>C19/'- 3 -'!E19</f>
        <v>0.005170189669093692</v>
      </c>
      <c r="E19" s="12">
        <f>C19/'- 7 -'!H19</f>
        <v>32.411598003553</v>
      </c>
      <c r="F19" s="12">
        <v>203707</v>
      </c>
      <c r="G19" s="362">
        <f>F19/'- 3 -'!E19</f>
        <v>0.006872231424241093</v>
      </c>
      <c r="H19" s="12">
        <f>F19/'- 7 -'!H19</f>
        <v>43.08159208188817</v>
      </c>
      <c r="I19" s="12">
        <v>403531</v>
      </c>
      <c r="J19" s="362">
        <f>I19/'- 3 -'!E19</f>
        <v>0.013613466492832512</v>
      </c>
      <c r="K19" s="12">
        <f>I19/'- 7 -'!H19</f>
        <v>85.34197614415025</v>
      </c>
    </row>
    <row r="20" spans="1:11" ht="12.75">
      <c r="A20" s="13">
        <v>12</v>
      </c>
      <c r="B20" s="14" t="s">
        <v>135</v>
      </c>
      <c r="C20" s="14">
        <v>168945</v>
      </c>
      <c r="D20" s="363">
        <f>C20/'- 3 -'!E20</f>
        <v>0.0035640778670796096</v>
      </c>
      <c r="E20" s="14">
        <f>C20/'- 7 -'!H20</f>
        <v>20.885512603379855</v>
      </c>
      <c r="F20" s="14">
        <v>344958</v>
      </c>
      <c r="G20" s="363">
        <f>F20/'- 3 -'!E20</f>
        <v>0.007277262854017864</v>
      </c>
      <c r="H20" s="14">
        <f>F20/'- 7 -'!H20</f>
        <v>42.64479361115575</v>
      </c>
      <c r="I20" s="14">
        <v>754922</v>
      </c>
      <c r="J20" s="363">
        <f>I20/'- 3 -'!E20</f>
        <v>0.015925897727493997</v>
      </c>
      <c r="K20" s="14">
        <f>I20/'- 7 -'!H20</f>
        <v>93.32583352906998</v>
      </c>
    </row>
    <row r="21" spans="1:11" ht="12.75">
      <c r="A21" s="11">
        <v>13</v>
      </c>
      <c r="B21" s="12" t="s">
        <v>136</v>
      </c>
      <c r="C21" s="12">
        <v>107204</v>
      </c>
      <c r="D21" s="362">
        <f>C21/'- 3 -'!E21</f>
        <v>0.005511158886597603</v>
      </c>
      <c r="E21" s="12">
        <f>C21/'- 7 -'!H21</f>
        <v>34.06004765687053</v>
      </c>
      <c r="F21" s="12">
        <v>146626</v>
      </c>
      <c r="G21" s="362">
        <f>F21/'- 3 -'!E21</f>
        <v>0.007537770819244246</v>
      </c>
      <c r="H21" s="12">
        <f>F21/'- 7 -'!H21</f>
        <v>46.58490865766481</v>
      </c>
      <c r="I21" s="12">
        <v>316336</v>
      </c>
      <c r="J21" s="362">
        <f>I21/'- 3 -'!E21</f>
        <v>0.01626224728135834</v>
      </c>
      <c r="K21" s="12">
        <f>I21/'- 7 -'!H21</f>
        <v>100.50389197776013</v>
      </c>
    </row>
    <row r="22" spans="1:11" ht="12.75">
      <c r="A22" s="13">
        <v>14</v>
      </c>
      <c r="B22" s="14" t="s">
        <v>137</v>
      </c>
      <c r="C22" s="14">
        <v>117559</v>
      </c>
      <c r="D22" s="363">
        <f>C22/'- 3 -'!E22</f>
        <v>0.005407016139893274</v>
      </c>
      <c r="E22" s="14">
        <f>C22/'- 7 -'!H22</f>
        <v>32.505391804457226</v>
      </c>
      <c r="F22" s="14">
        <v>267978</v>
      </c>
      <c r="G22" s="363">
        <f>F22/'- 3 -'!E22</f>
        <v>0.012325397214473751</v>
      </c>
      <c r="H22" s="14">
        <f>F22/'- 7 -'!H22</f>
        <v>74.0966653763203</v>
      </c>
      <c r="I22" s="14">
        <v>345735</v>
      </c>
      <c r="J22" s="363">
        <f>I22/'- 3 -'!E22</f>
        <v>0.01590175762915643</v>
      </c>
      <c r="K22" s="14">
        <f>I22/'- 7 -'!H22</f>
        <v>95.59669302659957</v>
      </c>
    </row>
    <row r="23" spans="1:11" ht="12.75">
      <c r="A23" s="11">
        <v>15</v>
      </c>
      <c r="B23" s="12" t="s">
        <v>138</v>
      </c>
      <c r="C23" s="12">
        <v>121361</v>
      </c>
      <c r="D23" s="362">
        <f>C23/'- 3 -'!E23</f>
        <v>0.004266667022922458</v>
      </c>
      <c r="E23" s="12">
        <f>C23/'- 7 -'!H23</f>
        <v>21.29812923379313</v>
      </c>
      <c r="F23" s="12">
        <v>233365</v>
      </c>
      <c r="G23" s="362">
        <f>F23/'- 3 -'!E23</f>
        <v>0.008204371666386233</v>
      </c>
      <c r="H23" s="12">
        <f>F23/'- 7 -'!H23</f>
        <v>40.95416096311116</v>
      </c>
      <c r="I23" s="12">
        <v>415911</v>
      </c>
      <c r="J23" s="362">
        <f>I23/'- 3 -'!E23</f>
        <v>0.014622108817253506</v>
      </c>
      <c r="K23" s="12">
        <f>I23/'- 7 -'!H23</f>
        <v>72.98989154469832</v>
      </c>
    </row>
    <row r="24" spans="1:11" ht="12.75">
      <c r="A24" s="13">
        <v>16</v>
      </c>
      <c r="B24" s="14" t="s">
        <v>139</v>
      </c>
      <c r="C24" s="14">
        <v>43308</v>
      </c>
      <c r="D24" s="363">
        <f>C24/'- 3 -'!E24</f>
        <v>0.007861426296677899</v>
      </c>
      <c r="E24" s="14">
        <f>C24/'- 7 -'!H24</f>
        <v>55.0292249047014</v>
      </c>
      <c r="F24" s="14">
        <v>46686</v>
      </c>
      <c r="G24" s="363">
        <f>F24/'- 3 -'!E24</f>
        <v>0.00847461319125114</v>
      </c>
      <c r="H24" s="14">
        <f>F24/'- 7 -'!H24</f>
        <v>59.321473951715376</v>
      </c>
      <c r="I24" s="14">
        <v>115269</v>
      </c>
      <c r="J24" s="363">
        <f>I24/'- 3 -'!E24</f>
        <v>0.020924049778141794</v>
      </c>
      <c r="K24" s="14">
        <f>I24/'- 7 -'!H24</f>
        <v>146.46632782719186</v>
      </c>
    </row>
    <row r="25" spans="1:11" ht="12.75">
      <c r="A25" s="11">
        <v>17</v>
      </c>
      <c r="B25" s="12" t="s">
        <v>140</v>
      </c>
      <c r="C25" s="12">
        <v>42368</v>
      </c>
      <c r="D25" s="362">
        <f>C25/'- 3 -'!E25</f>
        <v>0.01067719523599012</v>
      </c>
      <c r="E25" s="12">
        <f>C25/'- 7 -'!H25</f>
        <v>78.16974169741698</v>
      </c>
      <c r="F25" s="12">
        <v>51782</v>
      </c>
      <c r="G25" s="362">
        <f>F25/'- 3 -'!E25</f>
        <v>0.013049625276388793</v>
      </c>
      <c r="H25" s="12">
        <f>F25/'- 7 -'!H25</f>
        <v>95.53874538745387</v>
      </c>
      <c r="I25" s="12">
        <v>104095</v>
      </c>
      <c r="J25" s="362">
        <f>I25/'- 3 -'!E25</f>
        <v>0.026233068308402368</v>
      </c>
      <c r="K25" s="12">
        <f>I25/'- 7 -'!H25</f>
        <v>192.05719557195573</v>
      </c>
    </row>
    <row r="26" spans="1:11" ht="12.75">
      <c r="A26" s="13">
        <v>18</v>
      </c>
      <c r="B26" s="14" t="s">
        <v>141</v>
      </c>
      <c r="C26" s="14">
        <v>86585</v>
      </c>
      <c r="D26" s="363">
        <f>C26/'- 3 -'!E26</f>
        <v>0.00983250726720913</v>
      </c>
      <c r="E26" s="14">
        <f>C26/'- 7 -'!H26</f>
        <v>56.01669146664941</v>
      </c>
      <c r="F26" s="14">
        <v>87750</v>
      </c>
      <c r="G26" s="363">
        <f>F26/'- 3 -'!E26</f>
        <v>0.009964803519057588</v>
      </c>
      <c r="H26" s="14">
        <f>F26/'- 7 -'!H26</f>
        <v>56.7703952901598</v>
      </c>
      <c r="I26" s="14">
        <v>148375</v>
      </c>
      <c r="J26" s="363">
        <f>I26/'- 3 -'!E26</f>
        <v>0.016849318770828143</v>
      </c>
      <c r="K26" s="14">
        <f>I26/'- 7 -'!H26</f>
        <v>95.99210713592547</v>
      </c>
    </row>
    <row r="27" spans="1:11" ht="12.75">
      <c r="A27" s="11">
        <v>19</v>
      </c>
      <c r="B27" s="12" t="s">
        <v>142</v>
      </c>
      <c r="C27" s="12">
        <v>83807</v>
      </c>
      <c r="D27" s="362">
        <f>C27/'- 3 -'!E27</f>
        <v>0.003911525874542732</v>
      </c>
      <c r="E27" s="12">
        <f>C27/'- 7 -'!H27</f>
        <v>17.71930566420703</v>
      </c>
      <c r="F27" s="12">
        <v>116386</v>
      </c>
      <c r="G27" s="362">
        <f>F27/'- 3 -'!E27</f>
        <v>0.005432086227099532</v>
      </c>
      <c r="H27" s="12">
        <f>F27/'- 7 -'!H27</f>
        <v>24.607480389876734</v>
      </c>
      <c r="I27" s="12">
        <v>485074</v>
      </c>
      <c r="J27" s="362">
        <f>I27/'- 3 -'!E27</f>
        <v>0.022639869009366063</v>
      </c>
      <c r="K27" s="12">
        <f>I27/'- 7 -'!H27</f>
        <v>102.55914751464151</v>
      </c>
    </row>
    <row r="28" spans="1:11" ht="12.75">
      <c r="A28" s="13">
        <v>20</v>
      </c>
      <c r="B28" s="14" t="s">
        <v>143</v>
      </c>
      <c r="C28" s="14">
        <v>77171.39</v>
      </c>
      <c r="D28" s="363">
        <f>C28/'- 3 -'!E28</f>
        <v>0.010252728064356915</v>
      </c>
      <c r="E28" s="14">
        <f>C28/'- 7 -'!H28</f>
        <v>78.5859368635438</v>
      </c>
      <c r="F28" s="14">
        <v>103939</v>
      </c>
      <c r="G28" s="363">
        <f>F28/'- 3 -'!E28</f>
        <v>0.013808981570517173</v>
      </c>
      <c r="H28" s="14">
        <f>F28/'- 7 -'!H28</f>
        <v>105.84419551934828</v>
      </c>
      <c r="I28" s="14">
        <v>198728.97</v>
      </c>
      <c r="J28" s="363">
        <f>I28/'- 3 -'!E28</f>
        <v>0.026402454172715344</v>
      </c>
      <c r="K28" s="14">
        <f>I28/'- 7 -'!H28</f>
        <v>202.3716598778004</v>
      </c>
    </row>
    <row r="29" spans="1:11" ht="12.75">
      <c r="A29" s="11">
        <v>21</v>
      </c>
      <c r="B29" s="12" t="s">
        <v>144</v>
      </c>
      <c r="C29" s="12">
        <v>128854</v>
      </c>
      <c r="D29" s="362">
        <f>C29/'- 3 -'!E29</f>
        <v>0.006130391204824499</v>
      </c>
      <c r="E29" s="12">
        <f>C29/'- 7 -'!H29</f>
        <v>36.945264787682426</v>
      </c>
      <c r="F29" s="12">
        <v>228731</v>
      </c>
      <c r="G29" s="362">
        <f>F29/'- 3 -'!E29</f>
        <v>0.010882165168878829</v>
      </c>
      <c r="H29" s="12">
        <f>F29/'- 7 -'!H29</f>
        <v>65.5821888350489</v>
      </c>
      <c r="I29" s="12">
        <v>268868</v>
      </c>
      <c r="J29" s="362">
        <f>I29/'- 3 -'!E29</f>
        <v>0.012791733453821794</v>
      </c>
      <c r="K29" s="12">
        <f>I29/'- 7 -'!H29</f>
        <v>77.09034607334347</v>
      </c>
    </row>
    <row r="30" spans="1:11" ht="12.75">
      <c r="A30" s="13">
        <v>22</v>
      </c>
      <c r="B30" s="14" t="s">
        <v>145</v>
      </c>
      <c r="C30" s="14">
        <v>99147</v>
      </c>
      <c r="D30" s="363">
        <f>C30/'- 3 -'!E30</f>
        <v>0.008352428385131469</v>
      </c>
      <c r="E30" s="14">
        <f>C30/'- 7 -'!H30</f>
        <v>55.763217097862764</v>
      </c>
      <c r="F30" s="14">
        <v>89845</v>
      </c>
      <c r="G30" s="363">
        <f>F30/'- 3 -'!E30</f>
        <v>0.0075688011564861955</v>
      </c>
      <c r="H30" s="14">
        <f>F30/'- 7 -'!H30</f>
        <v>50.531496062992126</v>
      </c>
      <c r="I30" s="14">
        <v>222042</v>
      </c>
      <c r="J30" s="363">
        <f>I30/'- 3 -'!E30</f>
        <v>0.01870545657953707</v>
      </c>
      <c r="K30" s="14">
        <f>I30/'- 7 -'!H30</f>
        <v>124.8830146231721</v>
      </c>
    </row>
    <row r="31" spans="1:11" ht="12.75">
      <c r="A31" s="11">
        <v>23</v>
      </c>
      <c r="B31" s="12" t="s">
        <v>146</v>
      </c>
      <c r="C31" s="12">
        <v>60226</v>
      </c>
      <c r="D31" s="362">
        <f>C31/'- 3 -'!E31</f>
        <v>0.0064367873093136765</v>
      </c>
      <c r="E31" s="12">
        <f>C31/'- 7 -'!H31</f>
        <v>42.013254272758985</v>
      </c>
      <c r="F31" s="12">
        <v>88925</v>
      </c>
      <c r="G31" s="362">
        <f>F31/'- 3 -'!E31</f>
        <v>0.009504056578233963</v>
      </c>
      <c r="H31" s="12">
        <f>F31/'- 7 -'!H31</f>
        <v>62.033484478549006</v>
      </c>
      <c r="I31" s="12">
        <v>147605</v>
      </c>
      <c r="J31" s="362">
        <f>I31/'- 3 -'!E31</f>
        <v>0.015775611709083207</v>
      </c>
      <c r="K31" s="12">
        <f>I31/'- 7 -'!H31</f>
        <v>102.96825950470875</v>
      </c>
    </row>
    <row r="32" spans="1:11" ht="12.75">
      <c r="A32" s="13">
        <v>24</v>
      </c>
      <c r="B32" s="14" t="s">
        <v>147</v>
      </c>
      <c r="C32" s="14">
        <v>104290</v>
      </c>
      <c r="D32" s="363">
        <f>C32/'- 3 -'!E32</f>
        <v>0.0047917473695585884</v>
      </c>
      <c r="E32" s="14">
        <f>C32/'- 7 -'!H32</f>
        <v>28.028918512147925</v>
      </c>
      <c r="F32" s="14">
        <v>194937</v>
      </c>
      <c r="G32" s="363">
        <f>F32/'- 3 -'!E32</f>
        <v>0.00895664835535183</v>
      </c>
      <c r="H32" s="14">
        <f>F32/'- 7 -'!H32</f>
        <v>52.39115244033541</v>
      </c>
      <c r="I32" s="14">
        <v>388541</v>
      </c>
      <c r="J32" s="363">
        <f>I32/'- 3 -'!E32</f>
        <v>0.01785205019384086</v>
      </c>
      <c r="K32" s="14">
        <f>I32/'- 7 -'!H32</f>
        <v>104.42404859170071</v>
      </c>
    </row>
    <row r="33" spans="1:11" ht="12.75">
      <c r="A33" s="11">
        <v>25</v>
      </c>
      <c r="B33" s="12" t="s">
        <v>148</v>
      </c>
      <c r="C33" s="12">
        <v>85073</v>
      </c>
      <c r="D33" s="362">
        <f>C33/'- 3 -'!E33</f>
        <v>0.008586049529070732</v>
      </c>
      <c r="E33" s="12">
        <f>C33/'- 7 -'!H33</f>
        <v>53.19389733008191</v>
      </c>
      <c r="F33" s="12">
        <v>87906</v>
      </c>
      <c r="G33" s="362">
        <f>F33/'- 3 -'!E33</f>
        <v>0.008871971952352587</v>
      </c>
      <c r="H33" s="12">
        <f>F33/'- 7 -'!H33</f>
        <v>54.96529731757644</v>
      </c>
      <c r="I33" s="12">
        <v>189138</v>
      </c>
      <c r="J33" s="362">
        <f>I33/'- 3 -'!E33</f>
        <v>0.01908887938393356</v>
      </c>
      <c r="K33" s="12">
        <f>I33/'- 7 -'!H33</f>
        <v>118.26299005815045</v>
      </c>
    </row>
    <row r="34" spans="1:11" ht="12.75">
      <c r="A34" s="13">
        <v>26</v>
      </c>
      <c r="B34" s="14" t="s">
        <v>149</v>
      </c>
      <c r="C34" s="14">
        <v>101417</v>
      </c>
      <c r="D34" s="363">
        <f>C34/'- 3 -'!E34</f>
        <v>0.006962307825489281</v>
      </c>
      <c r="E34" s="14">
        <f>C34/'- 7 -'!H34</f>
        <v>37.299374770136076</v>
      </c>
      <c r="F34" s="14">
        <v>91424</v>
      </c>
      <c r="G34" s="363">
        <f>F34/'- 3 -'!E34</f>
        <v>0.006276285343064102</v>
      </c>
      <c r="H34" s="14">
        <f>F34/'- 7 -'!H34</f>
        <v>33.62412651710188</v>
      </c>
      <c r="I34" s="14">
        <v>212001</v>
      </c>
      <c r="J34" s="363">
        <f>I34/'- 3 -'!E34</f>
        <v>0.014553932982749963</v>
      </c>
      <c r="K34" s="14">
        <f>I34/'- 7 -'!H34</f>
        <v>77.97020963589554</v>
      </c>
    </row>
    <row r="35" spans="1:11" ht="12.75">
      <c r="A35" s="11">
        <v>28</v>
      </c>
      <c r="B35" s="12" t="s">
        <v>150</v>
      </c>
      <c r="C35" s="12">
        <v>77076</v>
      </c>
      <c r="D35" s="362">
        <f>C35/'- 3 -'!E35</f>
        <v>0.012699465105304921</v>
      </c>
      <c r="E35" s="12">
        <f>C35/'- 7 -'!H35</f>
        <v>86.27266621893888</v>
      </c>
      <c r="F35" s="12">
        <v>91673</v>
      </c>
      <c r="G35" s="362">
        <f>F35/'- 3 -'!E35</f>
        <v>0.015104547000345348</v>
      </c>
      <c r="H35" s="12">
        <f>F35/'- 7 -'!H35</f>
        <v>102.61137228565033</v>
      </c>
      <c r="I35" s="12">
        <v>102434</v>
      </c>
      <c r="J35" s="362">
        <f>I35/'- 3 -'!E35</f>
        <v>0.01687758846588827</v>
      </c>
      <c r="K35" s="12">
        <f>I35/'- 7 -'!H35</f>
        <v>114.65636892769197</v>
      </c>
    </row>
    <row r="36" spans="1:11" ht="12.75">
      <c r="A36" s="13">
        <v>30</v>
      </c>
      <c r="B36" s="14" t="s">
        <v>151</v>
      </c>
      <c r="C36" s="14">
        <v>93442</v>
      </c>
      <c r="D36" s="363">
        <f>C36/'- 3 -'!E36</f>
        <v>0.010587708346151279</v>
      </c>
      <c r="E36" s="14">
        <f>C36/'- 7 -'!H36</f>
        <v>68.31054901674098</v>
      </c>
      <c r="F36" s="14">
        <v>86905</v>
      </c>
      <c r="G36" s="363">
        <f>F36/'- 3 -'!E36</f>
        <v>0.009847015194690577</v>
      </c>
      <c r="H36" s="14">
        <f>F36/'- 7 -'!H36</f>
        <v>63.531690913078435</v>
      </c>
      <c r="I36" s="14">
        <v>152311</v>
      </c>
      <c r="J36" s="363">
        <f>I36/'- 3 -'!E36</f>
        <v>0.01725802579044378</v>
      </c>
      <c r="K36" s="14">
        <f>I36/'- 7 -'!H36</f>
        <v>111.34658966298706</v>
      </c>
    </row>
    <row r="37" spans="1:11" ht="12.75">
      <c r="A37" s="11">
        <v>31</v>
      </c>
      <c r="B37" s="12" t="s">
        <v>152</v>
      </c>
      <c r="C37" s="12">
        <v>92062</v>
      </c>
      <c r="D37" s="362">
        <f>C37/'- 3 -'!E37</f>
        <v>0.009130874847941903</v>
      </c>
      <c r="E37" s="12">
        <f>C37/'- 7 -'!H37</f>
        <v>54.09048178613396</v>
      </c>
      <c r="F37" s="12">
        <v>85017</v>
      </c>
      <c r="G37" s="362">
        <f>F37/'- 3 -'!E37</f>
        <v>0.008432139068752328</v>
      </c>
      <c r="H37" s="12">
        <f>F37/'- 7 -'!H37</f>
        <v>49.95123384253819</v>
      </c>
      <c r="I37" s="12">
        <v>204508</v>
      </c>
      <c r="J37" s="362">
        <f>I37/'- 3 -'!E37</f>
        <v>0.020283471501845524</v>
      </c>
      <c r="K37" s="12">
        <f>I37/'- 7 -'!H37</f>
        <v>120.15746180963572</v>
      </c>
    </row>
    <row r="38" spans="1:11" ht="12.75">
      <c r="A38" s="13">
        <v>32</v>
      </c>
      <c r="B38" s="14" t="s">
        <v>153</v>
      </c>
      <c r="C38" s="14">
        <v>100080</v>
      </c>
      <c r="D38" s="363">
        <f>C38/'- 3 -'!E38</f>
        <v>0.015630297851817968</v>
      </c>
      <c r="E38" s="14">
        <f>C38/'- 7 -'!H38</f>
        <v>114.05128205128206</v>
      </c>
      <c r="F38" s="14">
        <v>80034</v>
      </c>
      <c r="G38" s="363">
        <f>F38/'- 3 -'!E38</f>
        <v>0.012499552940371694</v>
      </c>
      <c r="H38" s="14">
        <f>F38/'- 7 -'!H38</f>
        <v>91.20683760683761</v>
      </c>
      <c r="I38" s="14">
        <v>141260</v>
      </c>
      <c r="J38" s="363">
        <f>I38/'- 3 -'!E38</f>
        <v>0.02206170937797568</v>
      </c>
      <c r="K38" s="14">
        <f>I38/'- 7 -'!H38</f>
        <v>160.980056980057</v>
      </c>
    </row>
    <row r="39" spans="1:11" ht="12.75">
      <c r="A39" s="11">
        <v>33</v>
      </c>
      <c r="B39" s="12" t="s">
        <v>154</v>
      </c>
      <c r="C39" s="12">
        <v>113999</v>
      </c>
      <c r="D39" s="362">
        <f>C39/'- 3 -'!E39</f>
        <v>0.009428932519681002</v>
      </c>
      <c r="E39" s="12">
        <f>C39/'- 7 -'!H39</f>
        <v>60.87738972551533</v>
      </c>
      <c r="F39" s="12">
        <v>132341</v>
      </c>
      <c r="G39" s="362">
        <f>F39/'- 3 -'!E39</f>
        <v>0.010946011443846906</v>
      </c>
      <c r="H39" s="12">
        <f>F39/'- 7 -'!H39</f>
        <v>70.67232724554096</v>
      </c>
      <c r="I39" s="12">
        <v>198611</v>
      </c>
      <c r="J39" s="362">
        <f>I39/'- 3 -'!E39</f>
        <v>0.01642724687643193</v>
      </c>
      <c r="K39" s="12">
        <f>I39/'- 7 -'!H39</f>
        <v>106.0616255473673</v>
      </c>
    </row>
    <row r="40" spans="1:11" ht="12.75">
      <c r="A40" s="13">
        <v>34</v>
      </c>
      <c r="B40" s="14" t="s">
        <v>155</v>
      </c>
      <c r="C40" s="14">
        <v>56818.7</v>
      </c>
      <c r="D40" s="363">
        <f>C40/'- 3 -'!E40</f>
        <v>0.010473450189850098</v>
      </c>
      <c r="E40" s="14">
        <f>C40/'- 7 -'!H40</f>
        <v>75.5065780730897</v>
      </c>
      <c r="F40" s="14">
        <v>53520</v>
      </c>
      <c r="G40" s="363">
        <f>F40/'- 3 -'!E40</f>
        <v>0.009865397380805567</v>
      </c>
      <c r="H40" s="14">
        <f>F40/'- 7 -'!H40</f>
        <v>71.12292358803987</v>
      </c>
      <c r="I40" s="14">
        <v>91484.37</v>
      </c>
      <c r="J40" s="363">
        <f>I40/'- 3 -'!E40</f>
        <v>0.01686340927097622</v>
      </c>
      <c r="K40" s="14">
        <f>I40/'- 7 -'!H40</f>
        <v>121.57391362126245</v>
      </c>
    </row>
    <row r="41" spans="1:11" ht="12.75">
      <c r="A41" s="11">
        <v>35</v>
      </c>
      <c r="B41" s="12" t="s">
        <v>156</v>
      </c>
      <c r="C41" s="12">
        <v>127383</v>
      </c>
      <c r="D41" s="362">
        <f>C41/'- 3 -'!E41</f>
        <v>0.009529700387081657</v>
      </c>
      <c r="E41" s="12">
        <f>C41/'- 7 -'!H41</f>
        <v>63.819138276553105</v>
      </c>
      <c r="F41" s="12">
        <v>92032</v>
      </c>
      <c r="G41" s="362">
        <f>F41/'- 3 -'!E41</f>
        <v>0.006885042635390116</v>
      </c>
      <c r="H41" s="12">
        <f>F41/'- 7 -'!H41</f>
        <v>46.10821643286573</v>
      </c>
      <c r="I41" s="12">
        <v>282604</v>
      </c>
      <c r="J41" s="362">
        <f>I41/'- 3 -'!E41</f>
        <v>0.02114200048821919</v>
      </c>
      <c r="K41" s="12">
        <f>I41/'- 7 -'!H41</f>
        <v>141.58517034068137</v>
      </c>
    </row>
    <row r="42" spans="1:11" ht="12.75">
      <c r="A42" s="13">
        <v>36</v>
      </c>
      <c r="B42" s="14" t="s">
        <v>157</v>
      </c>
      <c r="C42" s="14">
        <v>74533</v>
      </c>
      <c r="D42" s="363">
        <f>C42/'- 3 -'!E42</f>
        <v>0.010514003110160416</v>
      </c>
      <c r="E42" s="14">
        <f>C42/'- 7 -'!H42</f>
        <v>66.51762605979474</v>
      </c>
      <c r="F42" s="14">
        <v>51174</v>
      </c>
      <c r="G42" s="363">
        <f>F42/'- 3 -'!E42</f>
        <v>0.007218864062352906</v>
      </c>
      <c r="H42" s="14">
        <f>F42/'- 7 -'!H42</f>
        <v>45.670682730923694</v>
      </c>
      <c r="I42" s="14">
        <v>98361</v>
      </c>
      <c r="J42" s="363">
        <f>I42/'- 3 -'!E42</f>
        <v>0.013875301677357529</v>
      </c>
      <c r="K42" s="14">
        <f>I42/'- 7 -'!H42</f>
        <v>87.78313253012048</v>
      </c>
    </row>
    <row r="43" spans="1:11" ht="12.75">
      <c r="A43" s="11">
        <v>37</v>
      </c>
      <c r="B43" s="12" t="s">
        <v>158</v>
      </c>
      <c r="C43" s="12">
        <v>68617</v>
      </c>
      <c r="D43" s="362">
        <f>C43/'- 3 -'!E43</f>
        <v>0.009999865924236701</v>
      </c>
      <c r="E43" s="12">
        <f>C43/'- 7 -'!H43</f>
        <v>67.73642645607107</v>
      </c>
      <c r="F43" s="12">
        <v>96888</v>
      </c>
      <c r="G43" s="362">
        <f>F43/'- 3 -'!E43</f>
        <v>0.01411992668970438</v>
      </c>
      <c r="H43" s="12">
        <f>F43/'- 7 -'!H43</f>
        <v>95.64461994076999</v>
      </c>
      <c r="I43" s="12">
        <v>163633</v>
      </c>
      <c r="J43" s="362">
        <f>I43/'- 3 -'!E43</f>
        <v>0.023846977582532375</v>
      </c>
      <c r="K43" s="12">
        <f>I43/'- 7 -'!H43</f>
        <v>161.53307008884502</v>
      </c>
    </row>
    <row r="44" spans="1:11" ht="12.75">
      <c r="A44" s="13">
        <v>38</v>
      </c>
      <c r="B44" s="14" t="s">
        <v>159</v>
      </c>
      <c r="C44" s="14">
        <v>107689</v>
      </c>
      <c r="D44" s="363">
        <f>C44/'- 3 -'!E44</f>
        <v>0.012085009093242989</v>
      </c>
      <c r="E44" s="14">
        <f>C44/'- 7 -'!H44</f>
        <v>85.14310562934851</v>
      </c>
      <c r="F44" s="14">
        <v>81520</v>
      </c>
      <c r="G44" s="363">
        <f>F44/'- 3 -'!E44</f>
        <v>0.0091482875807294</v>
      </c>
      <c r="H44" s="14">
        <f>F44/'- 7 -'!H44</f>
        <v>64.4528779253637</v>
      </c>
      <c r="I44" s="14">
        <v>225386</v>
      </c>
      <c r="J44" s="363">
        <f>I44/'- 3 -'!E44</f>
        <v>0.02529312984139201</v>
      </c>
      <c r="K44" s="14">
        <f>I44/'- 7 -'!H44</f>
        <v>178.1989247311828</v>
      </c>
    </row>
    <row r="45" spans="1:11" ht="12.75">
      <c r="A45" s="11">
        <v>39</v>
      </c>
      <c r="B45" s="12" t="s">
        <v>160</v>
      </c>
      <c r="C45" s="12">
        <v>127017</v>
      </c>
      <c r="D45" s="362">
        <f>C45/'- 3 -'!E45</f>
        <v>0.008660875157715929</v>
      </c>
      <c r="E45" s="12">
        <f>C45/'- 7 -'!H45</f>
        <v>55.78260869565217</v>
      </c>
      <c r="F45" s="12">
        <v>132073</v>
      </c>
      <c r="G45" s="362">
        <f>F45/'- 3 -'!E45</f>
        <v>0.009005627315280757</v>
      </c>
      <c r="H45" s="12">
        <f>F45/'- 7 -'!H45</f>
        <v>58.00307422046553</v>
      </c>
      <c r="I45" s="12">
        <v>304145</v>
      </c>
      <c r="J45" s="362">
        <f>I45/'- 3 -'!E45</f>
        <v>0.020738656044809053</v>
      </c>
      <c r="K45" s="12">
        <f>I45/'- 7 -'!H45</f>
        <v>133.57268335529204</v>
      </c>
    </row>
    <row r="46" spans="1:11" ht="12.75">
      <c r="A46" s="13">
        <v>40</v>
      </c>
      <c r="B46" s="14" t="s">
        <v>161</v>
      </c>
      <c r="C46" s="14">
        <v>150550</v>
      </c>
      <c r="D46" s="363">
        <f>C46/'- 3 -'!E46</f>
        <v>0.003625338386990027</v>
      </c>
      <c r="E46" s="14">
        <f>C46/'- 7 -'!H46</f>
        <v>19.874587458745875</v>
      </c>
      <c r="F46" s="14">
        <v>474308</v>
      </c>
      <c r="G46" s="363">
        <f>F46/'- 3 -'!E46</f>
        <v>0.011421634006353144</v>
      </c>
      <c r="H46" s="14">
        <f>F46/'- 7 -'!H46</f>
        <v>62.614917491749175</v>
      </c>
      <c r="I46" s="14">
        <v>735619</v>
      </c>
      <c r="J46" s="363">
        <f>I46/'- 3 -'!E46</f>
        <v>0.01771416671470752</v>
      </c>
      <c r="K46" s="14">
        <f>I46/'- 7 -'!H46</f>
        <v>97.1114191419142</v>
      </c>
    </row>
    <row r="47" spans="1:11" ht="12.75">
      <c r="A47" s="11">
        <v>41</v>
      </c>
      <c r="B47" s="12" t="s">
        <v>162</v>
      </c>
      <c r="C47" s="12">
        <v>131913</v>
      </c>
      <c r="D47" s="362">
        <f>C47/'- 3 -'!E47</f>
        <v>0.010934174714871209</v>
      </c>
      <c r="E47" s="12">
        <f>C47/'- 7 -'!H47</f>
        <v>76.00864304235091</v>
      </c>
      <c r="F47" s="12">
        <v>91932</v>
      </c>
      <c r="G47" s="362">
        <f>F47/'- 3 -'!E47</f>
        <v>0.0076201780710585</v>
      </c>
      <c r="H47" s="12">
        <f>F47/'- 7 -'!H47</f>
        <v>52.971477960242005</v>
      </c>
      <c r="I47" s="12">
        <v>184769</v>
      </c>
      <c r="J47" s="362">
        <f>I47/'- 3 -'!E47</f>
        <v>0.01531537094821616</v>
      </c>
      <c r="K47" s="12">
        <f>I47/'- 7 -'!H47</f>
        <v>106.46441947565543</v>
      </c>
    </row>
    <row r="48" spans="1:11" ht="12.75">
      <c r="A48" s="13">
        <v>42</v>
      </c>
      <c r="B48" s="14" t="s">
        <v>163</v>
      </c>
      <c r="C48" s="14">
        <v>85406</v>
      </c>
      <c r="D48" s="363">
        <f>C48/'- 3 -'!E48</f>
        <v>0.011166274676027549</v>
      </c>
      <c r="E48" s="14">
        <f>C48/'- 7 -'!H48</f>
        <v>74.97015449438202</v>
      </c>
      <c r="F48" s="14">
        <v>94233</v>
      </c>
      <c r="G48" s="363">
        <f>F48/'- 3 -'!E48</f>
        <v>0.012320347066319744</v>
      </c>
      <c r="H48" s="14">
        <f>F48/'- 7 -'!H48</f>
        <v>82.71857443820224</v>
      </c>
      <c r="I48" s="14">
        <v>169857</v>
      </c>
      <c r="J48" s="363">
        <f>I48/'- 3 -'!E48</f>
        <v>0.022207689361941917</v>
      </c>
      <c r="K48" s="14">
        <f>I48/'- 7 -'!H48</f>
        <v>149.1020014044944</v>
      </c>
    </row>
    <row r="49" spans="1:11" ht="12.75">
      <c r="A49" s="11">
        <v>43</v>
      </c>
      <c r="B49" s="12" t="s">
        <v>164</v>
      </c>
      <c r="C49" s="12">
        <v>69434</v>
      </c>
      <c r="D49" s="362">
        <f>C49/'- 3 -'!E49</f>
        <v>0.011261391304234999</v>
      </c>
      <c r="E49" s="12">
        <f>C49/'- 7 -'!H49</f>
        <v>80.69029633933759</v>
      </c>
      <c r="F49" s="12">
        <v>88222</v>
      </c>
      <c r="G49" s="362">
        <f>F49/'- 3 -'!E49</f>
        <v>0.014308587488006166</v>
      </c>
      <c r="H49" s="12">
        <f>F49/'- 7 -'!H49</f>
        <v>102.52411388727484</v>
      </c>
      <c r="I49" s="12">
        <v>106701</v>
      </c>
      <c r="J49" s="362">
        <f>I49/'- 3 -'!E49</f>
        <v>0.017305667447549883</v>
      </c>
      <c r="K49" s="12">
        <f>I49/'- 7 -'!H49</f>
        <v>123.9988378849506</v>
      </c>
    </row>
    <row r="50" spans="1:11" ht="12.75">
      <c r="A50" s="13">
        <v>44</v>
      </c>
      <c r="B50" s="14" t="s">
        <v>165</v>
      </c>
      <c r="C50" s="14">
        <v>92901</v>
      </c>
      <c r="D50" s="363">
        <f>C50/'- 3 -'!E50</f>
        <v>0.010344253956829405</v>
      </c>
      <c r="E50" s="14">
        <f>C50/'- 7 -'!H50</f>
        <v>67.3195652173913</v>
      </c>
      <c r="F50" s="14">
        <v>66797</v>
      </c>
      <c r="G50" s="363">
        <f>F50/'- 3 -'!E50</f>
        <v>0.007437650095847556</v>
      </c>
      <c r="H50" s="14">
        <f>F50/'- 7 -'!H50</f>
        <v>48.403623188405795</v>
      </c>
      <c r="I50" s="14">
        <v>186463</v>
      </c>
      <c r="J50" s="363">
        <f>I50/'- 3 -'!E50</f>
        <v>0.020762108325553884</v>
      </c>
      <c r="K50" s="14">
        <f>I50/'- 7 -'!H50</f>
        <v>135.118115942029</v>
      </c>
    </row>
    <row r="51" spans="1:11" ht="12.75">
      <c r="A51" s="11">
        <v>45</v>
      </c>
      <c r="B51" s="12" t="s">
        <v>166</v>
      </c>
      <c r="C51" s="12">
        <v>63042</v>
      </c>
      <c r="D51" s="362">
        <f>C51/'- 3 -'!E51</f>
        <v>0.005467136087737813</v>
      </c>
      <c r="E51" s="12">
        <f>C51/'- 7 -'!H51</f>
        <v>34.135802469135804</v>
      </c>
      <c r="F51" s="12">
        <v>69655</v>
      </c>
      <c r="G51" s="362">
        <f>F51/'- 3 -'!E51</f>
        <v>0.00604062948814088</v>
      </c>
      <c r="H51" s="12">
        <f>F51/'- 7 -'!H51</f>
        <v>37.71659085986571</v>
      </c>
      <c r="I51" s="12">
        <v>346104</v>
      </c>
      <c r="J51" s="362">
        <f>I51/'- 3 -'!E51</f>
        <v>0.03001487371134177</v>
      </c>
      <c r="K51" s="12">
        <f>I51/'- 7 -'!H51</f>
        <v>187.40740740740742</v>
      </c>
    </row>
    <row r="52" spans="1:11" ht="12.75">
      <c r="A52" s="13">
        <v>46</v>
      </c>
      <c r="B52" s="14" t="s">
        <v>167</v>
      </c>
      <c r="C52" s="14">
        <v>95733</v>
      </c>
      <c r="D52" s="363">
        <f>C52/'- 3 -'!E52</f>
        <v>0.008885264307182145</v>
      </c>
      <c r="E52" s="14">
        <f>C52/'- 7 -'!H52</f>
        <v>59.62815322329492</v>
      </c>
      <c r="F52" s="14">
        <v>173464</v>
      </c>
      <c r="G52" s="363">
        <f>F52/'- 3 -'!E52</f>
        <v>0.016099709481380963</v>
      </c>
      <c r="H52" s="14">
        <f>F52/'- 7 -'!H52</f>
        <v>108.04360012457178</v>
      </c>
      <c r="I52" s="14">
        <v>292105</v>
      </c>
      <c r="J52" s="363">
        <f>I52/'- 3 -'!E52</f>
        <v>0.027111133365186932</v>
      </c>
      <c r="K52" s="14">
        <f>I52/'- 7 -'!H52</f>
        <v>181.94020554344442</v>
      </c>
    </row>
    <row r="53" spans="1:11" ht="12.75">
      <c r="A53" s="11">
        <v>47</v>
      </c>
      <c r="B53" s="12" t="s">
        <v>168</v>
      </c>
      <c r="C53" s="12">
        <v>87789</v>
      </c>
      <c r="D53" s="362">
        <f>C53/'- 3 -'!E53</f>
        <v>0.010322127170196402</v>
      </c>
      <c r="E53" s="12">
        <f>C53/'- 7 -'!H53</f>
        <v>59.71228404298735</v>
      </c>
      <c r="F53" s="12">
        <v>96882</v>
      </c>
      <c r="G53" s="362">
        <f>F53/'- 3 -'!E53</f>
        <v>0.0113912713950833</v>
      </c>
      <c r="H53" s="12">
        <f>F53/'- 7 -'!H53</f>
        <v>65.89715684940825</v>
      </c>
      <c r="I53" s="12">
        <v>173380</v>
      </c>
      <c r="J53" s="362">
        <f>I53/'- 3 -'!E53</f>
        <v>0.020385816090497128</v>
      </c>
      <c r="K53" s="12">
        <f>I53/'- 7 -'!H53</f>
        <v>117.92953339681675</v>
      </c>
    </row>
    <row r="54" spans="1:11" ht="12.75">
      <c r="A54" s="13">
        <v>48</v>
      </c>
      <c r="B54" s="14" t="s">
        <v>169</v>
      </c>
      <c r="C54" s="14">
        <v>555452</v>
      </c>
      <c r="D54" s="363">
        <f>C54/'- 3 -'!E54</f>
        <v>0.010376699455137904</v>
      </c>
      <c r="E54" s="14">
        <f>C54/'- 7 -'!H54</f>
        <v>107.39805487345077</v>
      </c>
      <c r="F54" s="14">
        <v>1089038</v>
      </c>
      <c r="G54" s="363">
        <f>F54/'- 3 -'!E54</f>
        <v>0.020344908329116597</v>
      </c>
      <c r="H54" s="14">
        <f>F54/'- 7 -'!H54</f>
        <v>210.56826311413602</v>
      </c>
      <c r="I54" s="14">
        <v>1525366</v>
      </c>
      <c r="J54" s="363">
        <f>I54/'- 3 -'!E54</f>
        <v>0.028496187863372324</v>
      </c>
      <c r="K54" s="14">
        <f>I54/'- 7 -'!H54</f>
        <v>294.93339005007834</v>
      </c>
    </row>
    <row r="55" spans="1:11" ht="12.75">
      <c r="A55" s="11">
        <v>49</v>
      </c>
      <c r="B55" s="12" t="s">
        <v>170</v>
      </c>
      <c r="C55" s="12">
        <v>488857</v>
      </c>
      <c r="D55" s="362">
        <f>C55/'- 3 -'!E55</f>
        <v>0.015230998297025233</v>
      </c>
      <c r="E55" s="12">
        <f>C55/'- 7 -'!H55</f>
        <v>112.36542086149036</v>
      </c>
      <c r="F55" s="12">
        <v>303017</v>
      </c>
      <c r="G55" s="362">
        <f>F55/'- 3 -'!E55</f>
        <v>0.009440902781323975</v>
      </c>
      <c r="H55" s="12">
        <f>F55/'- 7 -'!H55</f>
        <v>69.64947363582034</v>
      </c>
      <c r="I55" s="12">
        <v>505711</v>
      </c>
      <c r="J55" s="362">
        <f>I55/'- 3 -'!E55</f>
        <v>0.0157561073683857</v>
      </c>
      <c r="K55" s="12">
        <f>I55/'- 7 -'!H55</f>
        <v>116.23936928239782</v>
      </c>
    </row>
    <row r="56" spans="1:11" ht="12.75">
      <c r="A56" s="13">
        <v>50</v>
      </c>
      <c r="B56" s="14" t="s">
        <v>385</v>
      </c>
      <c r="C56" s="14">
        <v>133186</v>
      </c>
      <c r="D56" s="363">
        <f>C56/'- 3 -'!E56</f>
        <v>0.009514742149459021</v>
      </c>
      <c r="E56" s="14">
        <f>C56/'- 7 -'!H56</f>
        <v>70.56211920529802</v>
      </c>
      <c r="F56" s="14">
        <v>242171</v>
      </c>
      <c r="G56" s="363">
        <f>F56/'- 3 -'!E56</f>
        <v>0.01730057679543376</v>
      </c>
      <c r="H56" s="14">
        <f>F56/'- 7 -'!H56</f>
        <v>128.30251655629138</v>
      </c>
      <c r="I56" s="14">
        <v>196932</v>
      </c>
      <c r="J56" s="363">
        <f>I56/'- 3 -'!E56</f>
        <v>0.014068724948397459</v>
      </c>
      <c r="K56" s="14">
        <f>I56/'- 7 -'!H56</f>
        <v>104.33483443708609</v>
      </c>
    </row>
    <row r="57" spans="1:11" ht="12.75">
      <c r="A57" s="11">
        <v>2264</v>
      </c>
      <c r="B57" s="12" t="s">
        <v>171</v>
      </c>
      <c r="C57" s="12">
        <v>17003</v>
      </c>
      <c r="D57" s="362">
        <f>C57/'- 3 -'!E57</f>
        <v>0.009264051904407494</v>
      </c>
      <c r="E57" s="12">
        <f>C57/'- 7 -'!H57</f>
        <v>83.96543209876543</v>
      </c>
      <c r="F57" s="12">
        <v>44650</v>
      </c>
      <c r="G57" s="362">
        <f>F57/'- 3 -'!E57</f>
        <v>0.02432746677243984</v>
      </c>
      <c r="H57" s="12">
        <f>F57/'- 7 -'!H57</f>
        <v>220.49382716049382</v>
      </c>
      <c r="I57" s="12">
        <v>86570</v>
      </c>
      <c r="J57" s="362">
        <f>I57/'- 3 -'!E57</f>
        <v>0.04716749828645279</v>
      </c>
      <c r="K57" s="12">
        <f>I57/'- 7 -'!H57</f>
        <v>427.5061728395062</v>
      </c>
    </row>
    <row r="58" spans="1:11" ht="12.75">
      <c r="A58" s="13">
        <v>2309</v>
      </c>
      <c r="B58" s="14" t="s">
        <v>172</v>
      </c>
      <c r="C58" s="14">
        <v>31118</v>
      </c>
      <c r="D58" s="363">
        <f>C58/'- 3 -'!E58</f>
        <v>0.015948257084797187</v>
      </c>
      <c r="E58" s="14">
        <f>C58/'- 7 -'!H58</f>
        <v>118.77099236641222</v>
      </c>
      <c r="F58" s="14">
        <v>0</v>
      </c>
      <c r="G58" s="363">
        <f>F58/'- 3 -'!E58</f>
        <v>0</v>
      </c>
      <c r="H58" s="14">
        <f>F58/'- 7 -'!H58</f>
        <v>0</v>
      </c>
      <c r="I58" s="14">
        <v>106048</v>
      </c>
      <c r="J58" s="363">
        <f>I58/'- 3 -'!E58</f>
        <v>0.054350561325553444</v>
      </c>
      <c r="K58" s="14">
        <f>I58/'- 7 -'!H58</f>
        <v>404.76335877862596</v>
      </c>
    </row>
    <row r="59" spans="1:11" ht="12.75">
      <c r="A59" s="11">
        <v>2312</v>
      </c>
      <c r="B59" s="12" t="s">
        <v>173</v>
      </c>
      <c r="C59" s="12">
        <v>34615</v>
      </c>
      <c r="D59" s="362">
        <f>C59/'- 3 -'!E59</f>
        <v>0.019034186201246035</v>
      </c>
      <c r="E59" s="12">
        <f>C59/'- 7 -'!H59</f>
        <v>156.984126984127</v>
      </c>
      <c r="F59" s="12">
        <v>0</v>
      </c>
      <c r="G59" s="362">
        <f>F59/'- 3 -'!E59</f>
        <v>0</v>
      </c>
      <c r="H59" s="12">
        <f>F59/'- 7 -'!H59</f>
        <v>0</v>
      </c>
      <c r="I59" s="12">
        <v>88163</v>
      </c>
      <c r="J59" s="362">
        <f>I59/'- 3 -'!E59</f>
        <v>0.04847929966952056</v>
      </c>
      <c r="K59" s="12">
        <f>I59/'- 7 -'!H59</f>
        <v>399.83219954648524</v>
      </c>
    </row>
    <row r="60" spans="1:11" ht="12.75">
      <c r="A60" s="13">
        <v>2355</v>
      </c>
      <c r="B60" s="14" t="s">
        <v>174</v>
      </c>
      <c r="C60" s="14">
        <v>163720</v>
      </c>
      <c r="D60" s="363">
        <f>C60/'- 3 -'!E60</f>
        <v>0.006871596257708196</v>
      </c>
      <c r="E60" s="14">
        <f>C60/'- 7 -'!H60</f>
        <v>48.417815106169044</v>
      </c>
      <c r="F60" s="14">
        <v>282189</v>
      </c>
      <c r="G60" s="363">
        <f>F60/'- 3 -'!E60</f>
        <v>0.011843934011522221</v>
      </c>
      <c r="H60" s="14">
        <f>F60/'- 7 -'!H60</f>
        <v>83.45330336546992</v>
      </c>
      <c r="I60" s="14">
        <v>524931</v>
      </c>
      <c r="J60" s="363">
        <f>I60/'- 3 -'!E60</f>
        <v>0.022032212894912175</v>
      </c>
      <c r="K60" s="14">
        <f>I60/'- 7 -'!H60</f>
        <v>155.24072869225765</v>
      </c>
    </row>
    <row r="61" spans="1:11" ht="12.75">
      <c r="A61" s="11">
        <v>2439</v>
      </c>
      <c r="B61" s="12" t="s">
        <v>175</v>
      </c>
      <c r="C61" s="12">
        <v>21534.23</v>
      </c>
      <c r="D61" s="362">
        <f>C61/'- 3 -'!E61</f>
        <v>0.018316512198595813</v>
      </c>
      <c r="E61" s="12">
        <f>C61/'- 7 -'!H61</f>
        <v>145.01164983164983</v>
      </c>
      <c r="F61" s="12">
        <v>3879.49</v>
      </c>
      <c r="G61" s="362">
        <f>F61/'- 3 -'!E61</f>
        <v>0.003299803425027524</v>
      </c>
      <c r="H61" s="12">
        <f>F61/'- 7 -'!H61</f>
        <v>26.124511784511782</v>
      </c>
      <c r="I61" s="12">
        <v>39094.24</v>
      </c>
      <c r="J61" s="362">
        <f>I61/'- 3 -'!E61</f>
        <v>0.03325264585057521</v>
      </c>
      <c r="K61" s="12">
        <f>I61/'- 7 -'!H61</f>
        <v>263.2608754208754</v>
      </c>
    </row>
    <row r="62" spans="1:11" ht="12.75">
      <c r="A62" s="13">
        <v>2460</v>
      </c>
      <c r="B62" s="14" t="s">
        <v>176</v>
      </c>
      <c r="C62" s="14">
        <v>50607</v>
      </c>
      <c r="D62" s="363">
        <f>C62/'- 3 -'!E62</f>
        <v>0.01826166500975204</v>
      </c>
      <c r="E62" s="14">
        <f>C62/'- 7 -'!H62</f>
        <v>163.2483870967742</v>
      </c>
      <c r="F62" s="14">
        <v>0</v>
      </c>
      <c r="G62" s="363">
        <f>F62/'- 3 -'!E62</f>
        <v>0</v>
      </c>
      <c r="H62" s="14">
        <f>F62/'- 7 -'!H62</f>
        <v>0</v>
      </c>
      <c r="I62" s="14">
        <v>140711</v>
      </c>
      <c r="J62" s="363">
        <f>I62/'- 3 -'!E62</f>
        <v>0.050775923196143206</v>
      </c>
      <c r="K62" s="14">
        <f>I62/'- 7 -'!H62</f>
        <v>453.90645161290325</v>
      </c>
    </row>
    <row r="63" spans="1:11" ht="12.75">
      <c r="A63" s="11">
        <v>3000</v>
      </c>
      <c r="B63" s="12" t="s">
        <v>459</v>
      </c>
      <c r="C63" s="12">
        <v>5985</v>
      </c>
      <c r="D63" s="362">
        <f>C63/'- 3 -'!E63</f>
        <v>0.0011867363916432344</v>
      </c>
      <c r="E63" s="12">
        <f>C63/'- 7 -'!H63</f>
        <v>8.611510791366907</v>
      </c>
      <c r="F63" s="12">
        <v>117334</v>
      </c>
      <c r="G63" s="362">
        <f>F63/'- 3 -'!E63</f>
        <v>0.02326558525932619</v>
      </c>
      <c r="H63" s="12">
        <f>F63/'- 7 -'!H63</f>
        <v>168.82589928057553</v>
      </c>
      <c r="I63" s="12">
        <v>369985</v>
      </c>
      <c r="J63" s="362">
        <f>I63/'- 3 -'!E63</f>
        <v>0.07336251693602708</v>
      </c>
      <c r="K63" s="12">
        <f>I63/'- 7 -'!H63</f>
        <v>532.3525179856115</v>
      </c>
    </row>
    <row r="64" spans="1:11" ht="4.5" customHeight="1">
      <c r="A64" s="15"/>
      <c r="B64" s="15"/>
      <c r="C64" s="15"/>
      <c r="D64" s="196"/>
      <c r="E64" s="15"/>
      <c r="F64" s="15"/>
      <c r="G64" s="196"/>
      <c r="H64" s="15"/>
      <c r="I64" s="15"/>
      <c r="J64" s="196"/>
      <c r="K64" s="15"/>
    </row>
    <row r="65" spans="1:11" ht="12.75">
      <c r="A65" s="17"/>
      <c r="B65" s="18" t="s">
        <v>177</v>
      </c>
      <c r="C65" s="18">
        <f>SUM(C11:C63)</f>
        <v>6854060.99</v>
      </c>
      <c r="D65" s="101">
        <f>C65/'- 3 -'!E65</f>
        <v>0.00564653745749954</v>
      </c>
      <c r="E65" s="18">
        <f>C65/'- 7 -'!H65</f>
        <v>36.71302045090945</v>
      </c>
      <c r="F65" s="18">
        <f>SUM(F11:F63)</f>
        <v>11321891</v>
      </c>
      <c r="G65" s="101">
        <f>F65/'- 3 -'!E65</f>
        <v>0.009327241428767463</v>
      </c>
      <c r="H65" s="18">
        <f>F65/'- 7 -'!H65</f>
        <v>60.644458290116205</v>
      </c>
      <c r="I65" s="18">
        <f>SUM(I11:I63)</f>
        <v>22705975.48</v>
      </c>
      <c r="J65" s="101">
        <f>I65/'- 3 -'!E65</f>
        <v>0.018705719316467025</v>
      </c>
      <c r="K65" s="18">
        <f>I65/'- 7 -'!H65</f>
        <v>121.62204908466803</v>
      </c>
    </row>
    <row r="66" spans="1:11" ht="4.5" customHeight="1">
      <c r="A66" s="15"/>
      <c r="B66" s="15"/>
      <c r="C66" s="15"/>
      <c r="D66" s="196"/>
      <c r="E66" s="15"/>
      <c r="F66" s="15"/>
      <c r="G66" s="196"/>
      <c r="H66" s="15"/>
      <c r="I66" s="15"/>
      <c r="J66" s="196"/>
      <c r="K66" s="15"/>
    </row>
    <row r="67" spans="1:11" ht="12.75">
      <c r="A67" s="13">
        <v>2155</v>
      </c>
      <c r="B67" s="14" t="s">
        <v>178</v>
      </c>
      <c r="C67" s="14">
        <v>11779</v>
      </c>
      <c r="D67" s="363">
        <f>C67/'- 3 -'!E67</f>
        <v>0.010196073991279002</v>
      </c>
      <c r="E67" s="14">
        <f>C67/'- 7 -'!H67</f>
        <v>80.9553264604811</v>
      </c>
      <c r="F67" s="14">
        <v>21150.54</v>
      </c>
      <c r="G67" s="363">
        <f>F67/'- 3 -'!E67</f>
        <v>0.0183082155357421</v>
      </c>
      <c r="H67" s="14">
        <f>F67/'- 7 -'!H67</f>
        <v>145.36453608247425</v>
      </c>
      <c r="I67" s="14">
        <v>14361</v>
      </c>
      <c r="J67" s="363">
        <f>I67/'- 3 -'!E67</f>
        <v>0.012431090804716678</v>
      </c>
      <c r="K67" s="14">
        <f>I67/'- 7 -'!H67</f>
        <v>98.70103092783505</v>
      </c>
    </row>
    <row r="68" spans="1:11" ht="12.75">
      <c r="A68" s="11">
        <v>2408</v>
      </c>
      <c r="B68" s="12" t="s">
        <v>180</v>
      </c>
      <c r="C68" s="12">
        <v>39515</v>
      </c>
      <c r="D68" s="362">
        <f>C68/'- 3 -'!E68</f>
        <v>0.017387206465761525</v>
      </c>
      <c r="E68" s="12">
        <f>C68/'- 7 -'!H68</f>
        <v>147.7196261682243</v>
      </c>
      <c r="F68" s="12">
        <v>48123</v>
      </c>
      <c r="G68" s="362">
        <f>F68/'- 3 -'!E68</f>
        <v>0.021174858579067236</v>
      </c>
      <c r="H68" s="12">
        <f>F68/'- 7 -'!H68</f>
        <v>179.89906542056076</v>
      </c>
      <c r="I68" s="12">
        <v>65655</v>
      </c>
      <c r="J68" s="362">
        <f>I68/'- 3 -'!E68</f>
        <v>0.028889207655563028</v>
      </c>
      <c r="K68" s="12">
        <f>I68/'- 7 -'!H68</f>
        <v>245.4392523364486</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20.83203125" style="81" customWidth="1"/>
    <col min="4" max="5" width="15.83203125" style="81" customWidth="1"/>
    <col min="6" max="6" width="43.83203125" style="81" customWidth="1"/>
    <col min="7" max="16384" width="15.83203125" style="81" customWidth="1"/>
  </cols>
  <sheetData>
    <row r="1" spans="1:6" ht="6.75" customHeight="1">
      <c r="A1" s="15"/>
      <c r="B1" s="79"/>
      <c r="C1" s="141"/>
      <c r="D1" s="141"/>
      <c r="E1" s="141"/>
      <c r="F1" s="141"/>
    </row>
    <row r="2" spans="1:6" ht="12.75">
      <c r="A2" s="6"/>
      <c r="B2" s="82"/>
      <c r="C2" s="198" t="s">
        <v>0</v>
      </c>
      <c r="D2" s="198"/>
      <c r="E2" s="198"/>
      <c r="F2" s="218" t="s">
        <v>420</v>
      </c>
    </row>
    <row r="3" spans="1:6" ht="12.75">
      <c r="A3" s="7"/>
      <c r="B3" s="85"/>
      <c r="C3" s="201" t="str">
        <f>YEAR</f>
        <v>OPERATING FUND ACTUAL 1999/2000</v>
      </c>
      <c r="D3" s="201"/>
      <c r="E3" s="201"/>
      <c r="F3" s="219"/>
    </row>
    <row r="4" spans="1:6" ht="12.75">
      <c r="A4" s="8"/>
      <c r="C4" s="141"/>
      <c r="D4" s="141"/>
      <c r="E4" s="141"/>
      <c r="F4" s="141"/>
    </row>
    <row r="5" spans="1:6" ht="16.5">
      <c r="A5" s="8"/>
      <c r="C5" s="367" t="s">
        <v>382</v>
      </c>
      <c r="D5" s="346"/>
      <c r="E5" s="348"/>
      <c r="F5" s="234"/>
    </row>
    <row r="6" spans="1:6" ht="12.75">
      <c r="A6" s="8"/>
      <c r="C6" s="67" t="s">
        <v>24</v>
      </c>
      <c r="D6" s="65"/>
      <c r="E6" s="66"/>
      <c r="F6" s="181"/>
    </row>
    <row r="7" spans="3:6" ht="12.75">
      <c r="C7" s="68" t="s">
        <v>56</v>
      </c>
      <c r="D7" s="69"/>
      <c r="E7" s="70"/>
      <c r="F7" s="181"/>
    </row>
    <row r="8" spans="1:6" ht="12.75">
      <c r="A8" s="92"/>
      <c r="B8" s="45"/>
      <c r="C8" s="72"/>
      <c r="D8" s="227"/>
      <c r="E8" s="228" t="s">
        <v>83</v>
      </c>
      <c r="F8" s="181"/>
    </row>
    <row r="9" spans="1:5" ht="12.75">
      <c r="A9" s="51" t="s">
        <v>110</v>
      </c>
      <c r="B9" s="52" t="s">
        <v>111</v>
      </c>
      <c r="C9" s="74" t="s">
        <v>112</v>
      </c>
      <c r="D9" s="75" t="s">
        <v>113</v>
      </c>
      <c r="E9" s="75" t="s">
        <v>114</v>
      </c>
    </row>
    <row r="10" spans="1:2" ht="4.5" customHeight="1">
      <c r="A10" s="76"/>
      <c r="B10" s="76"/>
    </row>
    <row r="11" spans="1:5" ht="12.75">
      <c r="A11" s="11">
        <v>1</v>
      </c>
      <c r="B11" s="12" t="s">
        <v>126</v>
      </c>
      <c r="C11" s="12">
        <v>741180.8</v>
      </c>
      <c r="D11" s="362">
        <f>C11/'- 3 -'!E11</f>
        <v>0.00335926025986513</v>
      </c>
      <c r="E11" s="12">
        <f>C11/'- 7 -'!H11</f>
        <v>24.534936376997738</v>
      </c>
    </row>
    <row r="12" spans="1:5" ht="12.75">
      <c r="A12" s="13">
        <v>2</v>
      </c>
      <c r="B12" s="14" t="s">
        <v>127</v>
      </c>
      <c r="C12" s="14">
        <v>35257</v>
      </c>
      <c r="D12" s="363">
        <f>C12/'- 3 -'!E12</f>
        <v>0.0006337575885941682</v>
      </c>
      <c r="E12" s="14">
        <f>C12/'- 7 -'!H12</f>
        <v>3.8478328724126416</v>
      </c>
    </row>
    <row r="13" spans="1:5" ht="12.75">
      <c r="A13" s="11">
        <v>3</v>
      </c>
      <c r="B13" s="12" t="s">
        <v>128</v>
      </c>
      <c r="C13" s="12">
        <v>227415</v>
      </c>
      <c r="D13" s="362">
        <f>C13/'- 3 -'!E13</f>
        <v>0.005900560474757775</v>
      </c>
      <c r="E13" s="12">
        <f>C13/'- 7 -'!H13</f>
        <v>38.02036312568964</v>
      </c>
    </row>
    <row r="14" spans="1:5" ht="12.75">
      <c r="A14" s="13">
        <v>4</v>
      </c>
      <c r="B14" s="14" t="s">
        <v>129</v>
      </c>
      <c r="C14" s="14">
        <v>31468</v>
      </c>
      <c r="D14" s="363">
        <f>C14/'- 3 -'!E14</f>
        <v>0.0008329718670957142</v>
      </c>
      <c r="E14" s="14">
        <f>C14/'- 7 -'!H14</f>
        <v>5.429448911280582</v>
      </c>
    </row>
    <row r="15" spans="1:5" ht="12.75">
      <c r="A15" s="11">
        <v>5</v>
      </c>
      <c r="B15" s="12" t="s">
        <v>130</v>
      </c>
      <c r="C15" s="12">
        <v>275114</v>
      </c>
      <c r="D15" s="362">
        <f>C15/'- 3 -'!E15</f>
        <v>0.005990945487500412</v>
      </c>
      <c r="E15" s="12">
        <f>C15/'- 7 -'!H15</f>
        <v>38.9586077006953</v>
      </c>
    </row>
    <row r="16" spans="1:5" ht="12.75">
      <c r="A16" s="13">
        <v>6</v>
      </c>
      <c r="B16" s="14" t="s">
        <v>131</v>
      </c>
      <c r="C16" s="14">
        <v>363068</v>
      </c>
      <c r="D16" s="363">
        <f>C16/'- 3 -'!E16</f>
        <v>0.0066455997291885345</v>
      </c>
      <c r="E16" s="14">
        <f>C16/'- 7 -'!H16</f>
        <v>40.82397256423231</v>
      </c>
    </row>
    <row r="17" spans="1:5" ht="12.75">
      <c r="A17" s="11">
        <v>9</v>
      </c>
      <c r="B17" s="12" t="s">
        <v>132</v>
      </c>
      <c r="C17" s="12">
        <v>306347</v>
      </c>
      <c r="D17" s="362">
        <f>C17/'- 3 -'!E17</f>
        <v>0.003980901976905159</v>
      </c>
      <c r="E17" s="12">
        <f>C17/'- 7 -'!H17</f>
        <v>23.786182371575872</v>
      </c>
    </row>
    <row r="18" spans="1:5" ht="12.75">
      <c r="A18" s="13">
        <v>10</v>
      </c>
      <c r="B18" s="14" t="s">
        <v>133</v>
      </c>
      <c r="C18" s="14">
        <v>188585</v>
      </c>
      <c r="D18" s="363">
        <f>C18/'- 3 -'!E18</f>
        <v>0.0033484060878580493</v>
      </c>
      <c r="E18" s="14">
        <f>C18/'- 7 -'!H18</f>
        <v>21.61432664756447</v>
      </c>
    </row>
    <row r="19" spans="1:5" ht="12.75">
      <c r="A19" s="11">
        <v>11</v>
      </c>
      <c r="B19" s="12" t="s">
        <v>134</v>
      </c>
      <c r="C19" s="12">
        <v>5058</v>
      </c>
      <c r="D19" s="362">
        <f>C19/'- 3 -'!E19</f>
        <v>0.0001706359945598897</v>
      </c>
      <c r="E19" s="12">
        <f>C19/'- 7 -'!H19</f>
        <v>1.0697064546146688</v>
      </c>
    </row>
    <row r="20" spans="1:5" ht="12.75">
      <c r="A20" s="13">
        <v>12</v>
      </c>
      <c r="B20" s="14" t="s">
        <v>135</v>
      </c>
      <c r="C20" s="14">
        <v>30265</v>
      </c>
      <c r="D20" s="363">
        <f>C20/'- 3 -'!E20</f>
        <v>0.0006384729743239776</v>
      </c>
      <c r="E20" s="14">
        <f>C20/'- 7 -'!H20</f>
        <v>3.7414545499499323</v>
      </c>
    </row>
    <row r="21" spans="1:5" ht="12.75">
      <c r="A21" s="11">
        <v>13</v>
      </c>
      <c r="B21" s="12" t="s">
        <v>136</v>
      </c>
      <c r="C21" s="12">
        <v>0</v>
      </c>
      <c r="D21" s="362">
        <f>C21/'- 3 -'!E21</f>
        <v>0</v>
      </c>
      <c r="E21" s="12">
        <f>C21/'- 7 -'!H21</f>
        <v>0</v>
      </c>
    </row>
    <row r="22" spans="1:5" ht="12.75">
      <c r="A22" s="13">
        <v>14</v>
      </c>
      <c r="B22" s="14" t="s">
        <v>137</v>
      </c>
      <c r="C22" s="14">
        <v>28413</v>
      </c>
      <c r="D22" s="363">
        <f>C22/'- 3 -'!E22</f>
        <v>0.0013068293332096019</v>
      </c>
      <c r="E22" s="14">
        <f>C22/'- 7 -'!H22</f>
        <v>7.856273848365869</v>
      </c>
    </row>
    <row r="23" spans="1:5" ht="12.75">
      <c r="A23" s="11">
        <v>15</v>
      </c>
      <c r="B23" s="12" t="s">
        <v>138</v>
      </c>
      <c r="C23" s="12">
        <v>19186</v>
      </c>
      <c r="D23" s="362">
        <f>C23/'- 3 -'!E23</f>
        <v>0.0006745187786998319</v>
      </c>
      <c r="E23" s="12">
        <f>C23/'- 7 -'!H23</f>
        <v>3.3670281843389143</v>
      </c>
    </row>
    <row r="24" spans="1:5" ht="12.75">
      <c r="A24" s="13">
        <v>16</v>
      </c>
      <c r="B24" s="14" t="s">
        <v>139</v>
      </c>
      <c r="C24" s="14">
        <v>3406</v>
      </c>
      <c r="D24" s="363">
        <f>C24/'- 3 -'!E24</f>
        <v>0.0006182695568136355</v>
      </c>
      <c r="E24" s="14">
        <f>C24/'- 7 -'!H24</f>
        <v>4.327827191867852</v>
      </c>
    </row>
    <row r="25" spans="1:5" ht="12.75">
      <c r="A25" s="11">
        <v>17</v>
      </c>
      <c r="B25" s="12" t="s">
        <v>140</v>
      </c>
      <c r="C25" s="12">
        <v>2883</v>
      </c>
      <c r="D25" s="362">
        <f>C25/'- 3 -'!E25</f>
        <v>0.000726547249465623</v>
      </c>
      <c r="E25" s="12">
        <f>C25/'- 7 -'!H25</f>
        <v>5.319188191881919</v>
      </c>
    </row>
    <row r="26" spans="1:5" ht="12.75">
      <c r="A26" s="13">
        <v>18</v>
      </c>
      <c r="B26" s="14" t="s">
        <v>141</v>
      </c>
      <c r="C26" s="14">
        <v>3172</v>
      </c>
      <c r="D26" s="363">
        <f>C26/'- 3 -'!E26</f>
        <v>0.00036020919387408167</v>
      </c>
      <c r="E26" s="14">
        <f>C26/'- 7 -'!H26</f>
        <v>2.0521446593776282</v>
      </c>
    </row>
    <row r="27" spans="1:5" ht="12.75">
      <c r="A27" s="11">
        <v>19</v>
      </c>
      <c r="B27" s="12" t="s">
        <v>142</v>
      </c>
      <c r="C27" s="12">
        <v>8453</v>
      </c>
      <c r="D27" s="362">
        <f>C27/'- 3 -'!E27</f>
        <v>0.0003945270468756753</v>
      </c>
      <c r="E27" s="12">
        <f>C27/'- 7 -'!H27</f>
        <v>1.7872169482208171</v>
      </c>
    </row>
    <row r="28" spans="1:5" ht="12.75">
      <c r="A28" s="13">
        <v>20</v>
      </c>
      <c r="B28" s="14" t="s">
        <v>143</v>
      </c>
      <c r="C28" s="14">
        <v>0</v>
      </c>
      <c r="D28" s="363">
        <f>C28/'- 3 -'!E28</f>
        <v>0</v>
      </c>
      <c r="E28" s="14">
        <f>C28/'- 7 -'!H28</f>
        <v>0</v>
      </c>
    </row>
    <row r="29" spans="1:5" ht="12.75">
      <c r="A29" s="11">
        <v>21</v>
      </c>
      <c r="B29" s="12" t="s">
        <v>144</v>
      </c>
      <c r="C29" s="12">
        <v>5669</v>
      </c>
      <c r="D29" s="362">
        <f>C29/'- 3 -'!E29</f>
        <v>0.00026970980908741743</v>
      </c>
      <c r="E29" s="12">
        <f>C29/'- 7 -'!H29</f>
        <v>1.6254264988387763</v>
      </c>
    </row>
    <row r="30" spans="1:5" ht="12.75">
      <c r="A30" s="13">
        <v>22</v>
      </c>
      <c r="B30" s="14" t="s">
        <v>145</v>
      </c>
      <c r="C30" s="14">
        <v>0</v>
      </c>
      <c r="D30" s="363">
        <f>C30/'- 3 -'!E30</f>
        <v>0</v>
      </c>
      <c r="E30" s="14">
        <f>C30/'- 7 -'!H30</f>
        <v>0</v>
      </c>
    </row>
    <row r="31" spans="1:5" ht="12.75">
      <c r="A31" s="11">
        <v>23</v>
      </c>
      <c r="B31" s="12" t="s">
        <v>146</v>
      </c>
      <c r="C31" s="12">
        <v>1950</v>
      </c>
      <c r="D31" s="362">
        <f>C31/'- 3 -'!E31</f>
        <v>0.00020841057438916196</v>
      </c>
      <c r="E31" s="12">
        <f>C31/'- 7 -'!H31</f>
        <v>1.360306941053366</v>
      </c>
    </row>
    <row r="32" spans="1:5" ht="12.75">
      <c r="A32" s="13">
        <v>24</v>
      </c>
      <c r="B32" s="14" t="s">
        <v>147</v>
      </c>
      <c r="C32" s="14">
        <v>8215</v>
      </c>
      <c r="D32" s="363">
        <f>C32/'- 3 -'!E32</f>
        <v>0.0003774494643870342</v>
      </c>
      <c r="E32" s="14">
        <f>C32/'- 7 -'!H32</f>
        <v>2.2078585250483767</v>
      </c>
    </row>
    <row r="33" spans="1:5" ht="12.75">
      <c r="A33" s="11">
        <v>25</v>
      </c>
      <c r="B33" s="12" t="s">
        <v>148</v>
      </c>
      <c r="C33" s="12">
        <v>7917</v>
      </c>
      <c r="D33" s="362">
        <f>C33/'- 3 -'!E33</f>
        <v>0.0007990285298702641</v>
      </c>
      <c r="E33" s="12">
        <f>C33/'- 7 -'!H33</f>
        <v>4.950290752204089</v>
      </c>
    </row>
    <row r="34" spans="1:5" ht="12.75">
      <c r="A34" s="13">
        <v>26</v>
      </c>
      <c r="B34" s="14" t="s">
        <v>149</v>
      </c>
      <c r="C34" s="14">
        <v>16295</v>
      </c>
      <c r="D34" s="363">
        <f>C34/'- 3 -'!E34</f>
        <v>0.001118656694798188</v>
      </c>
      <c r="E34" s="14">
        <f>C34/'- 7 -'!H34</f>
        <v>5.993012136815006</v>
      </c>
    </row>
    <row r="35" spans="1:5" ht="12.75">
      <c r="A35" s="11">
        <v>28</v>
      </c>
      <c r="B35" s="12" t="s">
        <v>150</v>
      </c>
      <c r="C35" s="12">
        <v>6157</v>
      </c>
      <c r="D35" s="362">
        <f>C35/'- 3 -'!E35</f>
        <v>0.0010144611377518606</v>
      </c>
      <c r="E35" s="12">
        <f>C35/'- 7 -'!H35</f>
        <v>6.89164987687486</v>
      </c>
    </row>
    <row r="36" spans="1:5" ht="12.75">
      <c r="A36" s="13">
        <v>30</v>
      </c>
      <c r="B36" s="14" t="s">
        <v>151</v>
      </c>
      <c r="C36" s="14">
        <v>20087</v>
      </c>
      <c r="D36" s="363">
        <f>C36/'- 3 -'!E36</f>
        <v>0.002276013971759388</v>
      </c>
      <c r="E36" s="14">
        <f>C36/'- 7 -'!H36</f>
        <v>14.684552964397982</v>
      </c>
    </row>
    <row r="37" spans="1:5" ht="12.75">
      <c r="A37" s="11">
        <v>31</v>
      </c>
      <c r="B37" s="12" t="s">
        <v>152</v>
      </c>
      <c r="C37" s="12">
        <v>7085</v>
      </c>
      <c r="D37" s="362">
        <f>C37/'- 3 -'!E37</f>
        <v>0.0007027030511792964</v>
      </c>
      <c r="E37" s="12">
        <f>C37/'- 7 -'!H37</f>
        <v>4.1627497062279675</v>
      </c>
    </row>
    <row r="38" spans="1:5" ht="12.75">
      <c r="A38" s="13">
        <v>32</v>
      </c>
      <c r="B38" s="14" t="s">
        <v>153</v>
      </c>
      <c r="C38" s="14">
        <v>6073</v>
      </c>
      <c r="D38" s="363">
        <f>C38/'- 3 -'!E38</f>
        <v>0.0009484692131703688</v>
      </c>
      <c r="E38" s="14">
        <f>C38/'- 7 -'!H38</f>
        <v>6.9207977207977205</v>
      </c>
    </row>
    <row r="39" spans="1:5" ht="12.75">
      <c r="A39" s="11">
        <v>33</v>
      </c>
      <c r="B39" s="12" t="s">
        <v>154</v>
      </c>
      <c r="C39" s="12">
        <v>13198</v>
      </c>
      <c r="D39" s="362">
        <f>C39/'- 3 -'!E39</f>
        <v>0.0010916152895617494</v>
      </c>
      <c r="E39" s="12">
        <f>C39/'- 7 -'!H39</f>
        <v>7.047954715369006</v>
      </c>
    </row>
    <row r="40" spans="1:5" ht="12.75">
      <c r="A40" s="13">
        <v>34</v>
      </c>
      <c r="B40" s="14" t="s">
        <v>155</v>
      </c>
      <c r="C40" s="14">
        <v>5422.79</v>
      </c>
      <c r="D40" s="363">
        <f>C40/'- 3 -'!E40</f>
        <v>0.000999588532560886</v>
      </c>
      <c r="E40" s="14">
        <f>C40/'- 7 -'!H40</f>
        <v>7.206365448504983</v>
      </c>
    </row>
    <row r="41" spans="1:5" ht="12.75">
      <c r="A41" s="11">
        <v>35</v>
      </c>
      <c r="B41" s="12" t="s">
        <v>156</v>
      </c>
      <c r="C41" s="12">
        <v>10635</v>
      </c>
      <c r="D41" s="362">
        <f>C41/'- 3 -'!E41</f>
        <v>0.0007956192240457002</v>
      </c>
      <c r="E41" s="12">
        <f>C41/'- 7 -'!H41</f>
        <v>5.328156312625251</v>
      </c>
    </row>
    <row r="42" spans="1:5" ht="12.75">
      <c r="A42" s="13">
        <v>36</v>
      </c>
      <c r="B42" s="14" t="s">
        <v>157</v>
      </c>
      <c r="C42" s="14">
        <v>4805</v>
      </c>
      <c r="D42" s="363">
        <f>C42/'- 3 -'!E42</f>
        <v>0.0006778176773284425</v>
      </c>
      <c r="E42" s="14">
        <f>C42/'- 7 -'!H42</f>
        <v>4.28826416778224</v>
      </c>
    </row>
    <row r="43" spans="1:5" ht="12.75">
      <c r="A43" s="11">
        <v>37</v>
      </c>
      <c r="B43" s="12" t="s">
        <v>158</v>
      </c>
      <c r="C43" s="12">
        <v>4691</v>
      </c>
      <c r="D43" s="362">
        <f>C43/'- 3 -'!E43</f>
        <v>0.000683640658300339</v>
      </c>
      <c r="E43" s="12">
        <f>C43/'- 7 -'!H43</f>
        <v>4.630799605133268</v>
      </c>
    </row>
    <row r="44" spans="1:5" ht="12.75">
      <c r="A44" s="13">
        <v>38</v>
      </c>
      <c r="B44" s="14" t="s">
        <v>159</v>
      </c>
      <c r="C44" s="14">
        <v>0</v>
      </c>
      <c r="D44" s="363">
        <f>C44/'- 3 -'!E44</f>
        <v>0</v>
      </c>
      <c r="E44" s="14">
        <f>C44/'- 7 -'!H44</f>
        <v>0</v>
      </c>
    </row>
    <row r="45" spans="1:5" ht="12.75">
      <c r="A45" s="11">
        <v>39</v>
      </c>
      <c r="B45" s="12" t="s">
        <v>160</v>
      </c>
      <c r="C45" s="12">
        <v>0</v>
      </c>
      <c r="D45" s="362">
        <f>C45/'- 3 -'!E45</f>
        <v>0</v>
      </c>
      <c r="E45" s="12">
        <f>C45/'- 7 -'!H45</f>
        <v>0</v>
      </c>
    </row>
    <row r="46" spans="1:5" ht="12.75">
      <c r="A46" s="13">
        <v>40</v>
      </c>
      <c r="B46" s="14" t="s">
        <v>161</v>
      </c>
      <c r="C46" s="14">
        <v>73051</v>
      </c>
      <c r="D46" s="363">
        <f>C46/'- 3 -'!E46</f>
        <v>0.001759113879163125</v>
      </c>
      <c r="E46" s="14">
        <f>C46/'- 7 -'!H46</f>
        <v>9.643696369636963</v>
      </c>
    </row>
    <row r="47" spans="1:5" ht="12.75">
      <c r="A47" s="11">
        <v>41</v>
      </c>
      <c r="B47" s="12" t="s">
        <v>162</v>
      </c>
      <c r="C47" s="12">
        <v>23113</v>
      </c>
      <c r="D47" s="362">
        <f>C47/'- 3 -'!E47</f>
        <v>0.0019158201252705818</v>
      </c>
      <c r="E47" s="12">
        <f>C47/'- 7 -'!H47</f>
        <v>13.317775857101699</v>
      </c>
    </row>
    <row r="48" spans="1:5" ht="12.75">
      <c r="A48" s="13">
        <v>42</v>
      </c>
      <c r="B48" s="14" t="s">
        <v>163</v>
      </c>
      <c r="C48" s="14">
        <v>8718</v>
      </c>
      <c r="D48" s="363">
        <f>C48/'- 3 -'!E48</f>
        <v>0.0011398213547714232</v>
      </c>
      <c r="E48" s="14">
        <f>C48/'- 7 -'!H48</f>
        <v>7.652738764044943</v>
      </c>
    </row>
    <row r="49" spans="1:5" ht="12.75">
      <c r="A49" s="11">
        <v>43</v>
      </c>
      <c r="B49" s="12" t="s">
        <v>164</v>
      </c>
      <c r="C49" s="12">
        <v>11914</v>
      </c>
      <c r="D49" s="362">
        <f>C49/'- 3 -'!E49</f>
        <v>0.0019323129302453522</v>
      </c>
      <c r="E49" s="12">
        <f>C49/'- 7 -'!H49</f>
        <v>13.845438698431145</v>
      </c>
    </row>
    <row r="50" spans="1:5" ht="12.75">
      <c r="A50" s="13">
        <v>44</v>
      </c>
      <c r="B50" s="14" t="s">
        <v>165</v>
      </c>
      <c r="C50" s="14">
        <v>0</v>
      </c>
      <c r="D50" s="363">
        <f>C50/'- 3 -'!E50</f>
        <v>0</v>
      </c>
      <c r="E50" s="14">
        <f>C50/'- 7 -'!H50</f>
        <v>0</v>
      </c>
    </row>
    <row r="51" spans="1:5" ht="12.75">
      <c r="A51" s="11">
        <v>45</v>
      </c>
      <c r="B51" s="12" t="s">
        <v>166</v>
      </c>
      <c r="C51" s="12">
        <v>0</v>
      </c>
      <c r="D51" s="362">
        <f>C51/'- 3 -'!E51</f>
        <v>0</v>
      </c>
      <c r="E51" s="12">
        <f>C51/'- 7 -'!H51</f>
        <v>0</v>
      </c>
    </row>
    <row r="52" spans="1:5" ht="12.75">
      <c r="A52" s="13">
        <v>46</v>
      </c>
      <c r="B52" s="14" t="s">
        <v>167</v>
      </c>
      <c r="C52" s="14">
        <v>29083</v>
      </c>
      <c r="D52" s="363">
        <f>C52/'- 3 -'!E52</f>
        <v>0.0026992796825105066</v>
      </c>
      <c r="E52" s="14">
        <f>C52/'- 7 -'!H52</f>
        <v>18.114606041731548</v>
      </c>
    </row>
    <row r="53" spans="1:5" ht="12.75">
      <c r="A53" s="11">
        <v>47</v>
      </c>
      <c r="B53" s="12" t="s">
        <v>168</v>
      </c>
      <c r="C53" s="12">
        <v>7014</v>
      </c>
      <c r="D53" s="362">
        <f>C53/'- 3 -'!E53</f>
        <v>0.0008246978547626418</v>
      </c>
      <c r="E53" s="12">
        <f>C53/'- 7 -'!H53</f>
        <v>4.770779485784247</v>
      </c>
    </row>
    <row r="54" spans="1:5" ht="12.75">
      <c r="A54" s="13">
        <v>48</v>
      </c>
      <c r="B54" s="14" t="s">
        <v>169</v>
      </c>
      <c r="C54" s="14">
        <v>125370</v>
      </c>
      <c r="D54" s="363">
        <f>C54/'- 3 -'!E54</f>
        <v>0.002342104827583012</v>
      </c>
      <c r="E54" s="14">
        <f>C54/'- 7 -'!H54</f>
        <v>24.240607900384774</v>
      </c>
    </row>
    <row r="55" spans="1:5" ht="12.75">
      <c r="A55" s="11">
        <v>49</v>
      </c>
      <c r="B55" s="12" t="s">
        <v>170</v>
      </c>
      <c r="C55" s="12">
        <v>23357</v>
      </c>
      <c r="D55" s="362">
        <f>C55/'- 3 -'!E55</f>
        <v>0.0007277187955242911</v>
      </c>
      <c r="E55" s="12">
        <f>C55/'- 7 -'!H55</f>
        <v>5.368684779110927</v>
      </c>
    </row>
    <row r="56" spans="1:5" ht="12.75">
      <c r="A56" s="13">
        <v>50</v>
      </c>
      <c r="B56" s="14" t="s">
        <v>385</v>
      </c>
      <c r="C56" s="14">
        <v>4096</v>
      </c>
      <c r="D56" s="363">
        <f>C56/'- 3 -'!E56</f>
        <v>0.0002926162197542095</v>
      </c>
      <c r="E56" s="14">
        <f>C56/'- 7 -'!H56</f>
        <v>2.170066225165563</v>
      </c>
    </row>
    <row r="57" spans="1:5" ht="12.75">
      <c r="A57" s="11">
        <v>2264</v>
      </c>
      <c r="B57" s="12" t="s">
        <v>171</v>
      </c>
      <c r="C57" s="12">
        <v>0</v>
      </c>
      <c r="D57" s="362">
        <f>C57/'- 3 -'!E57</f>
        <v>0</v>
      </c>
      <c r="E57" s="12">
        <f>C57/'- 7 -'!H57</f>
        <v>0</v>
      </c>
    </row>
    <row r="58" spans="1:5" ht="12.75">
      <c r="A58" s="13">
        <v>2309</v>
      </c>
      <c r="B58" s="14" t="s">
        <v>172</v>
      </c>
      <c r="C58" s="14">
        <v>6520</v>
      </c>
      <c r="D58" s="363">
        <f>C58/'- 3 -'!E58</f>
        <v>0.003341559103826649</v>
      </c>
      <c r="E58" s="14">
        <f>C58/'- 7 -'!H58</f>
        <v>24.885496183206108</v>
      </c>
    </row>
    <row r="59" spans="1:5" ht="12.75">
      <c r="A59" s="11">
        <v>2312</v>
      </c>
      <c r="B59" s="12" t="s">
        <v>173</v>
      </c>
      <c r="C59" s="12">
        <v>5076</v>
      </c>
      <c r="D59" s="362">
        <f>C59/'- 3 -'!E59</f>
        <v>0.002791204077929362</v>
      </c>
      <c r="E59" s="12">
        <f>C59/'- 7 -'!H59</f>
        <v>23.020408163265305</v>
      </c>
    </row>
    <row r="60" spans="1:5" ht="12.75">
      <c r="A60" s="13">
        <v>2355</v>
      </c>
      <c r="B60" s="14" t="s">
        <v>174</v>
      </c>
      <c r="C60" s="14">
        <v>0</v>
      </c>
      <c r="D60" s="363">
        <f>C60/'- 3 -'!E60</f>
        <v>0</v>
      </c>
      <c r="E60" s="14">
        <f>C60/'- 7 -'!H60</f>
        <v>0</v>
      </c>
    </row>
    <row r="61" spans="1:5" ht="12.75">
      <c r="A61" s="11">
        <v>2439</v>
      </c>
      <c r="B61" s="12" t="s">
        <v>175</v>
      </c>
      <c r="C61" s="12">
        <v>0</v>
      </c>
      <c r="D61" s="362">
        <f>C61/'- 3 -'!E61</f>
        <v>0</v>
      </c>
      <c r="E61" s="12">
        <f>C61/'- 7 -'!H61</f>
        <v>0</v>
      </c>
    </row>
    <row r="62" spans="1:5" ht="12.75">
      <c r="A62" s="13">
        <v>2460</v>
      </c>
      <c r="B62" s="14" t="s">
        <v>176</v>
      </c>
      <c r="C62" s="14">
        <v>0</v>
      </c>
      <c r="D62" s="363">
        <f>C62/'- 3 -'!E62</f>
        <v>0</v>
      </c>
      <c r="E62" s="14">
        <f>C62/'- 7 -'!H62</f>
        <v>0</v>
      </c>
    </row>
    <row r="63" spans="1:5" ht="12.75">
      <c r="A63" s="11">
        <v>3000</v>
      </c>
      <c r="B63" s="12" t="s">
        <v>459</v>
      </c>
      <c r="C63" s="12">
        <v>188296</v>
      </c>
      <c r="D63" s="362">
        <f>C63/'- 3 -'!E63</f>
        <v>0.0373362933334761</v>
      </c>
      <c r="E63" s="12">
        <f>C63/'- 7 -'!H63</f>
        <v>270.9294964028777</v>
      </c>
    </row>
    <row r="64" spans="1:5" ht="4.5" customHeight="1">
      <c r="A64" s="15"/>
      <c r="B64" s="15"/>
      <c r="C64" s="15"/>
      <c r="D64" s="196"/>
      <c r="E64" s="15"/>
    </row>
    <row r="65" spans="1:6" ht="12.75">
      <c r="A65" s="17"/>
      <c r="B65" s="18" t="s">
        <v>177</v>
      </c>
      <c r="C65" s="18">
        <f>SUM(C11:C63)</f>
        <v>2893078.59</v>
      </c>
      <c r="D65" s="101">
        <f>C65/'- 3 -'!E65</f>
        <v>0.00238338652803919</v>
      </c>
      <c r="E65" s="18">
        <f>C65/'- 7 -'!H65</f>
        <v>15.49645583774682</v>
      </c>
      <c r="F65" s="76"/>
    </row>
    <row r="66" spans="1:5" ht="4.5" customHeight="1">
      <c r="A66" s="15"/>
      <c r="B66" s="15"/>
      <c r="C66" s="15"/>
      <c r="D66" s="196"/>
      <c r="E66" s="15"/>
    </row>
    <row r="67" spans="1:5" ht="12.75">
      <c r="A67" s="13">
        <v>2155</v>
      </c>
      <c r="B67" s="14" t="s">
        <v>178</v>
      </c>
      <c r="C67" s="14">
        <v>0</v>
      </c>
      <c r="D67" s="363">
        <f>C67/'- 3 -'!E67</f>
        <v>0</v>
      </c>
      <c r="E67" s="14">
        <f>C67/'- 7 -'!H67</f>
        <v>0</v>
      </c>
    </row>
    <row r="68" spans="1:5" ht="12.75">
      <c r="A68" s="11">
        <v>2408</v>
      </c>
      <c r="B68" s="12" t="s">
        <v>180</v>
      </c>
      <c r="C68" s="12">
        <v>4621</v>
      </c>
      <c r="D68" s="362">
        <f>C68/'- 3 -'!E68</f>
        <v>0.0020333109218849555</v>
      </c>
      <c r="E68" s="12">
        <f>C68/'- 7 -'!H68</f>
        <v>17.274766355140187</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9"/>
      <c r="F2" s="198"/>
      <c r="G2" s="198"/>
      <c r="H2" s="198"/>
      <c r="I2" s="213"/>
      <c r="J2" s="213"/>
      <c r="K2" s="218" t="s">
        <v>421</v>
      </c>
    </row>
    <row r="3" spans="1:11" ht="12.75">
      <c r="A3" s="7"/>
      <c r="B3" s="85"/>
      <c r="C3" s="201" t="str">
        <f>YEAR</f>
        <v>OPERATING FUND ACTUAL 1999/2000</v>
      </c>
      <c r="D3" s="201"/>
      <c r="E3" s="202"/>
      <c r="F3" s="201"/>
      <c r="G3" s="201"/>
      <c r="H3" s="201"/>
      <c r="I3" s="214"/>
      <c r="J3" s="214"/>
      <c r="K3" s="201"/>
    </row>
    <row r="4" spans="1:11" ht="12.75">
      <c r="A4" s="8"/>
      <c r="C4" s="141"/>
      <c r="D4" s="141"/>
      <c r="E4" s="141"/>
      <c r="F4" s="141"/>
      <c r="G4" s="141"/>
      <c r="H4" s="141"/>
      <c r="I4" s="141"/>
      <c r="J4" s="141"/>
      <c r="K4" s="141"/>
    </row>
    <row r="5" spans="1:11" ht="16.5">
      <c r="A5" s="8"/>
      <c r="C5" s="343" t="s">
        <v>14</v>
      </c>
      <c r="D5" s="220"/>
      <c r="E5" s="232"/>
      <c r="F5" s="232"/>
      <c r="G5" s="232"/>
      <c r="H5" s="232"/>
      <c r="I5" s="232"/>
      <c r="J5" s="232"/>
      <c r="K5" s="233"/>
    </row>
    <row r="6" spans="1:11" ht="12.75">
      <c r="A6" s="8"/>
      <c r="C6" s="67" t="s">
        <v>26</v>
      </c>
      <c r="D6" s="65"/>
      <c r="E6" s="66"/>
      <c r="F6" s="224" t="s">
        <v>3</v>
      </c>
      <c r="G6" s="65"/>
      <c r="H6" s="66"/>
      <c r="I6" s="67" t="s">
        <v>25</v>
      </c>
      <c r="J6" s="65"/>
      <c r="K6" s="66"/>
    </row>
    <row r="7" spans="3:11" ht="12.75">
      <c r="C7" s="68" t="s">
        <v>58</v>
      </c>
      <c r="D7" s="69"/>
      <c r="E7" s="70"/>
      <c r="F7" s="68" t="s">
        <v>59</v>
      </c>
      <c r="G7" s="69"/>
      <c r="H7" s="70"/>
      <c r="I7" s="68" t="s">
        <v>57</v>
      </c>
      <c r="J7" s="69"/>
      <c r="K7" s="70"/>
    </row>
    <row r="8" spans="1:11" ht="12.75">
      <c r="A8" s="92"/>
      <c r="B8" s="45"/>
      <c r="C8" s="141"/>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1307873.86</v>
      </c>
      <c r="D11" s="362">
        <f>C11/'- 3 -'!E11</f>
        <v>0.005927688200793127</v>
      </c>
      <c r="E11" s="12">
        <f>C11/'- 7 -'!H11</f>
        <v>43.29389258901262</v>
      </c>
      <c r="F11" s="12">
        <v>3525706.86</v>
      </c>
      <c r="G11" s="362">
        <f>F11/'- 3 -'!E11</f>
        <v>0.01597959221654402</v>
      </c>
      <c r="H11" s="12">
        <f>F11/'- 7 -'!H11</f>
        <v>116.70970631463263</v>
      </c>
      <c r="I11" s="12">
        <v>998219.97</v>
      </c>
      <c r="J11" s="362">
        <f>I11/'- 3 -'!E11</f>
        <v>0.004524241151180336</v>
      </c>
      <c r="K11" s="12">
        <f>I11/'- 7 -'!H11</f>
        <v>33.04357513605127</v>
      </c>
    </row>
    <row r="12" spans="1:11" ht="12.75">
      <c r="A12" s="13">
        <v>2</v>
      </c>
      <c r="B12" s="14" t="s">
        <v>127</v>
      </c>
      <c r="C12" s="14">
        <v>411085</v>
      </c>
      <c r="D12" s="363">
        <f>C12/'- 3 -'!E12</f>
        <v>0.00738940460921898</v>
      </c>
      <c r="E12" s="14">
        <f>C12/'- 7 -'!H12</f>
        <v>44.86446312379813</v>
      </c>
      <c r="F12" s="14">
        <v>769089</v>
      </c>
      <c r="G12" s="363">
        <f>F12/'- 3 -'!E12</f>
        <v>0.013824658650886354</v>
      </c>
      <c r="H12" s="14">
        <f>F12/'- 7 -'!H12</f>
        <v>83.93584071279366</v>
      </c>
      <c r="I12" s="14">
        <v>587354</v>
      </c>
      <c r="J12" s="363">
        <f>I12/'- 3 -'!E12</f>
        <v>0.010557904946284115</v>
      </c>
      <c r="K12" s="14">
        <f>I12/'- 7 -'!H12</f>
        <v>64.1018812985522</v>
      </c>
    </row>
    <row r="13" spans="1:11" ht="12.75">
      <c r="A13" s="11">
        <v>3</v>
      </c>
      <c r="B13" s="12" t="s">
        <v>128</v>
      </c>
      <c r="C13" s="12">
        <v>367668</v>
      </c>
      <c r="D13" s="362">
        <f>C13/'- 3 -'!E13</f>
        <v>0.009539596194768338</v>
      </c>
      <c r="E13" s="12">
        <f>C13/'- 7 -'!H13</f>
        <v>61.46855251278965</v>
      </c>
      <c r="F13" s="12">
        <v>1070237</v>
      </c>
      <c r="G13" s="362">
        <f>F13/'- 3 -'!E13</f>
        <v>0.02776860867059489</v>
      </c>
      <c r="H13" s="12">
        <f>F13/'- 7 -'!H13</f>
        <v>178.92750861002443</v>
      </c>
      <c r="I13" s="12">
        <v>267436</v>
      </c>
      <c r="J13" s="362">
        <f>I13/'- 3 -'!E13</f>
        <v>0.006938954295571182</v>
      </c>
      <c r="K13" s="12">
        <f>I13/'- 7 -'!H13</f>
        <v>44.7112716086535</v>
      </c>
    </row>
    <row r="14" spans="1:11" ht="12.75">
      <c r="A14" s="13">
        <v>4</v>
      </c>
      <c r="B14" s="14" t="s">
        <v>129</v>
      </c>
      <c r="C14" s="14">
        <v>200408</v>
      </c>
      <c r="D14" s="363">
        <f>C14/'- 3 -'!E14</f>
        <v>0.005304888329125394</v>
      </c>
      <c r="E14" s="14">
        <f>C14/'- 7 -'!H14</f>
        <v>34.57814279305704</v>
      </c>
      <c r="F14" s="14">
        <v>910460</v>
      </c>
      <c r="G14" s="363">
        <f>F14/'- 3 -'!E14</f>
        <v>0.024100278572389857</v>
      </c>
      <c r="H14" s="14">
        <f>F14/'- 7 -'!H14</f>
        <v>157.08961661893093</v>
      </c>
      <c r="I14" s="14">
        <v>404216.42</v>
      </c>
      <c r="J14" s="363">
        <f>I14/'- 3 -'!E14</f>
        <v>0.010699787278446211</v>
      </c>
      <c r="K14" s="14">
        <f>I14/'- 7 -'!H14</f>
        <v>69.74298975119913</v>
      </c>
    </row>
    <row r="15" spans="1:11" ht="12.75">
      <c r="A15" s="11">
        <v>5</v>
      </c>
      <c r="B15" s="12" t="s">
        <v>130</v>
      </c>
      <c r="C15" s="12">
        <v>233247</v>
      </c>
      <c r="D15" s="362">
        <f>C15/'- 3 -'!E15</f>
        <v>0.005079240104549418</v>
      </c>
      <c r="E15" s="12">
        <f>C15/'- 7 -'!H15</f>
        <v>33.02986532987808</v>
      </c>
      <c r="F15" s="12">
        <v>1503701</v>
      </c>
      <c r="G15" s="362">
        <f>F15/'- 3 -'!E15</f>
        <v>0.03274493744593098</v>
      </c>
      <c r="H15" s="12">
        <f>F15/'- 7 -'!H15</f>
        <v>212.93753628729627</v>
      </c>
      <c r="I15" s="12">
        <v>442362</v>
      </c>
      <c r="J15" s="362">
        <f>I15/'- 3 -'!E15</f>
        <v>0.00963297624890648</v>
      </c>
      <c r="K15" s="12">
        <f>I15/'- 7 -'!H15</f>
        <v>62.64242321254089</v>
      </c>
    </row>
    <row r="16" spans="1:11" ht="12.75">
      <c r="A16" s="13">
        <v>6</v>
      </c>
      <c r="B16" s="14" t="s">
        <v>131</v>
      </c>
      <c r="C16" s="14">
        <v>68035</v>
      </c>
      <c r="D16" s="363">
        <f>C16/'- 3 -'!E16</f>
        <v>0.001245313212883928</v>
      </c>
      <c r="E16" s="14">
        <f>C16/'- 7 -'!H16</f>
        <v>7.649969078540507</v>
      </c>
      <c r="F16" s="14">
        <v>1763812</v>
      </c>
      <c r="G16" s="363">
        <f>F16/'- 3 -'!E16</f>
        <v>0.03228482970005478</v>
      </c>
      <c r="H16" s="14">
        <f>F16/'- 7 -'!H16</f>
        <v>198.32596840389047</v>
      </c>
      <c r="I16" s="14">
        <v>849819</v>
      </c>
      <c r="J16" s="363">
        <f>I16/'- 3 -'!E16</f>
        <v>0.015555094131841064</v>
      </c>
      <c r="K16" s="14">
        <f>I16/'- 7 -'!H16</f>
        <v>95.55506830831506</v>
      </c>
    </row>
    <row r="17" spans="1:11" ht="12.75">
      <c r="A17" s="11">
        <v>9</v>
      </c>
      <c r="B17" s="12" t="s">
        <v>132</v>
      </c>
      <c r="C17" s="12">
        <v>705247</v>
      </c>
      <c r="D17" s="362">
        <f>C17/'- 3 -'!E17</f>
        <v>0.009164506838671288</v>
      </c>
      <c r="E17" s="12">
        <f>C17/'- 7 -'!H17</f>
        <v>54.75860301882104</v>
      </c>
      <c r="F17" s="12">
        <v>2446022</v>
      </c>
      <c r="G17" s="362">
        <f>F17/'- 3 -'!E17</f>
        <v>0.03178543878462499</v>
      </c>
      <c r="H17" s="12">
        <f>F17/'- 7 -'!H17</f>
        <v>189.9203366668737</v>
      </c>
      <c r="I17" s="12">
        <v>439374</v>
      </c>
      <c r="J17" s="362">
        <f>I17/'- 3 -'!E17</f>
        <v>0.005709554280605743</v>
      </c>
      <c r="K17" s="12">
        <f>I17/'- 7 -'!H17</f>
        <v>34.11500714330082</v>
      </c>
    </row>
    <row r="18" spans="1:11" ht="12.75">
      <c r="A18" s="13">
        <v>10</v>
      </c>
      <c r="B18" s="14" t="s">
        <v>133</v>
      </c>
      <c r="C18" s="14">
        <v>130181</v>
      </c>
      <c r="D18" s="363">
        <f>C18/'- 3 -'!E18</f>
        <v>0.002311418474022052</v>
      </c>
      <c r="E18" s="14">
        <f>C18/'- 7 -'!H18</f>
        <v>14.920458452722063</v>
      </c>
      <c r="F18" s="14">
        <v>1079015</v>
      </c>
      <c r="G18" s="363">
        <f>F18/'- 3 -'!E18</f>
        <v>0.019158365696583256</v>
      </c>
      <c r="H18" s="14">
        <f>F18/'- 7 -'!H18</f>
        <v>123.66934097421203</v>
      </c>
      <c r="I18" s="14">
        <v>339131</v>
      </c>
      <c r="J18" s="363">
        <f>I18/'- 3 -'!E18</f>
        <v>0.006021413712550776</v>
      </c>
      <c r="K18" s="14">
        <f>I18/'- 7 -'!H18</f>
        <v>38.86888252148997</v>
      </c>
    </row>
    <row r="19" spans="1:11" ht="12.75">
      <c r="A19" s="11">
        <v>11</v>
      </c>
      <c r="B19" s="12" t="s">
        <v>134</v>
      </c>
      <c r="C19" s="12">
        <v>100652</v>
      </c>
      <c r="D19" s="362">
        <f>C19/'- 3 -'!E19</f>
        <v>0.00339558207284342</v>
      </c>
      <c r="E19" s="12">
        <f>C19/'- 7 -'!H19</f>
        <v>21.2866931731664</v>
      </c>
      <c r="F19" s="12">
        <v>408246</v>
      </c>
      <c r="G19" s="362">
        <f>F19/'- 3 -'!E19</f>
        <v>0.01377253108641691</v>
      </c>
      <c r="H19" s="12">
        <f>F19/'- 7 -'!H19</f>
        <v>86.33914220455122</v>
      </c>
      <c r="I19" s="12">
        <v>126287</v>
      </c>
      <c r="J19" s="362">
        <f>I19/'- 3 -'!E19</f>
        <v>0.004260400918344166</v>
      </c>
      <c r="K19" s="12">
        <f>I19/'- 7 -'!H19</f>
        <v>26.708188816512987</v>
      </c>
    </row>
    <row r="20" spans="1:11" ht="12.75">
      <c r="A20" s="13">
        <v>12</v>
      </c>
      <c r="B20" s="14" t="s">
        <v>135</v>
      </c>
      <c r="C20" s="14">
        <v>440050</v>
      </c>
      <c r="D20" s="363">
        <f>C20/'- 3 -'!E20</f>
        <v>0.009283331648811047</v>
      </c>
      <c r="E20" s="14">
        <f>C20/'- 7 -'!H20</f>
        <v>54.400365924515704</v>
      </c>
      <c r="F20" s="14">
        <v>654003</v>
      </c>
      <c r="G20" s="363">
        <f>F20/'- 3 -'!E20</f>
        <v>0.013796902052760757</v>
      </c>
      <c r="H20" s="14">
        <f>F20/'- 7 -'!H20</f>
        <v>80.84990913698681</v>
      </c>
      <c r="I20" s="14">
        <v>484157</v>
      </c>
      <c r="J20" s="363">
        <f>I20/'- 3 -'!E20</f>
        <v>0.010213816614233406</v>
      </c>
      <c r="K20" s="14">
        <f>I20/'- 7 -'!H20</f>
        <v>59.853012077981475</v>
      </c>
    </row>
    <row r="21" spans="1:11" ht="12.75">
      <c r="A21" s="11">
        <v>13</v>
      </c>
      <c r="B21" s="12" t="s">
        <v>136</v>
      </c>
      <c r="C21" s="12">
        <v>26791</v>
      </c>
      <c r="D21" s="362">
        <f>C21/'- 3 -'!E21</f>
        <v>0.0013772756401891383</v>
      </c>
      <c r="E21" s="12">
        <f>C21/'- 7 -'!H21</f>
        <v>8.511834789515488</v>
      </c>
      <c r="F21" s="12">
        <v>271282</v>
      </c>
      <c r="G21" s="362">
        <f>F21/'- 3 -'!E21</f>
        <v>0.013946104670291882</v>
      </c>
      <c r="H21" s="12">
        <f>F21/'- 7 -'!H21</f>
        <v>86.18967434471803</v>
      </c>
      <c r="I21" s="12">
        <v>96325</v>
      </c>
      <c r="J21" s="362">
        <f>I21/'- 3 -'!E21</f>
        <v>0.00495188966597808</v>
      </c>
      <c r="K21" s="12">
        <f>I21/'- 7 -'!H21</f>
        <v>30.603653693407466</v>
      </c>
    </row>
    <row r="22" spans="1:11" ht="12.75">
      <c r="A22" s="13">
        <v>14</v>
      </c>
      <c r="B22" s="14" t="s">
        <v>137</v>
      </c>
      <c r="C22" s="14">
        <v>121182</v>
      </c>
      <c r="D22" s="363">
        <f>C22/'- 3 -'!E22</f>
        <v>0.005573652632844331</v>
      </c>
      <c r="E22" s="14">
        <f>C22/'- 7 -'!H22</f>
        <v>33.50716142233037</v>
      </c>
      <c r="F22" s="14">
        <v>316260</v>
      </c>
      <c r="G22" s="363">
        <f>F22/'- 3 -'!E22</f>
        <v>0.014546082600248783</v>
      </c>
      <c r="H22" s="14">
        <f>F22/'- 7 -'!H22</f>
        <v>87.44677321240945</v>
      </c>
      <c r="I22" s="14">
        <v>136765</v>
      </c>
      <c r="J22" s="363">
        <f>I22/'- 3 -'!E22</f>
        <v>0.006290378128195235</v>
      </c>
      <c r="K22" s="14">
        <f>I22/'- 7 -'!H22</f>
        <v>37.81590444063485</v>
      </c>
    </row>
    <row r="23" spans="1:11" ht="12.75">
      <c r="A23" s="11">
        <v>15</v>
      </c>
      <c r="B23" s="12" t="s">
        <v>138</v>
      </c>
      <c r="C23" s="12">
        <v>52511</v>
      </c>
      <c r="D23" s="362">
        <f>C23/'- 3 -'!E23</f>
        <v>0.0018461198576204976</v>
      </c>
      <c r="E23" s="12">
        <f>C23/'- 7 -'!H23</f>
        <v>9.21536625601067</v>
      </c>
      <c r="F23" s="12">
        <v>419608</v>
      </c>
      <c r="G23" s="362">
        <f>F23/'- 3 -'!E23</f>
        <v>0.014752083586608936</v>
      </c>
      <c r="H23" s="12">
        <f>F23/'- 7 -'!H23</f>
        <v>73.63869292057142</v>
      </c>
      <c r="I23" s="12">
        <v>143949</v>
      </c>
      <c r="J23" s="362">
        <f>I23/'- 3 -'!E23</f>
        <v>0.005060789308613681</v>
      </c>
      <c r="K23" s="12">
        <f>I23/'- 7 -'!H23</f>
        <v>25.262188059387174</v>
      </c>
    </row>
    <row r="24" spans="1:11" ht="12.75">
      <c r="A24" s="13">
        <v>16</v>
      </c>
      <c r="B24" s="14" t="s">
        <v>139</v>
      </c>
      <c r="C24" s="14">
        <v>0</v>
      </c>
      <c r="D24" s="363">
        <f>C24/'- 3 -'!E24</f>
        <v>0</v>
      </c>
      <c r="E24" s="14">
        <f>C24/'- 7 -'!H24</f>
        <v>0</v>
      </c>
      <c r="F24" s="14">
        <v>88765</v>
      </c>
      <c r="G24" s="363">
        <f>F24/'- 3 -'!E24</f>
        <v>0.016112946920306036</v>
      </c>
      <c r="H24" s="14">
        <f>F24/'- 7 -'!H24</f>
        <v>112.78907242693774</v>
      </c>
      <c r="I24" s="14">
        <v>23942</v>
      </c>
      <c r="J24" s="363">
        <f>I24/'- 3 -'!E24</f>
        <v>0.004346039262839712</v>
      </c>
      <c r="K24" s="14">
        <f>I24/'- 7 -'!H24</f>
        <v>30.421855146124525</v>
      </c>
    </row>
    <row r="25" spans="1:11" ht="12.75">
      <c r="A25" s="11">
        <v>17</v>
      </c>
      <c r="B25" s="12" t="s">
        <v>140</v>
      </c>
      <c r="C25" s="12">
        <v>0</v>
      </c>
      <c r="D25" s="362">
        <f>C25/'- 3 -'!E25</f>
        <v>0</v>
      </c>
      <c r="E25" s="12">
        <f>C25/'- 7 -'!H25</f>
        <v>0</v>
      </c>
      <c r="F25" s="12">
        <v>47365</v>
      </c>
      <c r="G25" s="362">
        <f>F25/'- 3 -'!E25</f>
        <v>0.01193649339956269</v>
      </c>
      <c r="H25" s="12">
        <f>F25/'- 7 -'!H25</f>
        <v>87.38929889298893</v>
      </c>
      <c r="I25" s="12">
        <v>17703</v>
      </c>
      <c r="J25" s="362">
        <f>I25/'- 3 -'!E25</f>
        <v>0.004461347886677046</v>
      </c>
      <c r="K25" s="12">
        <f>I25/'- 7 -'!H25</f>
        <v>32.662361623616235</v>
      </c>
    </row>
    <row r="26" spans="1:11" ht="12.75">
      <c r="A26" s="13">
        <v>18</v>
      </c>
      <c r="B26" s="14" t="s">
        <v>141</v>
      </c>
      <c r="C26" s="14">
        <v>0</v>
      </c>
      <c r="D26" s="363">
        <f>C26/'- 3 -'!E26</f>
        <v>0</v>
      </c>
      <c r="E26" s="14">
        <f>C26/'- 7 -'!H26</f>
        <v>0</v>
      </c>
      <c r="F26" s="14">
        <v>123741</v>
      </c>
      <c r="G26" s="363">
        <f>F26/'- 3 -'!E26</f>
        <v>0.014051906008566439</v>
      </c>
      <c r="H26" s="14">
        <f>F26/'- 7 -'!H26</f>
        <v>80.05499126609303</v>
      </c>
      <c r="I26" s="14">
        <v>45038</v>
      </c>
      <c r="J26" s="363">
        <f>I26/'- 3 -'!E26</f>
        <v>0.005114470893348326</v>
      </c>
      <c r="K26" s="14">
        <f>I26/'- 7 -'!H26</f>
        <v>29.137607556446916</v>
      </c>
    </row>
    <row r="27" spans="1:11" ht="12.75">
      <c r="A27" s="11">
        <v>19</v>
      </c>
      <c r="B27" s="12" t="s">
        <v>142</v>
      </c>
      <c r="C27" s="12">
        <v>0</v>
      </c>
      <c r="D27" s="362">
        <f>C27/'- 3 -'!E27</f>
        <v>0</v>
      </c>
      <c r="E27" s="12">
        <f>C27/'- 7 -'!H27</f>
        <v>0</v>
      </c>
      <c r="F27" s="12">
        <v>385511</v>
      </c>
      <c r="G27" s="362">
        <f>F27/'- 3 -'!E27</f>
        <v>0.01799296301527132</v>
      </c>
      <c r="H27" s="12">
        <f>F27/'- 7 -'!H27</f>
        <v>81.50855233947183</v>
      </c>
      <c r="I27" s="12">
        <v>207292</v>
      </c>
      <c r="J27" s="362">
        <f>I27/'- 3 -'!E27</f>
        <v>0.009674943878025847</v>
      </c>
      <c r="K27" s="12">
        <f>I27/'- 7 -'!H27</f>
        <v>43.827726917140616</v>
      </c>
    </row>
    <row r="28" spans="1:11" ht="12.75">
      <c r="A28" s="13">
        <v>20</v>
      </c>
      <c r="B28" s="14" t="s">
        <v>143</v>
      </c>
      <c r="C28" s="14">
        <v>0</v>
      </c>
      <c r="D28" s="363">
        <f>C28/'- 3 -'!E28</f>
        <v>0</v>
      </c>
      <c r="E28" s="14">
        <f>C28/'- 7 -'!H28</f>
        <v>0</v>
      </c>
      <c r="F28" s="14">
        <v>100094.8</v>
      </c>
      <c r="G28" s="363">
        <f>F28/'- 3 -'!E28</f>
        <v>0.013298254250133274</v>
      </c>
      <c r="H28" s="14">
        <f>F28/'- 7 -'!H28</f>
        <v>101.92953156822811</v>
      </c>
      <c r="I28" s="14">
        <v>47288.64</v>
      </c>
      <c r="J28" s="363">
        <f>I28/'- 3 -'!E28</f>
        <v>0.006282607666562323</v>
      </c>
      <c r="K28" s="14">
        <f>I28/'- 7 -'!H28</f>
        <v>48.15543788187372</v>
      </c>
    </row>
    <row r="29" spans="1:11" ht="12.75">
      <c r="A29" s="11">
        <v>21</v>
      </c>
      <c r="B29" s="12" t="s">
        <v>144</v>
      </c>
      <c r="C29" s="12">
        <v>207724</v>
      </c>
      <c r="D29" s="362">
        <f>C29/'- 3 -'!E29</f>
        <v>0.009882730707862886</v>
      </c>
      <c r="E29" s="12">
        <f>C29/'- 7 -'!H29</f>
        <v>59.55902170484847</v>
      </c>
      <c r="F29" s="12">
        <v>352703</v>
      </c>
      <c r="G29" s="362">
        <f>F29/'- 3 -'!E29</f>
        <v>0.01678028908000695</v>
      </c>
      <c r="H29" s="12">
        <f>F29/'- 7 -'!H29</f>
        <v>101.12767726581988</v>
      </c>
      <c r="I29" s="12">
        <v>95961</v>
      </c>
      <c r="J29" s="362">
        <f>I29/'- 3 -'!E29</f>
        <v>0.004565465336009466</v>
      </c>
      <c r="K29" s="12">
        <f>I29/'- 7 -'!H29</f>
        <v>27.514121053989737</v>
      </c>
    </row>
    <row r="30" spans="1:11" ht="12.75">
      <c r="A30" s="13">
        <v>22</v>
      </c>
      <c r="B30" s="14" t="s">
        <v>145</v>
      </c>
      <c r="C30" s="14">
        <v>71682</v>
      </c>
      <c r="D30" s="363">
        <f>C30/'- 3 -'!E30</f>
        <v>0.006038697807326434</v>
      </c>
      <c r="E30" s="14">
        <f>C30/'- 7 -'!H30</f>
        <v>40.316085489313835</v>
      </c>
      <c r="F30" s="14">
        <v>141986</v>
      </c>
      <c r="G30" s="363">
        <f>F30/'- 3 -'!E30</f>
        <v>0.011961308932103612</v>
      </c>
      <c r="H30" s="14">
        <f>F30/'- 7 -'!H30</f>
        <v>79.85714285714286</v>
      </c>
      <c r="I30" s="14">
        <v>64493</v>
      </c>
      <c r="J30" s="363">
        <f>I30/'- 3 -'!E30</f>
        <v>0.0054330757747817265</v>
      </c>
      <c r="K30" s="14">
        <f>I30/'- 7 -'!H30</f>
        <v>36.272778402699664</v>
      </c>
    </row>
    <row r="31" spans="1:11" ht="12.75">
      <c r="A31" s="11">
        <v>23</v>
      </c>
      <c r="B31" s="12" t="s">
        <v>146</v>
      </c>
      <c r="C31" s="12">
        <v>0</v>
      </c>
      <c r="D31" s="362">
        <f>C31/'- 3 -'!E31</f>
        <v>0</v>
      </c>
      <c r="E31" s="12">
        <f>C31/'- 7 -'!H31</f>
        <v>0</v>
      </c>
      <c r="F31" s="12">
        <v>135359</v>
      </c>
      <c r="G31" s="362">
        <f>F31/'- 3 -'!E31</f>
        <v>0.01446679330191927</v>
      </c>
      <c r="H31" s="12">
        <f>F31/'- 7 -'!H31</f>
        <v>94.42553191489361</v>
      </c>
      <c r="I31" s="12">
        <v>58438</v>
      </c>
      <c r="J31" s="362">
        <f>I31/'- 3 -'!E31</f>
        <v>0.00624569084418146</v>
      </c>
      <c r="K31" s="12">
        <f>I31/'- 7 -'!H31</f>
        <v>40.765957446808514</v>
      </c>
    </row>
    <row r="32" spans="1:11" ht="12.75">
      <c r="A32" s="13">
        <v>24</v>
      </c>
      <c r="B32" s="14" t="s">
        <v>147</v>
      </c>
      <c r="C32" s="14">
        <v>96185</v>
      </c>
      <c r="D32" s="363">
        <f>C32/'- 3 -'!E32</f>
        <v>0.004419352006338027</v>
      </c>
      <c r="E32" s="14">
        <f>C32/'- 7 -'!H32</f>
        <v>25.850623521823263</v>
      </c>
      <c r="F32" s="14">
        <v>355162</v>
      </c>
      <c r="G32" s="363">
        <f>F32/'- 3 -'!E32</f>
        <v>0.016318406168061822</v>
      </c>
      <c r="H32" s="14">
        <f>F32/'- 7 -'!H32</f>
        <v>95.45312835949258</v>
      </c>
      <c r="I32" s="14">
        <v>92002</v>
      </c>
      <c r="J32" s="363">
        <f>I32/'- 3 -'!E32</f>
        <v>0.004227158322889339</v>
      </c>
      <c r="K32" s="14">
        <f>I32/'- 7 -'!H32</f>
        <v>24.72640292410234</v>
      </c>
    </row>
    <row r="33" spans="1:11" ht="12.75">
      <c r="A33" s="11">
        <v>25</v>
      </c>
      <c r="B33" s="12" t="s">
        <v>148</v>
      </c>
      <c r="C33" s="12">
        <v>4000</v>
      </c>
      <c r="D33" s="362">
        <f>C33/'- 3 -'!E33</f>
        <v>0.0004037026802426495</v>
      </c>
      <c r="E33" s="12">
        <f>C33/'- 7 -'!H33</f>
        <v>2.5010942287250675</v>
      </c>
      <c r="F33" s="12">
        <v>134261</v>
      </c>
      <c r="G33" s="362">
        <f>F33/'- 3 -'!E33</f>
        <v>0.013550381388014593</v>
      </c>
      <c r="H33" s="12">
        <f>F33/'- 7 -'!H33</f>
        <v>83.94985306071406</v>
      </c>
      <c r="I33" s="12">
        <v>47267</v>
      </c>
      <c r="J33" s="362">
        <f>I33/'- 3 -'!E33</f>
        <v>0.004770453646757329</v>
      </c>
      <c r="K33" s="12">
        <f>I33/'- 7 -'!H33</f>
        <v>29.554805227286938</v>
      </c>
    </row>
    <row r="34" spans="1:11" ht="12.75">
      <c r="A34" s="13">
        <v>26</v>
      </c>
      <c r="B34" s="14" t="s">
        <v>149</v>
      </c>
      <c r="C34" s="14">
        <v>0</v>
      </c>
      <c r="D34" s="363">
        <f>C34/'- 3 -'!E34</f>
        <v>0</v>
      </c>
      <c r="E34" s="14">
        <f>C34/'- 7 -'!H34</f>
        <v>0</v>
      </c>
      <c r="F34" s="14">
        <v>240276</v>
      </c>
      <c r="G34" s="363">
        <f>F34/'- 3 -'!E34</f>
        <v>0.01649502031293829</v>
      </c>
      <c r="H34" s="14">
        <f>F34/'- 7 -'!H34</f>
        <v>88.36925340198603</v>
      </c>
      <c r="I34" s="14">
        <v>74354</v>
      </c>
      <c r="J34" s="363">
        <f>I34/'- 3 -'!E34</f>
        <v>0.005104424663088338</v>
      </c>
      <c r="K34" s="14">
        <f>I34/'- 7 -'!H34</f>
        <v>27.346083118793675</v>
      </c>
    </row>
    <row r="35" spans="1:11" ht="12.75">
      <c r="A35" s="11">
        <v>28</v>
      </c>
      <c r="B35" s="12" t="s">
        <v>150</v>
      </c>
      <c r="C35" s="12">
        <v>0</v>
      </c>
      <c r="D35" s="362">
        <f>C35/'- 3 -'!E35</f>
        <v>0</v>
      </c>
      <c r="E35" s="12">
        <f>C35/'- 7 -'!H35</f>
        <v>0</v>
      </c>
      <c r="F35" s="12">
        <v>76142</v>
      </c>
      <c r="G35" s="362">
        <f>F35/'- 3 -'!E35</f>
        <v>0.01254557413524479</v>
      </c>
      <c r="H35" s="12">
        <f>F35/'- 7 -'!H35</f>
        <v>85.22722184911574</v>
      </c>
      <c r="I35" s="12">
        <v>34151</v>
      </c>
      <c r="J35" s="362">
        <f>I35/'- 3 -'!E35</f>
        <v>0.0056269063367490315</v>
      </c>
      <c r="K35" s="12">
        <f>I35/'- 7 -'!H35</f>
        <v>38.22587866577121</v>
      </c>
    </row>
    <row r="36" spans="1:11" ht="12.75">
      <c r="A36" s="13">
        <v>30</v>
      </c>
      <c r="B36" s="14" t="s">
        <v>151</v>
      </c>
      <c r="C36" s="14">
        <v>0</v>
      </c>
      <c r="D36" s="363">
        <f>C36/'- 3 -'!E36</f>
        <v>0</v>
      </c>
      <c r="E36" s="14">
        <f>C36/'- 7 -'!H36</f>
        <v>0</v>
      </c>
      <c r="F36" s="14">
        <v>228564</v>
      </c>
      <c r="G36" s="363">
        <f>F36/'- 3 -'!E36</f>
        <v>0.02589808619710324</v>
      </c>
      <c r="H36" s="14">
        <f>F36/'- 7 -'!H36</f>
        <v>167.0911616346224</v>
      </c>
      <c r="I36" s="14">
        <v>68519</v>
      </c>
      <c r="J36" s="363">
        <f>I36/'- 3 -'!E36</f>
        <v>0.007763737807088242</v>
      </c>
      <c r="K36" s="14">
        <f>I36/'- 7 -'!H36</f>
        <v>50.09064990130857</v>
      </c>
    </row>
    <row r="37" spans="1:11" ht="12.75">
      <c r="A37" s="11">
        <v>31</v>
      </c>
      <c r="B37" s="12" t="s">
        <v>152</v>
      </c>
      <c r="C37" s="12">
        <v>18193</v>
      </c>
      <c r="D37" s="362">
        <f>C37/'- 3 -'!E37</f>
        <v>0.0018044144827247621</v>
      </c>
      <c r="E37" s="12">
        <f>C37/'- 7 -'!H37</f>
        <v>10.68918918918919</v>
      </c>
      <c r="F37" s="12">
        <v>135746</v>
      </c>
      <c r="G37" s="362">
        <f>F37/'- 3 -'!E37</f>
        <v>0.013463532587915987</v>
      </c>
      <c r="H37" s="12">
        <f>F37/'- 7 -'!H37</f>
        <v>79.75675675675676</v>
      </c>
      <c r="I37" s="12">
        <v>53921</v>
      </c>
      <c r="J37" s="362">
        <f>I37/'- 3 -'!E37</f>
        <v>0.005347981823943379</v>
      </c>
      <c r="K37" s="12">
        <f>I37/'- 7 -'!H37</f>
        <v>31.68096357226792</v>
      </c>
    </row>
    <row r="38" spans="1:11" ht="12.75">
      <c r="A38" s="13">
        <v>32</v>
      </c>
      <c r="B38" s="14" t="s">
        <v>153</v>
      </c>
      <c r="C38" s="14">
        <v>0</v>
      </c>
      <c r="D38" s="363">
        <f>C38/'- 3 -'!E38</f>
        <v>0</v>
      </c>
      <c r="E38" s="14">
        <f>C38/'- 7 -'!H38</f>
        <v>0</v>
      </c>
      <c r="F38" s="14">
        <v>84290</v>
      </c>
      <c r="G38" s="363">
        <f>F38/'- 3 -'!E38</f>
        <v>0.01316424666196779</v>
      </c>
      <c r="H38" s="14">
        <f>F38/'- 7 -'!H38</f>
        <v>96.05698005698005</v>
      </c>
      <c r="I38" s="14">
        <v>29856</v>
      </c>
      <c r="J38" s="363">
        <f>I38/'- 3 -'!E38</f>
        <v>0.004662851445482386</v>
      </c>
      <c r="K38" s="14">
        <f>I38/'- 7 -'!H38</f>
        <v>34.023931623931624</v>
      </c>
    </row>
    <row r="39" spans="1:11" ht="12.75">
      <c r="A39" s="11">
        <v>33</v>
      </c>
      <c r="B39" s="12" t="s">
        <v>154</v>
      </c>
      <c r="C39" s="12">
        <v>0</v>
      </c>
      <c r="D39" s="362">
        <f>C39/'- 3 -'!E39</f>
        <v>0</v>
      </c>
      <c r="E39" s="12">
        <f>C39/'- 7 -'!H39</f>
        <v>0</v>
      </c>
      <c r="F39" s="12">
        <v>231729</v>
      </c>
      <c r="G39" s="362">
        <f>F39/'- 3 -'!E39</f>
        <v>0.01916645851150588</v>
      </c>
      <c r="H39" s="12">
        <f>F39/'- 7 -'!H39</f>
        <v>123.7471964114066</v>
      </c>
      <c r="I39" s="12">
        <v>43109</v>
      </c>
      <c r="J39" s="362">
        <f>I39/'- 3 -'!E39</f>
        <v>0.0035655738382874263</v>
      </c>
      <c r="K39" s="12">
        <f>I39/'- 7 -'!H39</f>
        <v>23.020933461497386</v>
      </c>
    </row>
    <row r="40" spans="1:11" ht="12.75">
      <c r="A40" s="13">
        <v>34</v>
      </c>
      <c r="B40" s="14" t="s">
        <v>155</v>
      </c>
      <c r="C40" s="14">
        <v>0</v>
      </c>
      <c r="D40" s="363">
        <f>C40/'- 3 -'!E40</f>
        <v>0</v>
      </c>
      <c r="E40" s="14">
        <f>C40/'- 7 -'!H40</f>
        <v>0</v>
      </c>
      <c r="F40" s="14">
        <v>67617.3</v>
      </c>
      <c r="G40" s="363">
        <f>F40/'- 3 -'!E40</f>
        <v>0.01246396738260733</v>
      </c>
      <c r="H40" s="14">
        <f>F40/'- 7 -'!H40</f>
        <v>89.85687707641196</v>
      </c>
      <c r="I40" s="14">
        <v>37310.99</v>
      </c>
      <c r="J40" s="363">
        <f>I40/'- 3 -'!E40</f>
        <v>0.0068775736737904086</v>
      </c>
      <c r="K40" s="14">
        <f>I40/'- 7 -'!H40</f>
        <v>49.58271096345515</v>
      </c>
    </row>
    <row r="41" spans="1:11" ht="12.75">
      <c r="A41" s="11">
        <v>35</v>
      </c>
      <c r="B41" s="12" t="s">
        <v>156</v>
      </c>
      <c r="C41" s="12">
        <v>46318</v>
      </c>
      <c r="D41" s="362">
        <f>C41/'- 3 -'!E41</f>
        <v>0.0034651143600704037</v>
      </c>
      <c r="E41" s="12">
        <f>C41/'- 7 -'!H41</f>
        <v>23.205410821643287</v>
      </c>
      <c r="F41" s="12">
        <v>199180</v>
      </c>
      <c r="G41" s="362">
        <f>F41/'- 3 -'!E41</f>
        <v>0.014900934371925018</v>
      </c>
      <c r="H41" s="12">
        <f>F41/'- 7 -'!H41</f>
        <v>99.78957915831663</v>
      </c>
      <c r="I41" s="12">
        <v>77204</v>
      </c>
      <c r="J41" s="362">
        <f>I41/'- 3 -'!E41</f>
        <v>0.005775739217040361</v>
      </c>
      <c r="K41" s="12">
        <f>I41/'- 7 -'!H41</f>
        <v>38.67935871743487</v>
      </c>
    </row>
    <row r="42" spans="1:11" ht="12.75">
      <c r="A42" s="13">
        <v>36</v>
      </c>
      <c r="B42" s="14" t="s">
        <v>157</v>
      </c>
      <c r="C42" s="14">
        <v>37932</v>
      </c>
      <c r="D42" s="363">
        <f>C42/'- 3 -'!E42</f>
        <v>0.005350880361378247</v>
      </c>
      <c r="E42" s="14">
        <f>C42/'- 7 -'!H42</f>
        <v>33.85274431057564</v>
      </c>
      <c r="F42" s="14">
        <v>105842</v>
      </c>
      <c r="G42" s="363">
        <f>F42/'- 3 -'!E42</f>
        <v>0.014930609490904684</v>
      </c>
      <c r="H42" s="14">
        <f>F42/'- 7 -'!H42</f>
        <v>94.45961624274878</v>
      </c>
      <c r="I42" s="14">
        <v>76101</v>
      </c>
      <c r="J42" s="363">
        <f>I42/'- 3 -'!E42</f>
        <v>0.01073519314513461</v>
      </c>
      <c r="K42" s="14">
        <f>I42/'- 7 -'!H42</f>
        <v>67.91700133868808</v>
      </c>
    </row>
    <row r="43" spans="1:11" ht="12.75">
      <c r="A43" s="11">
        <v>37</v>
      </c>
      <c r="B43" s="12" t="s">
        <v>158</v>
      </c>
      <c r="C43" s="12">
        <v>0</v>
      </c>
      <c r="D43" s="362">
        <f>C43/'- 3 -'!E43</f>
        <v>0</v>
      </c>
      <c r="E43" s="12">
        <f>C43/'- 7 -'!H43</f>
        <v>0</v>
      </c>
      <c r="F43" s="12">
        <v>85654</v>
      </c>
      <c r="G43" s="362">
        <f>F43/'- 3 -'!E43</f>
        <v>0.0124827450322015</v>
      </c>
      <c r="H43" s="12">
        <f>F43/'- 7 -'!H43</f>
        <v>84.55478775913129</v>
      </c>
      <c r="I43" s="12">
        <v>27046</v>
      </c>
      <c r="J43" s="362">
        <f>I43/'- 3 -'!E43</f>
        <v>0.003941535971944355</v>
      </c>
      <c r="K43" s="12">
        <f>I43/'- 7 -'!H43</f>
        <v>26.698914116485685</v>
      </c>
    </row>
    <row r="44" spans="1:11" ht="12.75">
      <c r="A44" s="13">
        <v>38</v>
      </c>
      <c r="B44" s="14" t="s">
        <v>159</v>
      </c>
      <c r="C44" s="14">
        <v>11313</v>
      </c>
      <c r="D44" s="363">
        <f>C44/'- 3 -'!E44</f>
        <v>0.0012695605667418022</v>
      </c>
      <c r="E44" s="14">
        <f>C44/'- 7 -'!H44</f>
        <v>8.94449715370019</v>
      </c>
      <c r="F44" s="14">
        <v>130914</v>
      </c>
      <c r="G44" s="363">
        <f>F44/'- 3 -'!E44</f>
        <v>0.014691350838366153</v>
      </c>
      <c r="H44" s="14">
        <f>F44/'- 7 -'!H44</f>
        <v>103.5056925996205</v>
      </c>
      <c r="I44" s="14">
        <v>61232</v>
      </c>
      <c r="J44" s="363">
        <f>I44/'- 3 -'!E44</f>
        <v>0.006871540053278002</v>
      </c>
      <c r="K44" s="14">
        <f>I44/'- 7 -'!H44</f>
        <v>48.4123972169513</v>
      </c>
    </row>
    <row r="45" spans="1:11" ht="12.75">
      <c r="A45" s="11">
        <v>39</v>
      </c>
      <c r="B45" s="12" t="s">
        <v>160</v>
      </c>
      <c r="C45" s="12">
        <v>113052</v>
      </c>
      <c r="D45" s="362">
        <f>C45/'- 3 -'!E45</f>
        <v>0.007708647333271147</v>
      </c>
      <c r="E45" s="12">
        <f>C45/'- 7 -'!H45</f>
        <v>49.64953886693017</v>
      </c>
      <c r="F45" s="12">
        <v>215584</v>
      </c>
      <c r="G45" s="362">
        <f>F45/'- 3 -'!E45</f>
        <v>0.014699970161482565</v>
      </c>
      <c r="H45" s="12">
        <f>F45/'- 7 -'!H45</f>
        <v>94.67896354852877</v>
      </c>
      <c r="I45" s="12">
        <v>70072</v>
      </c>
      <c r="J45" s="362">
        <f>I45/'- 3 -'!E45</f>
        <v>0.004777981247010011</v>
      </c>
      <c r="K45" s="12">
        <f>I45/'- 7 -'!H45</f>
        <v>30.773825208607818</v>
      </c>
    </row>
    <row r="46" spans="1:11" ht="12.75">
      <c r="A46" s="13">
        <v>40</v>
      </c>
      <c r="B46" s="14" t="s">
        <v>161</v>
      </c>
      <c r="C46" s="14">
        <v>122285</v>
      </c>
      <c r="D46" s="363">
        <f>C46/'- 3 -'!E46</f>
        <v>0.0029446994663106974</v>
      </c>
      <c r="E46" s="14">
        <f>C46/'- 7 -'!H46</f>
        <v>16.143234323432342</v>
      </c>
      <c r="F46" s="14">
        <v>828273</v>
      </c>
      <c r="G46" s="363">
        <f>F46/'- 3 -'!E46</f>
        <v>0.0199453331239282</v>
      </c>
      <c r="H46" s="14">
        <f>F46/'- 7 -'!H46</f>
        <v>109.34297029702971</v>
      </c>
      <c r="I46" s="14">
        <v>231791</v>
      </c>
      <c r="J46" s="363">
        <f>I46/'- 3 -'!E46</f>
        <v>0.005581672600855565</v>
      </c>
      <c r="K46" s="14">
        <f>I46/'- 7 -'!H46</f>
        <v>30.59947194719472</v>
      </c>
    </row>
    <row r="47" spans="1:11" ht="12.75">
      <c r="A47" s="11">
        <v>41</v>
      </c>
      <c r="B47" s="12" t="s">
        <v>162</v>
      </c>
      <c r="C47" s="12">
        <v>54419</v>
      </c>
      <c r="D47" s="362">
        <f>C47/'- 3 -'!E47</f>
        <v>0.004510752191281954</v>
      </c>
      <c r="E47" s="12">
        <f>C47/'- 7 -'!H47</f>
        <v>31.356381446269086</v>
      </c>
      <c r="F47" s="12">
        <v>156151</v>
      </c>
      <c r="G47" s="362">
        <f>F47/'- 3 -'!E47</f>
        <v>0.012943245289712569</v>
      </c>
      <c r="H47" s="12">
        <f>F47/'- 7 -'!H47</f>
        <v>89.97464707577068</v>
      </c>
      <c r="I47" s="12">
        <v>61191</v>
      </c>
      <c r="J47" s="362">
        <f>I47/'- 3 -'!E47</f>
        <v>0.005072078453053786</v>
      </c>
      <c r="K47" s="12">
        <f>I47/'- 7 -'!H47</f>
        <v>35.258426966292134</v>
      </c>
    </row>
    <row r="48" spans="1:11" ht="12.75">
      <c r="A48" s="13">
        <v>42</v>
      </c>
      <c r="B48" s="14" t="s">
        <v>163</v>
      </c>
      <c r="C48" s="14">
        <v>997</v>
      </c>
      <c r="D48" s="363">
        <f>C48/'- 3 -'!E48</f>
        <v>0.00013035121480925774</v>
      </c>
      <c r="E48" s="14">
        <f>C48/'- 7 -'!H48</f>
        <v>0.8751755617977528</v>
      </c>
      <c r="F48" s="14">
        <v>126765</v>
      </c>
      <c r="G48" s="363">
        <f>F48/'- 3 -'!E48</f>
        <v>0.016573692823766858</v>
      </c>
      <c r="H48" s="14">
        <f>F48/'- 7 -'!H48</f>
        <v>111.27545646067415</v>
      </c>
      <c r="I48" s="14">
        <v>32822</v>
      </c>
      <c r="J48" s="363">
        <f>I48/'- 3 -'!E48</f>
        <v>0.0042912613565390745</v>
      </c>
      <c r="K48" s="14">
        <f>I48/'- 7 -'!H48</f>
        <v>28.81144662921348</v>
      </c>
    </row>
    <row r="49" spans="1:11" ht="12.75">
      <c r="A49" s="11">
        <v>43</v>
      </c>
      <c r="B49" s="12" t="s">
        <v>164</v>
      </c>
      <c r="C49" s="12">
        <v>28435</v>
      </c>
      <c r="D49" s="362">
        <f>C49/'- 3 -'!E49</f>
        <v>0.004611827947920647</v>
      </c>
      <c r="E49" s="12">
        <f>C49/'- 7 -'!H49</f>
        <v>33.04474142940151</v>
      </c>
      <c r="F49" s="12">
        <v>92441</v>
      </c>
      <c r="G49" s="362">
        <f>F49/'- 3 -'!E49</f>
        <v>0.014992860465402937</v>
      </c>
      <c r="H49" s="12">
        <f>F49/'- 7 -'!H49</f>
        <v>107.42707728065078</v>
      </c>
      <c r="I49" s="12">
        <v>30078</v>
      </c>
      <c r="J49" s="362">
        <f>I49/'- 3 -'!E49</f>
        <v>0.0048783035349941</v>
      </c>
      <c r="K49" s="12">
        <f>I49/'- 7 -'!H49</f>
        <v>34.9540964555491</v>
      </c>
    </row>
    <row r="50" spans="1:11" ht="12.75">
      <c r="A50" s="13">
        <v>44</v>
      </c>
      <c r="B50" s="14" t="s">
        <v>165</v>
      </c>
      <c r="C50" s="14">
        <v>35612</v>
      </c>
      <c r="D50" s="363">
        <f>C50/'- 3 -'!E50</f>
        <v>0.0039652917827645425</v>
      </c>
      <c r="E50" s="14">
        <f>C50/'- 7 -'!H50</f>
        <v>25.805797101449276</v>
      </c>
      <c r="F50" s="14">
        <v>110734</v>
      </c>
      <c r="G50" s="363">
        <f>F50/'- 3 -'!E50</f>
        <v>0.012329906219045516</v>
      </c>
      <c r="H50" s="14">
        <f>F50/'- 7 -'!H50</f>
        <v>80.24202898550725</v>
      </c>
      <c r="I50" s="14">
        <v>40792</v>
      </c>
      <c r="J50" s="363">
        <f>I50/'- 3 -'!E50</f>
        <v>0.0045420695945897795</v>
      </c>
      <c r="K50" s="14">
        <f>I50/'- 7 -'!H50</f>
        <v>29.559420289855073</v>
      </c>
    </row>
    <row r="51" spans="1:11" ht="12.75">
      <c r="A51" s="11">
        <v>45</v>
      </c>
      <c r="B51" s="12" t="s">
        <v>166</v>
      </c>
      <c r="C51" s="12">
        <v>196958</v>
      </c>
      <c r="D51" s="362">
        <f>C51/'- 3 -'!E51</f>
        <v>0.01708061593173859</v>
      </c>
      <c r="E51" s="12">
        <f>C51/'- 7 -'!H51</f>
        <v>106.64825644357808</v>
      </c>
      <c r="F51" s="12">
        <v>177309</v>
      </c>
      <c r="G51" s="362">
        <f>F51/'- 3 -'!E51</f>
        <v>0.015376612933928236</v>
      </c>
      <c r="H51" s="12">
        <f>F51/'- 7 -'!H51</f>
        <v>96.00877192982456</v>
      </c>
      <c r="I51" s="12">
        <v>72153</v>
      </c>
      <c r="J51" s="362">
        <f>I51/'- 3 -'!E51</f>
        <v>0.006257261351774157</v>
      </c>
      <c r="K51" s="12">
        <f>I51/'- 7 -'!H51</f>
        <v>39.0692007797271</v>
      </c>
    </row>
    <row r="52" spans="1:11" ht="12.75">
      <c r="A52" s="13">
        <v>46</v>
      </c>
      <c r="B52" s="14" t="s">
        <v>167</v>
      </c>
      <c r="C52" s="14">
        <v>45098</v>
      </c>
      <c r="D52" s="363">
        <f>C52/'- 3 -'!E52</f>
        <v>0.004185679438911351</v>
      </c>
      <c r="E52" s="14">
        <f>C52/'- 7 -'!H52</f>
        <v>28.089691684833387</v>
      </c>
      <c r="F52" s="14">
        <v>170168</v>
      </c>
      <c r="G52" s="363">
        <f>F52/'- 3 -'!E52</f>
        <v>0.01579379792364776</v>
      </c>
      <c r="H52" s="14">
        <f>F52/'- 7 -'!H52</f>
        <v>105.99065711616319</v>
      </c>
      <c r="I52" s="14">
        <v>56546</v>
      </c>
      <c r="J52" s="363">
        <f>I52/'- 3 -'!E52</f>
        <v>0.0052482023493875835</v>
      </c>
      <c r="K52" s="14">
        <f>I52/'- 7 -'!H52</f>
        <v>35.22018062908751</v>
      </c>
    </row>
    <row r="53" spans="1:11" ht="12.75">
      <c r="A53" s="11">
        <v>47</v>
      </c>
      <c r="B53" s="12" t="s">
        <v>168</v>
      </c>
      <c r="C53" s="12">
        <v>18327</v>
      </c>
      <c r="D53" s="362">
        <f>C53/'- 3 -'!E53</f>
        <v>0.002154867063620607</v>
      </c>
      <c r="E53" s="12">
        <f>C53/'- 7 -'!H53</f>
        <v>12.465650931846007</v>
      </c>
      <c r="F53" s="12">
        <v>154001</v>
      </c>
      <c r="G53" s="362">
        <f>F53/'- 3 -'!E53</f>
        <v>0.018107256106544286</v>
      </c>
      <c r="H53" s="12">
        <f>F53/'- 7 -'!H53</f>
        <v>104.74833356005985</v>
      </c>
      <c r="I53" s="12">
        <v>45375</v>
      </c>
      <c r="J53" s="362">
        <f>I53/'- 3 -'!E53</f>
        <v>0.005335139030489717</v>
      </c>
      <c r="K53" s="12">
        <f>I53/'- 7 -'!H53</f>
        <v>30.863147871037953</v>
      </c>
    </row>
    <row r="54" spans="1:11" ht="12.75">
      <c r="A54" s="13">
        <v>48</v>
      </c>
      <c r="B54" s="14" t="s">
        <v>169</v>
      </c>
      <c r="C54" s="14">
        <v>407959</v>
      </c>
      <c r="D54" s="363">
        <f>C54/'- 3 -'!E54</f>
        <v>0.007621302890292238</v>
      </c>
      <c r="E54" s="14">
        <f>C54/'- 7 -'!H54</f>
        <v>78.87990873760127</v>
      </c>
      <c r="F54" s="14">
        <v>956711</v>
      </c>
      <c r="G54" s="363">
        <f>F54/'- 3 -'!E54</f>
        <v>0.01787283601899793</v>
      </c>
      <c r="H54" s="14">
        <f>F54/'- 7 -'!H54</f>
        <v>184.98250159515845</v>
      </c>
      <c r="I54" s="14">
        <v>205817</v>
      </c>
      <c r="J54" s="363">
        <f>I54/'- 3 -'!E54</f>
        <v>0.003844978777208684</v>
      </c>
      <c r="K54" s="14">
        <f>I54/'- 7 -'!H54</f>
        <v>39.795239660472944</v>
      </c>
    </row>
    <row r="55" spans="1:11" ht="12.75">
      <c r="A55" s="11">
        <v>49</v>
      </c>
      <c r="B55" s="12" t="s">
        <v>170</v>
      </c>
      <c r="C55" s="12">
        <v>539881</v>
      </c>
      <c r="D55" s="362">
        <f>C55/'- 3 -'!E55</f>
        <v>0.016820719743393834</v>
      </c>
      <c r="E55" s="12">
        <f>C55/'- 7 -'!H55</f>
        <v>124.09345837355767</v>
      </c>
      <c r="F55" s="12">
        <v>644765</v>
      </c>
      <c r="G55" s="362">
        <f>F55/'- 3 -'!E55</f>
        <v>0.02008852203605855</v>
      </c>
      <c r="H55" s="12">
        <f>F55/'- 7 -'!H55</f>
        <v>148.20139750838965</v>
      </c>
      <c r="I55" s="12">
        <v>223828</v>
      </c>
      <c r="J55" s="362">
        <f>I55/'- 3 -'!E55</f>
        <v>0.006973662823333948</v>
      </c>
      <c r="K55" s="12">
        <f>I55/'- 7 -'!H55</f>
        <v>51.44761642072358</v>
      </c>
    </row>
    <row r="56" spans="1:11" ht="12.75">
      <c r="A56" s="13">
        <v>50</v>
      </c>
      <c r="B56" s="14" t="s">
        <v>385</v>
      </c>
      <c r="C56" s="14">
        <v>89913</v>
      </c>
      <c r="D56" s="363">
        <f>C56/'- 3 -'!E56</f>
        <v>0.0064233403727442</v>
      </c>
      <c r="E56" s="14">
        <f>C56/'- 7 -'!H56</f>
        <v>47.63602649006623</v>
      </c>
      <c r="F56" s="14">
        <v>204209</v>
      </c>
      <c r="G56" s="363">
        <f>F56/'- 3 -'!E56</f>
        <v>0.014588590239205902</v>
      </c>
      <c r="H56" s="14">
        <f>F56/'- 7 -'!H56</f>
        <v>108.19019867549669</v>
      </c>
      <c r="I56" s="14">
        <v>72452</v>
      </c>
      <c r="J56" s="363">
        <f>I56/'- 3 -'!E56</f>
        <v>0.005175935144929685</v>
      </c>
      <c r="K56" s="14">
        <f>I56/'- 7 -'!H56</f>
        <v>38.385165562913905</v>
      </c>
    </row>
    <row r="57" spans="1:11" ht="12.75">
      <c r="A57" s="11">
        <v>2264</v>
      </c>
      <c r="B57" s="12" t="s">
        <v>171</v>
      </c>
      <c r="C57" s="12">
        <v>0</v>
      </c>
      <c r="D57" s="362">
        <f>C57/'- 3 -'!E57</f>
        <v>0</v>
      </c>
      <c r="E57" s="12">
        <f>C57/'- 7 -'!H57</f>
        <v>0</v>
      </c>
      <c r="F57" s="12">
        <v>37825</v>
      </c>
      <c r="G57" s="362">
        <f>F57/'- 3 -'!E57</f>
        <v>0.020608878626372607</v>
      </c>
      <c r="H57" s="12">
        <f>F57/'- 7 -'!H57</f>
        <v>186.79012345679013</v>
      </c>
      <c r="I57" s="12">
        <v>8058</v>
      </c>
      <c r="J57" s="362">
        <f>I57/'- 3 -'!E57</f>
        <v>0.004390385828719378</v>
      </c>
      <c r="K57" s="12">
        <f>I57/'- 7 -'!H57</f>
        <v>39.79259259259259</v>
      </c>
    </row>
    <row r="58" spans="1:11" ht="12.75">
      <c r="A58" s="13">
        <v>2309</v>
      </c>
      <c r="B58" s="14" t="s">
        <v>172</v>
      </c>
      <c r="C58" s="14">
        <v>0</v>
      </c>
      <c r="D58" s="363">
        <f>C58/'- 3 -'!E58</f>
        <v>0</v>
      </c>
      <c r="E58" s="14">
        <f>C58/'- 7 -'!H58</f>
        <v>0</v>
      </c>
      <c r="F58" s="14">
        <v>21995</v>
      </c>
      <c r="G58" s="363">
        <f>F58/'- 3 -'!E58</f>
        <v>0.0112726368847649</v>
      </c>
      <c r="H58" s="14">
        <f>F58/'- 7 -'!H58</f>
        <v>83.95038167938931</v>
      </c>
      <c r="I58" s="14">
        <v>11617</v>
      </c>
      <c r="J58" s="363">
        <f>I58/'- 3 -'!E58</f>
        <v>0.005953817808152482</v>
      </c>
      <c r="K58" s="14">
        <f>I58/'- 7 -'!H58</f>
        <v>44.33969465648855</v>
      </c>
    </row>
    <row r="59" spans="1:11" ht="12.75">
      <c r="A59" s="11">
        <v>2312</v>
      </c>
      <c r="B59" s="12" t="s">
        <v>173</v>
      </c>
      <c r="C59" s="12">
        <v>0</v>
      </c>
      <c r="D59" s="362">
        <f>C59/'- 3 -'!E59</f>
        <v>0</v>
      </c>
      <c r="E59" s="12">
        <f>C59/'- 7 -'!H59</f>
        <v>0</v>
      </c>
      <c r="F59" s="12">
        <v>20739</v>
      </c>
      <c r="G59" s="362">
        <f>F59/'- 3 -'!E59</f>
        <v>0.011404015242745674</v>
      </c>
      <c r="H59" s="12">
        <f>F59/'- 7 -'!H59</f>
        <v>94.05442176870748</v>
      </c>
      <c r="I59" s="12">
        <v>11251</v>
      </c>
      <c r="J59" s="362">
        <f>I59/'- 3 -'!E59</f>
        <v>0.006186729133330034</v>
      </c>
      <c r="K59" s="12">
        <f>I59/'- 7 -'!H59</f>
        <v>51.0249433106576</v>
      </c>
    </row>
    <row r="60" spans="1:11" ht="12.75">
      <c r="A60" s="13">
        <v>2355</v>
      </c>
      <c r="B60" s="14" t="s">
        <v>174</v>
      </c>
      <c r="C60" s="14">
        <v>107615</v>
      </c>
      <c r="D60" s="363">
        <f>C60/'- 3 -'!E60</f>
        <v>0.004516777615888514</v>
      </c>
      <c r="E60" s="14">
        <f>C60/'- 7 -'!H60</f>
        <v>31.82557520553617</v>
      </c>
      <c r="F60" s="14">
        <v>749338</v>
      </c>
      <c r="G60" s="363">
        <f>F60/'- 3 -'!E60</f>
        <v>0.031450941830921966</v>
      </c>
      <c r="H60" s="14">
        <f>F60/'- 7 -'!H60</f>
        <v>221.60584373336488</v>
      </c>
      <c r="I60" s="14">
        <v>124806</v>
      </c>
      <c r="J60" s="363">
        <f>I60/'- 3 -'!E60</f>
        <v>0.0052383120116023035</v>
      </c>
      <c r="K60" s="14">
        <f>I60/'- 7 -'!H60</f>
        <v>36.909564085881584</v>
      </c>
    </row>
    <row r="61" spans="1:11" ht="12.75">
      <c r="A61" s="11">
        <v>2439</v>
      </c>
      <c r="B61" s="12" t="s">
        <v>175</v>
      </c>
      <c r="C61" s="12">
        <v>0</v>
      </c>
      <c r="D61" s="362">
        <f>C61/'- 3 -'!E61</f>
        <v>0</v>
      </c>
      <c r="E61" s="12">
        <f>C61/'- 7 -'!H61</f>
        <v>0</v>
      </c>
      <c r="F61" s="12">
        <v>19673.74</v>
      </c>
      <c r="G61" s="362">
        <f>F61/'- 3 -'!E61</f>
        <v>0.016734022934741685</v>
      </c>
      <c r="H61" s="12">
        <f>F61/'- 7 -'!H61</f>
        <v>132.48309764309766</v>
      </c>
      <c r="I61" s="12">
        <v>6623.9</v>
      </c>
      <c r="J61" s="362">
        <f>I61/'- 3 -'!E61</f>
        <v>0.005634134359681252</v>
      </c>
      <c r="K61" s="12">
        <f>I61/'- 7 -'!H61</f>
        <v>44.6053872053872</v>
      </c>
    </row>
    <row r="62" spans="1:11" ht="12.75">
      <c r="A62" s="13">
        <v>2460</v>
      </c>
      <c r="B62" s="14" t="s">
        <v>176</v>
      </c>
      <c r="C62" s="14">
        <v>0</v>
      </c>
      <c r="D62" s="363">
        <f>C62/'- 3 -'!E62</f>
        <v>0</v>
      </c>
      <c r="E62" s="14">
        <f>C62/'- 7 -'!H62</f>
        <v>0</v>
      </c>
      <c r="F62" s="14">
        <v>37538</v>
      </c>
      <c r="G62" s="363">
        <f>F62/'- 3 -'!E62</f>
        <v>0.013545683030728398</v>
      </c>
      <c r="H62" s="14">
        <f>F62/'- 7 -'!H62</f>
        <v>121.09032258064516</v>
      </c>
      <c r="I62" s="14">
        <v>7418</v>
      </c>
      <c r="J62" s="363">
        <f>I62/'- 3 -'!E62</f>
        <v>0.0026768042176446073</v>
      </c>
      <c r="K62" s="14">
        <f>I62/'- 7 -'!H62</f>
        <v>23.929032258064517</v>
      </c>
    </row>
    <row r="63" spans="1:11" ht="12.75">
      <c r="A63" s="11">
        <v>3000</v>
      </c>
      <c r="B63" s="12" t="s">
        <v>459</v>
      </c>
      <c r="C63" s="12">
        <v>56380</v>
      </c>
      <c r="D63" s="362">
        <f>C63/'- 3 -'!E63</f>
        <v>0.011179314579924068</v>
      </c>
      <c r="E63" s="12">
        <f>C63/'- 7 -'!H63</f>
        <v>81.12230215827338</v>
      </c>
      <c r="F63" s="12">
        <v>38104</v>
      </c>
      <c r="G63" s="362">
        <f>F63/'- 3 -'!E63</f>
        <v>0.007555455884239566</v>
      </c>
      <c r="H63" s="12">
        <f>F63/'- 7 -'!H63</f>
        <v>54.82589928057554</v>
      </c>
      <c r="I63" s="12">
        <v>81014</v>
      </c>
      <c r="J63" s="362">
        <f>I63/'- 3 -'!E63</f>
        <v>0.01606387001379866</v>
      </c>
      <c r="K63" s="12">
        <f>I63/'- 7 -'!H63</f>
        <v>116.56690647482014</v>
      </c>
    </row>
    <row r="64" spans="1:11" ht="4.5" customHeight="1">
      <c r="A64" s="15"/>
      <c r="B64" s="15"/>
      <c r="C64" s="15"/>
      <c r="D64" s="196"/>
      <c r="E64" s="15"/>
      <c r="F64" s="15"/>
      <c r="G64" s="196"/>
      <c r="H64" s="15"/>
      <c r="I64" s="15"/>
      <c r="J64" s="196"/>
      <c r="K64" s="15"/>
    </row>
    <row r="65" spans="1:11" ht="12.75">
      <c r="A65" s="17"/>
      <c r="B65" s="18" t="s">
        <v>177</v>
      </c>
      <c r="C65" s="18">
        <f>SUM(C11:C63)</f>
        <v>6475208.86</v>
      </c>
      <c r="D65" s="101">
        <f>C65/'- 3 -'!E65</f>
        <v>0.0053344301176291254</v>
      </c>
      <c r="E65" s="18">
        <f>C65/'- 7 -'!H65</f>
        <v>34.683740872444446</v>
      </c>
      <c r="F65" s="18">
        <f>SUM(F11:F63)</f>
        <v>23350667.7</v>
      </c>
      <c r="G65" s="101">
        <f>F65/'- 3 -'!E65</f>
        <v>0.019236832006316103</v>
      </c>
      <c r="H65" s="18">
        <f>F65/'- 7 -'!H65</f>
        <v>125.0752717349967</v>
      </c>
      <c r="I65" s="18">
        <f>SUM(I11:I63)</f>
        <v>7991328.920000001</v>
      </c>
      <c r="J65" s="101">
        <f>I65/'- 3 -'!E65</f>
        <v>0.0065834456605819245</v>
      </c>
      <c r="K65" s="18">
        <f>I65/'- 7 -'!H65</f>
        <v>42.804670471702956</v>
      </c>
    </row>
    <row r="66" spans="1:11" ht="4.5" customHeight="1">
      <c r="A66" s="15"/>
      <c r="B66" s="15"/>
      <c r="C66" s="15"/>
      <c r="D66" s="196"/>
      <c r="E66" s="15"/>
      <c r="F66" s="15"/>
      <c r="G66" s="196"/>
      <c r="H66" s="15"/>
      <c r="I66" s="15"/>
      <c r="J66" s="196"/>
      <c r="K66" s="15"/>
    </row>
    <row r="67" spans="1:11" ht="12.75">
      <c r="A67" s="13">
        <v>2155</v>
      </c>
      <c r="B67" s="14" t="s">
        <v>178</v>
      </c>
      <c r="C67" s="14">
        <v>0</v>
      </c>
      <c r="D67" s="363">
        <f>C67/'- 3 -'!E67</f>
        <v>0</v>
      </c>
      <c r="E67" s="14">
        <f>C67/'- 7 -'!H67</f>
        <v>0</v>
      </c>
      <c r="F67" s="14">
        <v>9862</v>
      </c>
      <c r="G67" s="363">
        <f>F67/'- 3 -'!E67</f>
        <v>0.008536690865268148</v>
      </c>
      <c r="H67" s="14">
        <f>F67/'- 7 -'!H67</f>
        <v>67.78006872852234</v>
      </c>
      <c r="I67" s="14">
        <v>3986</v>
      </c>
      <c r="J67" s="363">
        <f>I67/'- 3 -'!E67</f>
        <v>0.0034503396662906955</v>
      </c>
      <c r="K67" s="14">
        <f>I67/'- 7 -'!H67</f>
        <v>27.395189003436425</v>
      </c>
    </row>
    <row r="68" spans="1:11" ht="12.75">
      <c r="A68" s="11">
        <v>2408</v>
      </c>
      <c r="B68" s="12" t="s">
        <v>180</v>
      </c>
      <c r="C68" s="12">
        <v>0</v>
      </c>
      <c r="D68" s="362">
        <f>C68/'- 3 -'!E68</f>
        <v>0</v>
      </c>
      <c r="E68" s="12">
        <f>C68/'- 7 -'!H68</f>
        <v>0</v>
      </c>
      <c r="F68" s="12">
        <v>28047</v>
      </c>
      <c r="G68" s="362">
        <f>F68/'- 3 -'!E68</f>
        <v>0.012341110457932772</v>
      </c>
      <c r="H68" s="12">
        <f>F68/'- 7 -'!H68</f>
        <v>104.84859813084113</v>
      </c>
      <c r="I68" s="12">
        <v>11325</v>
      </c>
      <c r="J68" s="362">
        <f>I68/'- 3 -'!E68</f>
        <v>0.004983173813102601</v>
      </c>
      <c r="K68" s="12">
        <f>I68/'- 7 -'!H68</f>
        <v>42.33644859813084</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0</v>
      </c>
      <c r="D2" s="198"/>
      <c r="E2" s="198"/>
      <c r="F2" s="198"/>
      <c r="G2" s="198"/>
      <c r="H2" s="198"/>
      <c r="I2" s="213"/>
      <c r="J2" s="229"/>
      <c r="K2" s="218" t="s">
        <v>422</v>
      </c>
    </row>
    <row r="3" spans="1:11" ht="12.75">
      <c r="A3" s="7"/>
      <c r="B3" s="85"/>
      <c r="C3" s="201" t="str">
        <f>YEAR</f>
        <v>OPERATING FUND ACTUAL 1999/2000</v>
      </c>
      <c r="D3" s="201"/>
      <c r="E3" s="201"/>
      <c r="F3" s="201"/>
      <c r="G3" s="201"/>
      <c r="H3" s="201"/>
      <c r="I3" s="214"/>
      <c r="J3" s="214"/>
      <c r="K3" s="219"/>
    </row>
    <row r="4" spans="1:11" ht="12.75">
      <c r="A4" s="8"/>
      <c r="C4" s="141"/>
      <c r="D4" s="141"/>
      <c r="E4" s="141"/>
      <c r="F4" s="141"/>
      <c r="G4" s="141"/>
      <c r="H4" s="141"/>
      <c r="I4" s="141"/>
      <c r="J4" s="141"/>
      <c r="K4" s="141"/>
    </row>
    <row r="5" spans="1:11" ht="16.5">
      <c r="A5" s="8"/>
      <c r="C5" s="342" t="s">
        <v>372</v>
      </c>
      <c r="D5" s="154"/>
      <c r="E5" s="230"/>
      <c r="F5" s="230"/>
      <c r="G5" s="230"/>
      <c r="H5" s="230"/>
      <c r="I5" s="344"/>
      <c r="J5" s="344"/>
      <c r="K5" s="345"/>
    </row>
    <row r="6" spans="1:11" ht="12.75">
      <c r="A6" s="8"/>
      <c r="C6" s="67" t="s">
        <v>27</v>
      </c>
      <c r="D6" s="65"/>
      <c r="E6" s="66"/>
      <c r="F6" s="67" t="s">
        <v>28</v>
      </c>
      <c r="G6" s="65"/>
      <c r="H6" s="66"/>
      <c r="I6" s="67" t="s">
        <v>3</v>
      </c>
      <c r="J6" s="65"/>
      <c r="K6" s="66"/>
    </row>
    <row r="7" spans="3:11" ht="12.75">
      <c r="C7" s="68" t="s">
        <v>60</v>
      </c>
      <c r="D7" s="69"/>
      <c r="E7" s="70"/>
      <c r="F7" s="68" t="s">
        <v>61</v>
      </c>
      <c r="G7" s="69"/>
      <c r="H7" s="70"/>
      <c r="I7" s="68" t="s">
        <v>62</v>
      </c>
      <c r="J7" s="69"/>
      <c r="K7" s="70"/>
    </row>
    <row r="8" spans="1:11" ht="12.75">
      <c r="A8" s="92"/>
      <c r="B8" s="45"/>
      <c r="C8" s="72"/>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4033528.46</v>
      </c>
      <c r="D11" s="362">
        <f>C11/'- 3 -'!E11</f>
        <v>0.018281196521433094</v>
      </c>
      <c r="E11" s="12">
        <f>C11/'- 7 -'!H11</f>
        <v>133.51987010579558</v>
      </c>
      <c r="F11" s="12">
        <v>79780.45</v>
      </c>
      <c r="G11" s="362">
        <f>F11/'- 3 -'!E11</f>
        <v>0.0003615896353482942</v>
      </c>
      <c r="H11" s="12">
        <f>F11/'- 7 -'!H11</f>
        <v>2.640932232564914</v>
      </c>
      <c r="I11" s="12">
        <v>847404.66</v>
      </c>
      <c r="J11" s="362">
        <f>I11/'- 3 -'!E11</f>
        <v>0.0038406995949740227</v>
      </c>
      <c r="K11" s="12">
        <f>I11/'- 7 -'!H11</f>
        <v>28.051211551447903</v>
      </c>
    </row>
    <row r="12" spans="1:11" ht="12.75">
      <c r="A12" s="13">
        <v>2</v>
      </c>
      <c r="B12" s="14" t="s">
        <v>127</v>
      </c>
      <c r="C12" s="14">
        <v>1052303</v>
      </c>
      <c r="D12" s="363">
        <f>C12/'- 3 -'!E12</f>
        <v>0.018915534837065234</v>
      </c>
      <c r="E12" s="14">
        <f>C12/'- 7 -'!H12</f>
        <v>114.84488399859433</v>
      </c>
      <c r="F12" s="14">
        <v>0</v>
      </c>
      <c r="G12" s="363">
        <f>F12/'- 3 -'!E12</f>
        <v>0</v>
      </c>
      <c r="H12" s="14">
        <f>F12/'- 7 -'!H12</f>
        <v>0</v>
      </c>
      <c r="I12" s="14">
        <v>16819</v>
      </c>
      <c r="J12" s="363">
        <f>I12/'- 3 -'!E12</f>
        <v>0.0003023277330052277</v>
      </c>
      <c r="K12" s="14">
        <f>I12/'- 7 -'!H12</f>
        <v>1.8355702720341556</v>
      </c>
    </row>
    <row r="13" spans="1:11" ht="12.75">
      <c r="A13" s="11">
        <v>3</v>
      </c>
      <c r="B13" s="12" t="s">
        <v>128</v>
      </c>
      <c r="C13" s="12">
        <v>712605</v>
      </c>
      <c r="D13" s="362">
        <f>C13/'- 3 -'!E13</f>
        <v>0.018489408777410305</v>
      </c>
      <c r="E13" s="12">
        <f>C13/'- 7 -'!H13</f>
        <v>119.13682415488013</v>
      </c>
      <c r="F13" s="12">
        <v>0</v>
      </c>
      <c r="G13" s="362">
        <f>F13/'- 3 -'!E13</f>
        <v>0</v>
      </c>
      <c r="H13" s="12">
        <f>F13/'- 7 -'!H13</f>
        <v>0</v>
      </c>
      <c r="I13" s="12">
        <v>0</v>
      </c>
      <c r="J13" s="362">
        <f>I13/'- 3 -'!E13</f>
        <v>0</v>
      </c>
      <c r="K13" s="12">
        <f>I13/'- 7 -'!H13</f>
        <v>0</v>
      </c>
    </row>
    <row r="14" spans="1:11" ht="12.75">
      <c r="A14" s="13">
        <v>4</v>
      </c>
      <c r="B14" s="14" t="s">
        <v>129</v>
      </c>
      <c r="C14" s="14">
        <v>944641</v>
      </c>
      <c r="D14" s="363">
        <f>C14/'- 3 -'!E14</f>
        <v>0.025005064748479806</v>
      </c>
      <c r="E14" s="14">
        <f>C14/'- 7 -'!H14</f>
        <v>162.98716311812</v>
      </c>
      <c r="F14" s="14">
        <v>0</v>
      </c>
      <c r="G14" s="363">
        <f>F14/'- 3 -'!E14</f>
        <v>0</v>
      </c>
      <c r="H14" s="14">
        <f>F14/'- 7 -'!H14</f>
        <v>0</v>
      </c>
      <c r="I14" s="14">
        <v>0</v>
      </c>
      <c r="J14" s="363">
        <f>I14/'- 3 -'!E14</f>
        <v>0</v>
      </c>
      <c r="K14" s="14">
        <f>I14/'- 7 -'!H14</f>
        <v>0</v>
      </c>
    </row>
    <row r="15" spans="1:11" ht="12.75">
      <c r="A15" s="11">
        <v>5</v>
      </c>
      <c r="B15" s="12" t="s">
        <v>130</v>
      </c>
      <c r="C15" s="12">
        <v>1059300</v>
      </c>
      <c r="D15" s="362">
        <f>C15/'- 3 -'!E15</f>
        <v>0.02306755946592753</v>
      </c>
      <c r="E15" s="12">
        <f>C15/'- 7 -'!H15</f>
        <v>150.00637240324568</v>
      </c>
      <c r="F15" s="12">
        <v>0</v>
      </c>
      <c r="G15" s="362">
        <f>F15/'- 3 -'!E15</f>
        <v>0</v>
      </c>
      <c r="H15" s="12">
        <f>F15/'- 7 -'!H15</f>
        <v>0</v>
      </c>
      <c r="I15" s="12">
        <v>0</v>
      </c>
      <c r="J15" s="362">
        <f>I15/'- 3 -'!E15</f>
        <v>0</v>
      </c>
      <c r="K15" s="12">
        <f>I15/'- 7 -'!H15</f>
        <v>0</v>
      </c>
    </row>
    <row r="16" spans="1:11" ht="12.75">
      <c r="A16" s="13">
        <v>6</v>
      </c>
      <c r="B16" s="14" t="s">
        <v>131</v>
      </c>
      <c r="C16" s="14">
        <v>865889</v>
      </c>
      <c r="D16" s="363">
        <f>C16/'- 3 -'!E16</f>
        <v>0.015849239547157366</v>
      </c>
      <c r="E16" s="14">
        <f>C16/'- 7 -'!H16</f>
        <v>97.36200595940856</v>
      </c>
      <c r="F16" s="14">
        <v>0</v>
      </c>
      <c r="G16" s="363">
        <f>F16/'- 3 -'!E16</f>
        <v>0</v>
      </c>
      <c r="H16" s="14">
        <f>F16/'- 7 -'!H16</f>
        <v>0</v>
      </c>
      <c r="I16" s="14">
        <v>0</v>
      </c>
      <c r="J16" s="363">
        <f>I16/'- 3 -'!E16</f>
        <v>0</v>
      </c>
      <c r="K16" s="14">
        <f>I16/'- 7 -'!H16</f>
        <v>0</v>
      </c>
    </row>
    <row r="17" spans="1:11" ht="12.75">
      <c r="A17" s="11">
        <v>9</v>
      </c>
      <c r="B17" s="12" t="s">
        <v>132</v>
      </c>
      <c r="C17" s="12">
        <v>1017392</v>
      </c>
      <c r="D17" s="362">
        <f>C17/'- 3 -'!E17</f>
        <v>0.013220752362802618</v>
      </c>
      <c r="E17" s="12">
        <f>C17/'- 7 -'!H17</f>
        <v>78.99496863159202</v>
      </c>
      <c r="F17" s="12">
        <v>49534</v>
      </c>
      <c r="G17" s="362">
        <f>F17/'- 3 -'!E17</f>
        <v>0.0006436818330978275</v>
      </c>
      <c r="H17" s="12">
        <f>F17/'- 7 -'!H17</f>
        <v>3.8460463382818806</v>
      </c>
      <c r="I17" s="12">
        <v>222600.92</v>
      </c>
      <c r="J17" s="362">
        <f>I17/'- 3 -'!E17</f>
        <v>0.0028926427955517997</v>
      </c>
      <c r="K17" s="12">
        <f>I17/'- 7 -'!H17</f>
        <v>17.283753649294987</v>
      </c>
    </row>
    <row r="18" spans="1:11" ht="12.75">
      <c r="A18" s="13">
        <v>10</v>
      </c>
      <c r="B18" s="14" t="s">
        <v>133</v>
      </c>
      <c r="C18" s="14">
        <v>1293050</v>
      </c>
      <c r="D18" s="363">
        <f>C18/'- 3 -'!E18</f>
        <v>0.022958647251397783</v>
      </c>
      <c r="E18" s="14">
        <f>C18/'- 7 -'!H18</f>
        <v>148.20057306590257</v>
      </c>
      <c r="F18" s="14">
        <v>0</v>
      </c>
      <c r="G18" s="363">
        <f>F18/'- 3 -'!E18</f>
        <v>0</v>
      </c>
      <c r="H18" s="14">
        <f>F18/'- 7 -'!H18</f>
        <v>0</v>
      </c>
      <c r="I18" s="14">
        <v>0</v>
      </c>
      <c r="J18" s="363">
        <f>I18/'- 3 -'!E18</f>
        <v>0</v>
      </c>
      <c r="K18" s="14">
        <f>I18/'- 7 -'!H18</f>
        <v>0</v>
      </c>
    </row>
    <row r="19" spans="1:11" ht="12.75">
      <c r="A19" s="11">
        <v>11</v>
      </c>
      <c r="B19" s="12" t="s">
        <v>134</v>
      </c>
      <c r="C19" s="12">
        <v>330016</v>
      </c>
      <c r="D19" s="362">
        <f>C19/'- 3 -'!E19</f>
        <v>0.01113337453156911</v>
      </c>
      <c r="E19" s="12">
        <f>C19/'- 7 -'!H19</f>
        <v>69.79443363505627</v>
      </c>
      <c r="F19" s="12">
        <v>0</v>
      </c>
      <c r="G19" s="362">
        <f>F19/'- 3 -'!E19</f>
        <v>0</v>
      </c>
      <c r="H19" s="12">
        <f>F19/'- 7 -'!H19</f>
        <v>0</v>
      </c>
      <c r="I19" s="12">
        <v>0</v>
      </c>
      <c r="J19" s="362">
        <f>I19/'- 3 -'!E19</f>
        <v>0</v>
      </c>
      <c r="K19" s="12">
        <f>I19/'- 7 -'!H19</f>
        <v>0</v>
      </c>
    </row>
    <row r="20" spans="1:11" ht="12.75">
      <c r="A20" s="13">
        <v>12</v>
      </c>
      <c r="B20" s="14" t="s">
        <v>135</v>
      </c>
      <c r="C20" s="14">
        <v>766862</v>
      </c>
      <c r="D20" s="363">
        <f>C20/'- 3 -'!E20</f>
        <v>0.016177784967323115</v>
      </c>
      <c r="E20" s="14">
        <f>C20/'- 7 -'!H20</f>
        <v>94.80189390661506</v>
      </c>
      <c r="F20" s="14">
        <v>0</v>
      </c>
      <c r="G20" s="363">
        <f>F20/'- 3 -'!E20</f>
        <v>0</v>
      </c>
      <c r="H20" s="14">
        <f>F20/'- 7 -'!H20</f>
        <v>0</v>
      </c>
      <c r="I20" s="14">
        <v>0</v>
      </c>
      <c r="J20" s="363">
        <f>I20/'- 3 -'!E20</f>
        <v>0</v>
      </c>
      <c r="K20" s="14">
        <f>I20/'- 7 -'!H20</f>
        <v>0</v>
      </c>
    </row>
    <row r="21" spans="1:11" ht="12.75">
      <c r="A21" s="11">
        <v>13</v>
      </c>
      <c r="B21" s="12" t="s">
        <v>136</v>
      </c>
      <c r="C21" s="12">
        <v>316718</v>
      </c>
      <c r="D21" s="362">
        <f>C21/'- 3 -'!E21</f>
        <v>0.016281885193140364</v>
      </c>
      <c r="E21" s="12">
        <f>C21/'- 7 -'!H21</f>
        <v>100.62525814138205</v>
      </c>
      <c r="F21" s="12">
        <v>0</v>
      </c>
      <c r="G21" s="362">
        <f>F21/'- 3 -'!E21</f>
        <v>0</v>
      </c>
      <c r="H21" s="12">
        <f>F21/'- 7 -'!H21</f>
        <v>0</v>
      </c>
      <c r="I21" s="12">
        <v>0</v>
      </c>
      <c r="J21" s="362">
        <f>I21/'- 3 -'!E21</f>
        <v>0</v>
      </c>
      <c r="K21" s="12">
        <f>I21/'- 7 -'!H21</f>
        <v>0</v>
      </c>
    </row>
    <row r="22" spans="1:11" ht="12.75">
      <c r="A22" s="13">
        <v>14</v>
      </c>
      <c r="B22" s="14" t="s">
        <v>137</v>
      </c>
      <c r="C22" s="14">
        <v>334379</v>
      </c>
      <c r="D22" s="363">
        <f>C22/'- 3 -'!E22</f>
        <v>0.015379449041259053</v>
      </c>
      <c r="E22" s="14">
        <f>C22/'- 7 -'!H22</f>
        <v>92.45672731294586</v>
      </c>
      <c r="F22" s="14">
        <v>0</v>
      </c>
      <c r="G22" s="363">
        <f>F22/'- 3 -'!E22</f>
        <v>0</v>
      </c>
      <c r="H22" s="14">
        <f>F22/'- 7 -'!H22</f>
        <v>0</v>
      </c>
      <c r="I22" s="14">
        <v>568</v>
      </c>
      <c r="J22" s="363">
        <f>I22/'- 3 -'!E22</f>
        <v>2.6124628207618127E-05</v>
      </c>
      <c r="K22" s="14">
        <f>I22/'- 7 -'!H22</f>
        <v>0.15705358624122104</v>
      </c>
    </row>
    <row r="23" spans="1:11" ht="12.75">
      <c r="A23" s="11">
        <v>15</v>
      </c>
      <c r="B23" s="12" t="s">
        <v>138</v>
      </c>
      <c r="C23" s="12">
        <v>294038</v>
      </c>
      <c r="D23" s="362">
        <f>C23/'- 3 -'!E23</f>
        <v>0.010337441501685665</v>
      </c>
      <c r="E23" s="12">
        <f>C23/'- 7 -'!H23</f>
        <v>51.60190937489032</v>
      </c>
      <c r="F23" s="12">
        <v>0</v>
      </c>
      <c r="G23" s="362">
        <f>F23/'- 3 -'!E23</f>
        <v>0</v>
      </c>
      <c r="H23" s="12">
        <f>F23/'- 7 -'!H23</f>
        <v>0</v>
      </c>
      <c r="I23" s="12">
        <v>146</v>
      </c>
      <c r="J23" s="362">
        <f>I23/'- 3 -'!E23</f>
        <v>5.132895949659932E-06</v>
      </c>
      <c r="K23" s="12">
        <f>I23/'- 7 -'!H23</f>
        <v>0.025622126285493665</v>
      </c>
    </row>
    <row r="24" spans="1:11" ht="12.75">
      <c r="A24" s="13">
        <v>16</v>
      </c>
      <c r="B24" s="14" t="s">
        <v>139</v>
      </c>
      <c r="C24" s="14">
        <v>38647</v>
      </c>
      <c r="D24" s="363">
        <f>C24/'- 3 -'!E24</f>
        <v>0.007015344557303749</v>
      </c>
      <c r="E24" s="14">
        <f>C24/'- 7 -'!H24</f>
        <v>49.10673443456162</v>
      </c>
      <c r="F24" s="14">
        <v>0</v>
      </c>
      <c r="G24" s="363">
        <f>F24/'- 3 -'!E24</f>
        <v>0</v>
      </c>
      <c r="H24" s="14">
        <f>F24/'- 7 -'!H24</f>
        <v>0</v>
      </c>
      <c r="I24" s="14">
        <v>18619</v>
      </c>
      <c r="J24" s="363">
        <f>I24/'- 3 -'!E24</f>
        <v>0.003379788866210534</v>
      </c>
      <c r="K24" s="14">
        <f>I24/'- 7 -'!H24</f>
        <v>23.658195679796695</v>
      </c>
    </row>
    <row r="25" spans="1:11" ht="12.75">
      <c r="A25" s="11">
        <v>17</v>
      </c>
      <c r="B25" s="12" t="s">
        <v>140</v>
      </c>
      <c r="C25" s="12">
        <v>135429</v>
      </c>
      <c r="D25" s="362">
        <f>C25/'- 3 -'!E25</f>
        <v>0.03412957594446058</v>
      </c>
      <c r="E25" s="12">
        <f>C25/'- 7 -'!H25</f>
        <v>249.8690036900369</v>
      </c>
      <c r="F25" s="12">
        <v>0</v>
      </c>
      <c r="G25" s="362">
        <f>F25/'- 3 -'!E25</f>
        <v>0</v>
      </c>
      <c r="H25" s="12">
        <f>F25/'- 7 -'!H25</f>
        <v>0</v>
      </c>
      <c r="I25" s="12">
        <v>0</v>
      </c>
      <c r="J25" s="362">
        <f>I25/'- 3 -'!E25</f>
        <v>0</v>
      </c>
      <c r="K25" s="12">
        <f>I25/'- 7 -'!H25</f>
        <v>0</v>
      </c>
    </row>
    <row r="26" spans="1:11" ht="12.75">
      <c r="A26" s="13">
        <v>18</v>
      </c>
      <c r="B26" s="14" t="s">
        <v>141</v>
      </c>
      <c r="C26" s="14">
        <v>75736</v>
      </c>
      <c r="D26" s="363">
        <f>C26/'- 3 -'!E26</f>
        <v>0.00860050551930878</v>
      </c>
      <c r="E26" s="14">
        <f>C26/'- 7 -'!H26</f>
        <v>48.99786504496345</v>
      </c>
      <c r="F26" s="14">
        <v>0</v>
      </c>
      <c r="G26" s="363">
        <f>F26/'- 3 -'!E26</f>
        <v>0</v>
      </c>
      <c r="H26" s="14">
        <f>F26/'- 7 -'!H26</f>
        <v>0</v>
      </c>
      <c r="I26" s="14">
        <v>0</v>
      </c>
      <c r="J26" s="363">
        <f>I26/'- 3 -'!E26</f>
        <v>0</v>
      </c>
      <c r="K26" s="14">
        <f>I26/'- 7 -'!H26</f>
        <v>0</v>
      </c>
    </row>
    <row r="27" spans="1:11" ht="12.75">
      <c r="A27" s="11">
        <v>19</v>
      </c>
      <c r="B27" s="12" t="s">
        <v>142</v>
      </c>
      <c r="C27" s="12">
        <v>222374</v>
      </c>
      <c r="D27" s="362">
        <f>C27/'- 3 -'!E27</f>
        <v>0.010378866381394939</v>
      </c>
      <c r="E27" s="12">
        <f>C27/'- 7 -'!H27</f>
        <v>47.01651267522252</v>
      </c>
      <c r="F27" s="12">
        <v>0</v>
      </c>
      <c r="G27" s="362">
        <f>F27/'- 3 -'!E27</f>
        <v>0</v>
      </c>
      <c r="H27" s="12">
        <f>F27/'- 7 -'!H27</f>
        <v>0</v>
      </c>
      <c r="I27" s="12">
        <v>0</v>
      </c>
      <c r="J27" s="362">
        <f>I27/'- 3 -'!E27</f>
        <v>0</v>
      </c>
      <c r="K27" s="12">
        <f>I27/'- 7 -'!H27</f>
        <v>0</v>
      </c>
    </row>
    <row r="28" spans="1:11" ht="12.75">
      <c r="A28" s="13">
        <v>20</v>
      </c>
      <c r="B28" s="14" t="s">
        <v>143</v>
      </c>
      <c r="C28" s="14">
        <v>120017.43</v>
      </c>
      <c r="D28" s="363">
        <f>C28/'- 3 -'!E28</f>
        <v>0.01594510702441658</v>
      </c>
      <c r="E28" s="14">
        <f>C28/'- 7 -'!H28</f>
        <v>122.21734215885947</v>
      </c>
      <c r="F28" s="14">
        <v>0</v>
      </c>
      <c r="G28" s="363">
        <f>F28/'- 3 -'!E28</f>
        <v>0</v>
      </c>
      <c r="H28" s="14">
        <f>F28/'- 7 -'!H28</f>
        <v>0</v>
      </c>
      <c r="I28" s="14">
        <v>0</v>
      </c>
      <c r="J28" s="363">
        <f>I28/'- 3 -'!E28</f>
        <v>0</v>
      </c>
      <c r="K28" s="14">
        <f>I28/'- 7 -'!H28</f>
        <v>0</v>
      </c>
    </row>
    <row r="29" spans="1:11" ht="12.75">
      <c r="A29" s="11">
        <v>21</v>
      </c>
      <c r="B29" s="12" t="s">
        <v>144</v>
      </c>
      <c r="C29" s="12">
        <v>408060</v>
      </c>
      <c r="D29" s="362">
        <f>C29/'- 3 -'!E29</f>
        <v>0.019413968018382705</v>
      </c>
      <c r="E29" s="12">
        <f>C29/'- 7 -'!H29</f>
        <v>116.99974195028243</v>
      </c>
      <c r="F29" s="12">
        <v>0</v>
      </c>
      <c r="G29" s="362">
        <f>F29/'- 3 -'!E29</f>
        <v>0</v>
      </c>
      <c r="H29" s="12">
        <f>F29/'- 7 -'!H29</f>
        <v>0</v>
      </c>
      <c r="I29" s="12">
        <v>0</v>
      </c>
      <c r="J29" s="362">
        <f>I29/'- 3 -'!E29</f>
        <v>0</v>
      </c>
      <c r="K29" s="12">
        <f>I29/'- 7 -'!H29</f>
        <v>0</v>
      </c>
    </row>
    <row r="30" spans="1:11" ht="12.75">
      <c r="A30" s="13">
        <v>22</v>
      </c>
      <c r="B30" s="14" t="s">
        <v>145</v>
      </c>
      <c r="C30" s="14">
        <v>181790</v>
      </c>
      <c r="D30" s="363">
        <f>C30/'- 3 -'!E30</f>
        <v>0.015314512351690417</v>
      </c>
      <c r="E30" s="14">
        <f>C30/'- 7 -'!H30</f>
        <v>102.24409448818898</v>
      </c>
      <c r="F30" s="14">
        <v>0</v>
      </c>
      <c r="G30" s="363">
        <f>F30/'- 3 -'!E30</f>
        <v>0</v>
      </c>
      <c r="H30" s="14">
        <f>F30/'- 7 -'!H30</f>
        <v>0</v>
      </c>
      <c r="I30" s="14">
        <v>0</v>
      </c>
      <c r="J30" s="363">
        <f>I30/'- 3 -'!E30</f>
        <v>0</v>
      </c>
      <c r="K30" s="14">
        <f>I30/'- 7 -'!H30</f>
        <v>0</v>
      </c>
    </row>
    <row r="31" spans="1:11" ht="12.75">
      <c r="A31" s="11">
        <v>23</v>
      </c>
      <c r="B31" s="12" t="s">
        <v>146</v>
      </c>
      <c r="C31" s="12">
        <v>112733</v>
      </c>
      <c r="D31" s="362">
        <f>C31/'- 3 -'!E31</f>
        <v>0.012048589375699177</v>
      </c>
      <c r="E31" s="12">
        <f>C31/'- 7 -'!H31</f>
        <v>78.64178583885595</v>
      </c>
      <c r="F31" s="12">
        <v>0</v>
      </c>
      <c r="G31" s="362">
        <f>F31/'- 3 -'!E31</f>
        <v>0</v>
      </c>
      <c r="H31" s="12">
        <f>F31/'- 7 -'!H31</f>
        <v>0</v>
      </c>
      <c r="I31" s="12">
        <v>0</v>
      </c>
      <c r="J31" s="362">
        <f>I31/'- 3 -'!E31</f>
        <v>0</v>
      </c>
      <c r="K31" s="12">
        <f>I31/'- 7 -'!H31</f>
        <v>0</v>
      </c>
    </row>
    <row r="32" spans="1:11" ht="12.75">
      <c r="A32" s="13">
        <v>24</v>
      </c>
      <c r="B32" s="14" t="s">
        <v>147</v>
      </c>
      <c r="C32" s="14">
        <v>328404</v>
      </c>
      <c r="D32" s="363">
        <f>C32/'- 3 -'!E32</f>
        <v>0.0150889730861302</v>
      </c>
      <c r="E32" s="14">
        <f>C32/'- 7 -'!H32</f>
        <v>88.26166415824554</v>
      </c>
      <c r="F32" s="14">
        <v>45556</v>
      </c>
      <c r="G32" s="363">
        <f>F32/'- 3 -'!E32</f>
        <v>0.0020931330249075756</v>
      </c>
      <c r="H32" s="14">
        <f>F32/'- 7 -'!H32</f>
        <v>12.243603526123414</v>
      </c>
      <c r="I32" s="14">
        <v>0</v>
      </c>
      <c r="J32" s="363">
        <f>I32/'- 3 -'!E32</f>
        <v>0</v>
      </c>
      <c r="K32" s="14">
        <f>I32/'- 7 -'!H32</f>
        <v>0</v>
      </c>
    </row>
    <row r="33" spans="1:11" ht="12.75">
      <c r="A33" s="11">
        <v>25</v>
      </c>
      <c r="B33" s="12" t="s">
        <v>148</v>
      </c>
      <c r="C33" s="12">
        <v>90418</v>
      </c>
      <c r="D33" s="362">
        <f>C33/'- 3 -'!E33</f>
        <v>0.009125497235544972</v>
      </c>
      <c r="E33" s="12">
        <f>C33/'- 7 -'!H33</f>
        <v>56.535984493215786</v>
      </c>
      <c r="F33" s="12">
        <v>827</v>
      </c>
      <c r="G33" s="362">
        <f>F33/'- 3 -'!E33</f>
        <v>8.346552914016779E-05</v>
      </c>
      <c r="H33" s="12">
        <f>F33/'- 7 -'!H33</f>
        <v>0.5171012317889077</v>
      </c>
      <c r="I33" s="12">
        <v>0</v>
      </c>
      <c r="J33" s="362">
        <f>I33/'- 3 -'!E33</f>
        <v>0</v>
      </c>
      <c r="K33" s="12">
        <f>I33/'- 7 -'!H33</f>
        <v>0</v>
      </c>
    </row>
    <row r="34" spans="1:11" ht="12.75">
      <c r="A34" s="13">
        <v>26</v>
      </c>
      <c r="B34" s="14" t="s">
        <v>149</v>
      </c>
      <c r="C34" s="14">
        <v>234624</v>
      </c>
      <c r="D34" s="363">
        <f>C34/'- 3 -'!E34</f>
        <v>0.01610700879781099</v>
      </c>
      <c r="E34" s="14">
        <f>C34/'- 7 -'!H34</f>
        <v>86.2905479955866</v>
      </c>
      <c r="F34" s="14">
        <v>0</v>
      </c>
      <c r="G34" s="363">
        <f>F34/'- 3 -'!E34</f>
        <v>0</v>
      </c>
      <c r="H34" s="14">
        <f>F34/'- 7 -'!H34</f>
        <v>0</v>
      </c>
      <c r="I34" s="14">
        <v>0</v>
      </c>
      <c r="J34" s="363">
        <f>I34/'- 3 -'!E34</f>
        <v>0</v>
      </c>
      <c r="K34" s="14">
        <f>I34/'- 7 -'!H34</f>
        <v>0</v>
      </c>
    </row>
    <row r="35" spans="1:11" ht="12.75">
      <c r="A35" s="11">
        <v>28</v>
      </c>
      <c r="B35" s="12" t="s">
        <v>150</v>
      </c>
      <c r="C35" s="12">
        <v>59856</v>
      </c>
      <c r="D35" s="362">
        <f>C35/'- 3 -'!E35</f>
        <v>0.00986220332325408</v>
      </c>
      <c r="E35" s="12">
        <f>C35/'- 7 -'!H35</f>
        <v>66.99798522498321</v>
      </c>
      <c r="F35" s="12">
        <v>0</v>
      </c>
      <c r="G35" s="362">
        <f>F35/'- 3 -'!E35</f>
        <v>0</v>
      </c>
      <c r="H35" s="12">
        <f>F35/'- 7 -'!H35</f>
        <v>0</v>
      </c>
      <c r="I35" s="12">
        <v>0</v>
      </c>
      <c r="J35" s="362">
        <f>I35/'- 3 -'!E35</f>
        <v>0</v>
      </c>
      <c r="K35" s="12">
        <f>I35/'- 7 -'!H35</f>
        <v>0</v>
      </c>
    </row>
    <row r="36" spans="1:11" ht="12.75">
      <c r="A36" s="13">
        <v>30</v>
      </c>
      <c r="B36" s="14" t="s">
        <v>151</v>
      </c>
      <c r="C36" s="14">
        <v>103012</v>
      </c>
      <c r="D36" s="363">
        <f>C36/'- 3 -'!E36</f>
        <v>0.011672064084177732</v>
      </c>
      <c r="E36" s="14">
        <f>C36/'- 7 -'!H36</f>
        <v>75.30667446450764</v>
      </c>
      <c r="F36" s="14">
        <v>288</v>
      </c>
      <c r="G36" s="363">
        <f>F36/'- 3 -'!E36</f>
        <v>3.263264916944809E-05</v>
      </c>
      <c r="H36" s="14">
        <f>F36/'- 7 -'!H36</f>
        <v>0.21054170626507784</v>
      </c>
      <c r="I36" s="14">
        <v>0</v>
      </c>
      <c r="J36" s="363">
        <f>I36/'- 3 -'!E36</f>
        <v>0</v>
      </c>
      <c r="K36" s="14">
        <f>I36/'- 7 -'!H36</f>
        <v>0</v>
      </c>
    </row>
    <row r="37" spans="1:11" ht="12.75">
      <c r="A37" s="11">
        <v>31</v>
      </c>
      <c r="B37" s="12" t="s">
        <v>152</v>
      </c>
      <c r="C37" s="12">
        <v>150191</v>
      </c>
      <c r="D37" s="362">
        <f>C37/'- 3 -'!E37</f>
        <v>0.014896213685203911</v>
      </c>
      <c r="E37" s="12">
        <f>C37/'- 7 -'!H37</f>
        <v>88.24383078730905</v>
      </c>
      <c r="F37" s="12">
        <v>0</v>
      </c>
      <c r="G37" s="362">
        <f>F37/'- 3 -'!E37</f>
        <v>0</v>
      </c>
      <c r="H37" s="12">
        <f>F37/'- 7 -'!H37</f>
        <v>0</v>
      </c>
      <c r="I37" s="12">
        <v>0</v>
      </c>
      <c r="J37" s="362">
        <f>I37/'- 3 -'!E37</f>
        <v>0</v>
      </c>
      <c r="K37" s="12">
        <f>I37/'- 7 -'!H37</f>
        <v>0</v>
      </c>
    </row>
    <row r="38" spans="1:11" ht="12.75">
      <c r="A38" s="13">
        <v>32</v>
      </c>
      <c r="B38" s="14" t="s">
        <v>153</v>
      </c>
      <c r="C38" s="14">
        <v>164270</v>
      </c>
      <c r="D38" s="363">
        <f>C38/'- 3 -'!E38</f>
        <v>0.02565536598839066</v>
      </c>
      <c r="E38" s="14">
        <f>C38/'- 7 -'!H38</f>
        <v>187.20227920227921</v>
      </c>
      <c r="F38" s="14">
        <v>0</v>
      </c>
      <c r="G38" s="363">
        <f>F38/'- 3 -'!E38</f>
        <v>0</v>
      </c>
      <c r="H38" s="14">
        <f>F38/'- 7 -'!H38</f>
        <v>0</v>
      </c>
      <c r="I38" s="14">
        <v>0</v>
      </c>
      <c r="J38" s="363">
        <f>I38/'- 3 -'!E38</f>
        <v>0</v>
      </c>
      <c r="K38" s="14">
        <f>I38/'- 7 -'!H38</f>
        <v>0</v>
      </c>
    </row>
    <row r="39" spans="1:11" ht="12.75">
      <c r="A39" s="11">
        <v>33</v>
      </c>
      <c r="B39" s="12" t="s">
        <v>154</v>
      </c>
      <c r="C39" s="12">
        <v>305951</v>
      </c>
      <c r="D39" s="362">
        <f>C39/'- 3 -'!E39</f>
        <v>0.025305409111737138</v>
      </c>
      <c r="E39" s="12">
        <f>C39/'- 7 -'!H39</f>
        <v>163.38299690270213</v>
      </c>
      <c r="F39" s="12">
        <v>17960</v>
      </c>
      <c r="G39" s="362">
        <f>F39/'- 3 -'!E39</f>
        <v>0.0014854834520782708</v>
      </c>
      <c r="H39" s="12">
        <f>F39/'- 7 -'!H39</f>
        <v>9.590943073801133</v>
      </c>
      <c r="I39" s="12">
        <v>107876</v>
      </c>
      <c r="J39" s="362">
        <f>I39/'- 3 -'!E39</f>
        <v>0.008922495149019796</v>
      </c>
      <c r="K39" s="12">
        <f>I39/'- 7 -'!H39</f>
        <v>57.60760440029905</v>
      </c>
    </row>
    <row r="40" spans="1:11" ht="12.75">
      <c r="A40" s="13">
        <v>34</v>
      </c>
      <c r="B40" s="14" t="s">
        <v>155</v>
      </c>
      <c r="C40" s="14">
        <v>61495.87</v>
      </c>
      <c r="D40" s="363">
        <f>C40/'- 3 -'!E40</f>
        <v>0.011335597810694313</v>
      </c>
      <c r="E40" s="14">
        <f>C40/'- 7 -'!H40</f>
        <v>81.72208637873754</v>
      </c>
      <c r="F40" s="14">
        <v>0</v>
      </c>
      <c r="G40" s="363">
        <f>F40/'- 3 -'!E40</f>
        <v>0</v>
      </c>
      <c r="H40" s="14">
        <f>F40/'- 7 -'!H40</f>
        <v>0</v>
      </c>
      <c r="I40" s="14">
        <v>0</v>
      </c>
      <c r="J40" s="363">
        <f>I40/'- 3 -'!E40</f>
        <v>0</v>
      </c>
      <c r="K40" s="14">
        <f>I40/'- 7 -'!H40</f>
        <v>0</v>
      </c>
    </row>
    <row r="41" spans="1:11" ht="12.75">
      <c r="A41" s="11">
        <v>35</v>
      </c>
      <c r="B41" s="12" t="s">
        <v>156</v>
      </c>
      <c r="C41" s="12">
        <v>121385</v>
      </c>
      <c r="D41" s="362">
        <f>C41/'- 3 -'!E41</f>
        <v>0.009080981618315685</v>
      </c>
      <c r="E41" s="12">
        <f>C41/'- 7 -'!H41</f>
        <v>60.81412825651302</v>
      </c>
      <c r="F41" s="12">
        <v>0</v>
      </c>
      <c r="G41" s="362">
        <f>F41/'- 3 -'!E41</f>
        <v>0</v>
      </c>
      <c r="H41" s="12">
        <f>F41/'- 7 -'!H41</f>
        <v>0</v>
      </c>
      <c r="I41" s="12">
        <v>0</v>
      </c>
      <c r="J41" s="362">
        <f>I41/'- 3 -'!E41</f>
        <v>0</v>
      </c>
      <c r="K41" s="12">
        <f>I41/'- 7 -'!H41</f>
        <v>0</v>
      </c>
    </row>
    <row r="42" spans="1:11" ht="12.75">
      <c r="A42" s="13">
        <v>36</v>
      </c>
      <c r="B42" s="14" t="s">
        <v>157</v>
      </c>
      <c r="C42" s="14">
        <v>137446</v>
      </c>
      <c r="D42" s="363">
        <f>C42/'- 3 -'!E42</f>
        <v>0.01938883006827994</v>
      </c>
      <c r="E42" s="14">
        <f>C42/'- 7 -'!H42</f>
        <v>122.6648817492191</v>
      </c>
      <c r="F42" s="14">
        <v>0</v>
      </c>
      <c r="G42" s="363">
        <f>F42/'- 3 -'!E42</f>
        <v>0</v>
      </c>
      <c r="H42" s="14">
        <f>F42/'- 7 -'!H42</f>
        <v>0</v>
      </c>
      <c r="I42" s="14">
        <v>0</v>
      </c>
      <c r="J42" s="363">
        <f>I42/'- 3 -'!E42</f>
        <v>0</v>
      </c>
      <c r="K42" s="14">
        <f>I42/'- 7 -'!H42</f>
        <v>0</v>
      </c>
    </row>
    <row r="43" spans="1:11" ht="12.75">
      <c r="A43" s="11">
        <v>37</v>
      </c>
      <c r="B43" s="12" t="s">
        <v>158</v>
      </c>
      <c r="C43" s="12">
        <v>88565</v>
      </c>
      <c r="D43" s="362">
        <f>C43/'- 3 -'!E43</f>
        <v>0.01290697823542305</v>
      </c>
      <c r="E43" s="12">
        <f>C43/'- 7 -'!H43</f>
        <v>87.4284304047384</v>
      </c>
      <c r="F43" s="12">
        <v>0</v>
      </c>
      <c r="G43" s="362">
        <f>F43/'- 3 -'!E43</f>
        <v>0</v>
      </c>
      <c r="H43" s="12">
        <f>F43/'- 7 -'!H43</f>
        <v>0</v>
      </c>
      <c r="I43" s="12">
        <v>0</v>
      </c>
      <c r="J43" s="362">
        <f>I43/'- 3 -'!E43</f>
        <v>0</v>
      </c>
      <c r="K43" s="12">
        <f>I43/'- 7 -'!H43</f>
        <v>0</v>
      </c>
    </row>
    <row r="44" spans="1:11" ht="12.75">
      <c r="A44" s="13">
        <v>38</v>
      </c>
      <c r="B44" s="14" t="s">
        <v>159</v>
      </c>
      <c r="C44" s="14">
        <v>72961</v>
      </c>
      <c r="D44" s="363">
        <f>C44/'- 3 -'!E44</f>
        <v>0.008187784717585841</v>
      </c>
      <c r="E44" s="14">
        <f>C44/'- 7 -'!H44</f>
        <v>57.685800126502215</v>
      </c>
      <c r="F44" s="14">
        <v>11786</v>
      </c>
      <c r="G44" s="363">
        <f>F44/'- 3 -'!E44</f>
        <v>0.0013226412834454946</v>
      </c>
      <c r="H44" s="14">
        <f>F44/'- 7 -'!H44</f>
        <v>9.318469323213156</v>
      </c>
      <c r="I44" s="14">
        <v>0</v>
      </c>
      <c r="J44" s="363">
        <f>I44/'- 3 -'!E44</f>
        <v>0</v>
      </c>
      <c r="K44" s="14">
        <f>I44/'- 7 -'!H44</f>
        <v>0</v>
      </c>
    </row>
    <row r="45" spans="1:11" ht="12.75">
      <c r="A45" s="11">
        <v>39</v>
      </c>
      <c r="B45" s="12" t="s">
        <v>160</v>
      </c>
      <c r="C45" s="12">
        <v>178173</v>
      </c>
      <c r="D45" s="362">
        <f>C45/'- 3 -'!E45</f>
        <v>0.012149036030418923</v>
      </c>
      <c r="E45" s="12">
        <f>C45/'- 7 -'!H45</f>
        <v>78.24901185770752</v>
      </c>
      <c r="F45" s="12">
        <v>1110</v>
      </c>
      <c r="G45" s="362">
        <f>F45/'- 3 -'!E45</f>
        <v>7.568728142740485E-05</v>
      </c>
      <c r="H45" s="12">
        <f>F45/'- 7 -'!H45</f>
        <v>0.4874835309617918</v>
      </c>
      <c r="I45" s="12">
        <v>0</v>
      </c>
      <c r="J45" s="362">
        <f>I45/'- 3 -'!E45</f>
        <v>0</v>
      </c>
      <c r="K45" s="12">
        <f>I45/'- 7 -'!H45</f>
        <v>0</v>
      </c>
    </row>
    <row r="46" spans="1:11" ht="12.75">
      <c r="A46" s="13">
        <v>40</v>
      </c>
      <c r="B46" s="14" t="s">
        <v>161</v>
      </c>
      <c r="C46" s="14">
        <v>1037137</v>
      </c>
      <c r="D46" s="363">
        <f>C46/'- 3 -'!E46</f>
        <v>0.024974909190751748</v>
      </c>
      <c r="E46" s="14">
        <f>C46/'- 7 -'!H46</f>
        <v>136.91577557755775</v>
      </c>
      <c r="F46" s="14">
        <v>15269</v>
      </c>
      <c r="G46" s="363">
        <f>F46/'- 3 -'!E46</f>
        <v>0.0003676870928658301</v>
      </c>
      <c r="H46" s="14">
        <f>F46/'- 7 -'!H46</f>
        <v>2.0157095709570956</v>
      </c>
      <c r="I46" s="14">
        <v>10625</v>
      </c>
      <c r="J46" s="363">
        <f>I46/'- 3 -'!E46</f>
        <v>0.00025585666132028586</v>
      </c>
      <c r="K46" s="14">
        <f>I46/'- 7 -'!H46</f>
        <v>1.4026402640264026</v>
      </c>
    </row>
    <row r="47" spans="1:11" ht="12.75">
      <c r="A47" s="11">
        <v>41</v>
      </c>
      <c r="B47" s="12" t="s">
        <v>162</v>
      </c>
      <c r="C47" s="12">
        <v>67059</v>
      </c>
      <c r="D47" s="362">
        <f>C47/'- 3 -'!E47</f>
        <v>0.0055584727980149675</v>
      </c>
      <c r="E47" s="12">
        <f>C47/'- 7 -'!H47</f>
        <v>38.63958513396716</v>
      </c>
      <c r="F47" s="12">
        <v>8296</v>
      </c>
      <c r="G47" s="362">
        <f>F47/'- 3 -'!E47</f>
        <v>0.0006876495374570478</v>
      </c>
      <c r="H47" s="12">
        <f>F47/'- 7 -'!H47</f>
        <v>4.780178622875252</v>
      </c>
      <c r="I47" s="12">
        <v>0</v>
      </c>
      <c r="J47" s="362">
        <f>I47/'- 3 -'!E47</f>
        <v>0</v>
      </c>
      <c r="K47" s="12">
        <f>I47/'- 7 -'!H47</f>
        <v>0</v>
      </c>
    </row>
    <row r="48" spans="1:11" ht="12.75">
      <c r="A48" s="13">
        <v>42</v>
      </c>
      <c r="B48" s="14" t="s">
        <v>163</v>
      </c>
      <c r="C48" s="14">
        <v>78010</v>
      </c>
      <c r="D48" s="363">
        <f>C48/'- 3 -'!E48</f>
        <v>0.010199296155737407</v>
      </c>
      <c r="E48" s="14">
        <f>C48/'- 7 -'!H48</f>
        <v>68.47787921348315</v>
      </c>
      <c r="F48" s="14">
        <v>0</v>
      </c>
      <c r="G48" s="363">
        <f>F48/'- 3 -'!E48</f>
        <v>0</v>
      </c>
      <c r="H48" s="14">
        <f>F48/'- 7 -'!H48</f>
        <v>0</v>
      </c>
      <c r="I48" s="14">
        <v>7545</v>
      </c>
      <c r="J48" s="363">
        <f>I48/'- 3 -'!E48</f>
        <v>0.0009864592936166996</v>
      </c>
      <c r="K48" s="14">
        <f>I48/'- 7 -'!H48</f>
        <v>6.623068820224719</v>
      </c>
    </row>
    <row r="49" spans="1:11" ht="12.75">
      <c r="A49" s="11">
        <v>43</v>
      </c>
      <c r="B49" s="12" t="s">
        <v>164</v>
      </c>
      <c r="C49" s="12">
        <v>66862</v>
      </c>
      <c r="D49" s="362">
        <f>C49/'- 3 -'!E49</f>
        <v>0.010844242667623362</v>
      </c>
      <c r="E49" s="12">
        <f>C49/'- 7 -'!H49</f>
        <v>77.7013364323068</v>
      </c>
      <c r="F49" s="12">
        <v>0</v>
      </c>
      <c r="G49" s="362">
        <f>F49/'- 3 -'!E49</f>
        <v>0</v>
      </c>
      <c r="H49" s="12">
        <f>F49/'- 7 -'!H49</f>
        <v>0</v>
      </c>
      <c r="I49" s="12">
        <v>0</v>
      </c>
      <c r="J49" s="362">
        <f>I49/'- 3 -'!E49</f>
        <v>0</v>
      </c>
      <c r="K49" s="12">
        <f>I49/'- 7 -'!H49</f>
        <v>0</v>
      </c>
    </row>
    <row r="50" spans="1:11" ht="12.75">
      <c r="A50" s="13">
        <v>44</v>
      </c>
      <c r="B50" s="14" t="s">
        <v>165</v>
      </c>
      <c r="C50" s="14">
        <v>120929</v>
      </c>
      <c r="D50" s="363">
        <f>C50/'- 3 -'!E50</f>
        <v>0.0134650895764892</v>
      </c>
      <c r="E50" s="14">
        <f>C50/'- 7 -'!H50</f>
        <v>87.62971014492754</v>
      </c>
      <c r="F50" s="14">
        <v>0</v>
      </c>
      <c r="G50" s="363">
        <f>F50/'- 3 -'!E50</f>
        <v>0</v>
      </c>
      <c r="H50" s="14">
        <f>F50/'- 7 -'!H50</f>
        <v>0</v>
      </c>
      <c r="I50" s="14">
        <v>0</v>
      </c>
      <c r="J50" s="363">
        <f>I50/'- 3 -'!E50</f>
        <v>0</v>
      </c>
      <c r="K50" s="14">
        <f>I50/'- 7 -'!H50</f>
        <v>0</v>
      </c>
    </row>
    <row r="51" spans="1:11" ht="12.75">
      <c r="A51" s="11">
        <v>45</v>
      </c>
      <c r="B51" s="12" t="s">
        <v>166</v>
      </c>
      <c r="C51" s="12">
        <v>236747</v>
      </c>
      <c r="D51" s="362">
        <f>C51/'- 3 -'!E51</f>
        <v>0.020531202489826844</v>
      </c>
      <c r="E51" s="12">
        <f>C51/'- 7 -'!H51</f>
        <v>128.19309075157028</v>
      </c>
      <c r="F51" s="12">
        <v>13653</v>
      </c>
      <c r="G51" s="362">
        <f>F51/'- 3 -'!E51</f>
        <v>0.0011840171473919666</v>
      </c>
      <c r="H51" s="12">
        <f>F51/'- 7 -'!H51</f>
        <v>7.392787524366472</v>
      </c>
      <c r="I51" s="12">
        <v>0</v>
      </c>
      <c r="J51" s="362">
        <f>I51/'- 3 -'!E51</f>
        <v>0</v>
      </c>
      <c r="K51" s="12">
        <f>I51/'- 7 -'!H51</f>
        <v>0</v>
      </c>
    </row>
    <row r="52" spans="1:11" ht="12.75">
      <c r="A52" s="13">
        <v>46</v>
      </c>
      <c r="B52" s="14" t="s">
        <v>167</v>
      </c>
      <c r="C52" s="14">
        <v>234303</v>
      </c>
      <c r="D52" s="363">
        <f>C52/'- 3 -'!E52</f>
        <v>0.021746357922197132</v>
      </c>
      <c r="E52" s="14">
        <f>C52/'- 7 -'!H52</f>
        <v>145.9377141077546</v>
      </c>
      <c r="F52" s="14">
        <v>0</v>
      </c>
      <c r="G52" s="363">
        <f>F52/'- 3 -'!E52</f>
        <v>0</v>
      </c>
      <c r="H52" s="14">
        <f>F52/'- 7 -'!H52</f>
        <v>0</v>
      </c>
      <c r="I52" s="14">
        <v>18807</v>
      </c>
      <c r="J52" s="363">
        <f>I52/'- 3 -'!E52</f>
        <v>0.0017455335759369768</v>
      </c>
      <c r="K52" s="14">
        <f>I52/'- 7 -'!H52</f>
        <v>11.714107754593584</v>
      </c>
    </row>
    <row r="53" spans="1:11" ht="12.75">
      <c r="A53" s="11">
        <v>47</v>
      </c>
      <c r="B53" s="12" t="s">
        <v>168</v>
      </c>
      <c r="C53" s="12">
        <v>187613</v>
      </c>
      <c r="D53" s="362">
        <f>C53/'- 3 -'!E53</f>
        <v>0.02205931545845217</v>
      </c>
      <c r="E53" s="12">
        <f>C53/'- 7 -'!H53</f>
        <v>127.61052917970343</v>
      </c>
      <c r="F53" s="12">
        <v>0</v>
      </c>
      <c r="G53" s="362">
        <f>F53/'- 3 -'!E53</f>
        <v>0</v>
      </c>
      <c r="H53" s="12">
        <f>F53/'- 7 -'!H53</f>
        <v>0</v>
      </c>
      <c r="I53" s="12">
        <v>78905</v>
      </c>
      <c r="J53" s="362">
        <f>I53/'- 3 -'!E53</f>
        <v>0.0092775569190257</v>
      </c>
      <c r="K53" s="12">
        <f>I53/'- 7 -'!H53</f>
        <v>53.66956876615426</v>
      </c>
    </row>
    <row r="54" spans="1:11" ht="12.75">
      <c r="A54" s="13">
        <v>48</v>
      </c>
      <c r="B54" s="14" t="s">
        <v>169</v>
      </c>
      <c r="C54" s="14">
        <v>313750</v>
      </c>
      <c r="D54" s="363">
        <f>C54/'- 3 -'!E54</f>
        <v>0.005861333569866555</v>
      </c>
      <c r="E54" s="14">
        <f>C54/'- 7 -'!H54</f>
        <v>60.66435932635976</v>
      </c>
      <c r="F54" s="14">
        <v>66396</v>
      </c>
      <c r="G54" s="363">
        <f>F54/'- 3 -'!E54</f>
        <v>0.0012403796134019434</v>
      </c>
      <c r="H54" s="14">
        <f>F54/'- 7 -'!H54</f>
        <v>12.83783522496568</v>
      </c>
      <c r="I54" s="14">
        <v>493649</v>
      </c>
      <c r="J54" s="363">
        <f>I54/'- 3 -'!E54</f>
        <v>0.00922212416073643</v>
      </c>
      <c r="K54" s="14">
        <f>I54/'- 7 -'!H54</f>
        <v>95.44828786326109</v>
      </c>
    </row>
    <row r="55" spans="1:11" ht="12.75">
      <c r="A55" s="11">
        <v>49</v>
      </c>
      <c r="B55" s="12" t="s">
        <v>170</v>
      </c>
      <c r="C55" s="12">
        <v>605282</v>
      </c>
      <c r="D55" s="362">
        <f>C55/'- 3 -'!E55</f>
        <v>0.01885837598974757</v>
      </c>
      <c r="E55" s="12">
        <f>C55/'- 7 -'!H55</f>
        <v>139.12609754976324</v>
      </c>
      <c r="F55" s="12">
        <v>0</v>
      </c>
      <c r="G55" s="362">
        <f>F55/'- 3 -'!E55</f>
        <v>0</v>
      </c>
      <c r="H55" s="12">
        <f>F55/'- 7 -'!H55</f>
        <v>0</v>
      </c>
      <c r="I55" s="12">
        <v>0</v>
      </c>
      <c r="J55" s="362">
        <f>I55/'- 3 -'!E55</f>
        <v>0</v>
      </c>
      <c r="K55" s="12">
        <f>I55/'- 7 -'!H55</f>
        <v>0</v>
      </c>
    </row>
    <row r="56" spans="1:11" ht="12.75">
      <c r="A56" s="13">
        <v>50</v>
      </c>
      <c r="B56" s="14" t="s">
        <v>385</v>
      </c>
      <c r="C56" s="14">
        <v>124721</v>
      </c>
      <c r="D56" s="363">
        <f>C56/'- 3 -'!E56</f>
        <v>0.008910006724600773</v>
      </c>
      <c r="E56" s="14">
        <f>C56/'- 7 -'!H56</f>
        <v>66.07735099337748</v>
      </c>
      <c r="F56" s="14">
        <v>0</v>
      </c>
      <c r="G56" s="363">
        <f>F56/'- 3 -'!E56</f>
        <v>0</v>
      </c>
      <c r="H56" s="14">
        <f>F56/'- 7 -'!H56</f>
        <v>0</v>
      </c>
      <c r="I56" s="14">
        <v>0</v>
      </c>
      <c r="J56" s="363">
        <f>I56/'- 3 -'!E56</f>
        <v>0</v>
      </c>
      <c r="K56" s="14">
        <f>I56/'- 7 -'!H56</f>
        <v>0</v>
      </c>
    </row>
    <row r="57" spans="1:11" ht="12.75">
      <c r="A57" s="11">
        <v>2264</v>
      </c>
      <c r="B57" s="12" t="s">
        <v>171</v>
      </c>
      <c r="C57" s="12">
        <v>13657</v>
      </c>
      <c r="D57" s="362">
        <f>C57/'- 3 -'!E57</f>
        <v>0.007440990228694533</v>
      </c>
      <c r="E57" s="12">
        <f>C57/'- 7 -'!H57</f>
        <v>67.44197530864197</v>
      </c>
      <c r="F57" s="12">
        <v>0</v>
      </c>
      <c r="G57" s="362">
        <f>F57/'- 3 -'!E57</f>
        <v>0</v>
      </c>
      <c r="H57" s="12">
        <f>F57/'- 7 -'!H57</f>
        <v>0</v>
      </c>
      <c r="I57" s="12">
        <v>1521</v>
      </c>
      <c r="J57" s="362">
        <f>I57/'- 3 -'!E57</f>
        <v>0.0008287139296949831</v>
      </c>
      <c r="K57" s="12">
        <f>I57/'- 7 -'!H57</f>
        <v>7.511111111111111</v>
      </c>
    </row>
    <row r="58" spans="1:11" ht="12.75">
      <c r="A58" s="13">
        <v>2309</v>
      </c>
      <c r="B58" s="14" t="s">
        <v>172</v>
      </c>
      <c r="C58" s="14">
        <v>13268</v>
      </c>
      <c r="D58" s="363">
        <f>C58/'- 3 -'!E58</f>
        <v>0.00679997027447423</v>
      </c>
      <c r="E58" s="14">
        <f>C58/'- 7 -'!H58</f>
        <v>50.6412213740458</v>
      </c>
      <c r="F58" s="14">
        <v>0</v>
      </c>
      <c r="G58" s="363">
        <f>F58/'- 3 -'!E58</f>
        <v>0</v>
      </c>
      <c r="H58" s="14">
        <f>F58/'- 7 -'!H58</f>
        <v>0</v>
      </c>
      <c r="I58" s="14">
        <v>0</v>
      </c>
      <c r="J58" s="363">
        <f>I58/'- 3 -'!E58</f>
        <v>0</v>
      </c>
      <c r="K58" s="14">
        <f>I58/'- 7 -'!H58</f>
        <v>0</v>
      </c>
    </row>
    <row r="59" spans="1:11" ht="12.75">
      <c r="A59" s="11">
        <v>2312</v>
      </c>
      <c r="B59" s="12" t="s">
        <v>173</v>
      </c>
      <c r="C59" s="12">
        <v>0</v>
      </c>
      <c r="D59" s="362">
        <f>C59/'- 3 -'!E59</f>
        <v>0</v>
      </c>
      <c r="E59" s="12">
        <f>C59/'- 7 -'!H59</f>
        <v>0</v>
      </c>
      <c r="F59" s="12">
        <v>0</v>
      </c>
      <c r="G59" s="362">
        <f>F59/'- 3 -'!E59</f>
        <v>0</v>
      </c>
      <c r="H59" s="12">
        <f>F59/'- 7 -'!H59</f>
        <v>0</v>
      </c>
      <c r="I59" s="12">
        <v>0</v>
      </c>
      <c r="J59" s="362">
        <f>I59/'- 3 -'!E59</f>
        <v>0</v>
      </c>
      <c r="K59" s="12">
        <f>I59/'- 7 -'!H59</f>
        <v>0</v>
      </c>
    </row>
    <row r="60" spans="1:11" ht="12.75">
      <c r="A60" s="13">
        <v>2355</v>
      </c>
      <c r="B60" s="14" t="s">
        <v>174</v>
      </c>
      <c r="C60" s="14">
        <v>413131</v>
      </c>
      <c r="D60" s="363">
        <f>C60/'- 3 -'!E60</f>
        <v>0.017339783982062332</v>
      </c>
      <c r="E60" s="14">
        <f>C60/'- 7 -'!H60</f>
        <v>122.17750044360324</v>
      </c>
      <c r="F60" s="14">
        <v>2303</v>
      </c>
      <c r="G60" s="363">
        <f>F60/'- 3 -'!E60</f>
        <v>9.666067787382101E-05</v>
      </c>
      <c r="H60" s="14">
        <f>F60/'- 7 -'!H60</f>
        <v>0.6810788430827468</v>
      </c>
      <c r="I60" s="14">
        <v>0</v>
      </c>
      <c r="J60" s="363">
        <f>I60/'- 3 -'!E60</f>
        <v>0</v>
      </c>
      <c r="K60" s="14">
        <f>I60/'- 7 -'!H60</f>
        <v>0</v>
      </c>
    </row>
    <row r="61" spans="1:11" ht="12.75">
      <c r="A61" s="11">
        <v>2439</v>
      </c>
      <c r="B61" s="12" t="s">
        <v>175</v>
      </c>
      <c r="C61" s="12">
        <v>6881.97</v>
      </c>
      <c r="D61" s="362">
        <f>C61/'- 3 -'!E61</f>
        <v>0.005853642663581211</v>
      </c>
      <c r="E61" s="12">
        <f>C61/'- 7 -'!H61</f>
        <v>46.34323232323233</v>
      </c>
      <c r="F61" s="12">
        <v>0</v>
      </c>
      <c r="G61" s="362">
        <f>F61/'- 3 -'!E61</f>
        <v>0</v>
      </c>
      <c r="H61" s="12">
        <f>F61/'- 7 -'!H61</f>
        <v>0</v>
      </c>
      <c r="I61" s="12">
        <v>0</v>
      </c>
      <c r="J61" s="362">
        <f>I61/'- 3 -'!E61</f>
        <v>0</v>
      </c>
      <c r="K61" s="12">
        <f>I61/'- 7 -'!H61</f>
        <v>0</v>
      </c>
    </row>
    <row r="62" spans="1:11" ht="12.75">
      <c r="A62" s="13">
        <v>2460</v>
      </c>
      <c r="B62" s="14" t="s">
        <v>176</v>
      </c>
      <c r="C62" s="14">
        <v>33237</v>
      </c>
      <c r="D62" s="363">
        <f>C62/'- 3 -'!E62</f>
        <v>0.011993656212166866</v>
      </c>
      <c r="E62" s="14">
        <f>C62/'- 7 -'!H62</f>
        <v>107.21612903225807</v>
      </c>
      <c r="F62" s="14">
        <v>0</v>
      </c>
      <c r="G62" s="363">
        <f>F62/'- 3 -'!E62</f>
        <v>0</v>
      </c>
      <c r="H62" s="14">
        <f>F62/'- 7 -'!H62</f>
        <v>0</v>
      </c>
      <c r="I62" s="14">
        <v>0</v>
      </c>
      <c r="J62" s="363">
        <f>I62/'- 3 -'!E62</f>
        <v>0</v>
      </c>
      <c r="K62" s="14">
        <f>I62/'- 7 -'!H62</f>
        <v>0</v>
      </c>
    </row>
    <row r="63" spans="1:11" ht="12.75">
      <c r="A63" s="11">
        <v>3000</v>
      </c>
      <c r="B63" s="12" t="s">
        <v>459</v>
      </c>
      <c r="C63" s="12">
        <v>318630</v>
      </c>
      <c r="D63" s="362">
        <f>C63/'- 3 -'!E63</f>
        <v>0.063179585040816</v>
      </c>
      <c r="E63" s="12">
        <f>C63/'- 7 -'!H63</f>
        <v>458.46043165467626</v>
      </c>
      <c r="F63" s="12">
        <v>0</v>
      </c>
      <c r="G63" s="362">
        <f>F63/'- 3 -'!E63</f>
        <v>0</v>
      </c>
      <c r="H63" s="12">
        <f>F63/'- 7 -'!H63</f>
        <v>0</v>
      </c>
      <c r="I63" s="12">
        <v>0</v>
      </c>
      <c r="J63" s="362">
        <f>I63/'- 3 -'!E63</f>
        <v>0</v>
      </c>
      <c r="K63" s="12">
        <f>I63/'- 7 -'!H63</f>
        <v>0</v>
      </c>
    </row>
    <row r="64" spans="1:11" ht="4.5" customHeight="1">
      <c r="A64" s="15"/>
      <c r="B64" s="15"/>
      <c r="C64" s="15"/>
      <c r="D64" s="196"/>
      <c r="E64" s="15"/>
      <c r="F64" s="15"/>
      <c r="G64" s="196"/>
      <c r="H64" s="15"/>
      <c r="I64" s="15"/>
      <c r="J64" s="196"/>
      <c r="K64" s="15"/>
    </row>
    <row r="65" spans="1:11" ht="12.75">
      <c r="A65" s="17"/>
      <c r="B65" s="18" t="s">
        <v>177</v>
      </c>
      <c r="C65" s="18">
        <f>SUM(C11:C63)</f>
        <v>20283477.729999997</v>
      </c>
      <c r="D65" s="101">
        <f>C65/'- 3 -'!E65</f>
        <v>0.016710008407847962</v>
      </c>
      <c r="E65" s="18">
        <f>C65/'- 7 -'!H65</f>
        <v>108.64620752624148</v>
      </c>
      <c r="F65" s="18">
        <f>SUM(F11:F63)</f>
        <v>312758.45</v>
      </c>
      <c r="G65" s="101">
        <f>F65/'- 3 -'!E65</f>
        <v>0.00025765780398672773</v>
      </c>
      <c r="H65" s="18">
        <f>F65/'- 7 -'!H65</f>
        <v>1.6752560836265245</v>
      </c>
      <c r="I65" s="18">
        <f>SUM(I11:I63)</f>
        <v>1825085.58</v>
      </c>
      <c r="J65" s="101">
        <f>I65/'- 3 -'!E65</f>
        <v>0.0015035486415495515</v>
      </c>
      <c r="K65" s="18">
        <f>I65/'- 7 -'!H65</f>
        <v>9.775869272385906</v>
      </c>
    </row>
    <row r="66" spans="1:11" ht="4.5" customHeight="1">
      <c r="A66" s="15"/>
      <c r="B66" s="15"/>
      <c r="C66" s="15"/>
      <c r="D66" s="196"/>
      <c r="E66" s="15"/>
      <c r="F66" s="15"/>
      <c r="G66" s="196"/>
      <c r="H66" s="15"/>
      <c r="I66" s="15"/>
      <c r="J66" s="196"/>
      <c r="K66" s="15"/>
    </row>
    <row r="67" spans="1:11" ht="12.75">
      <c r="A67" s="13">
        <v>2155</v>
      </c>
      <c r="B67" s="14" t="s">
        <v>178</v>
      </c>
      <c r="C67" s="14">
        <v>16264</v>
      </c>
      <c r="D67" s="363">
        <f>C67/'- 3 -'!E67</f>
        <v>0.014078355326781703</v>
      </c>
      <c r="E67" s="14">
        <f>C67/'- 7 -'!H67</f>
        <v>111.78006872852234</v>
      </c>
      <c r="F67" s="14">
        <v>0</v>
      </c>
      <c r="G67" s="363">
        <f>F67/'- 3 -'!E67</f>
        <v>0</v>
      </c>
      <c r="H67" s="14">
        <f>F67/'- 7 -'!H67</f>
        <v>0</v>
      </c>
      <c r="I67" s="14">
        <v>0</v>
      </c>
      <c r="J67" s="363">
        <f>I67/'- 3 -'!E67</f>
        <v>0</v>
      </c>
      <c r="K67" s="14">
        <f>I67/'- 7 -'!H67</f>
        <v>0</v>
      </c>
    </row>
    <row r="68" spans="1:11" ht="12.75">
      <c r="A68" s="11">
        <v>2408</v>
      </c>
      <c r="B68" s="12" t="s">
        <v>180</v>
      </c>
      <c r="C68" s="12">
        <v>79711</v>
      </c>
      <c r="D68" s="362">
        <f>C68/'- 3 -'!E68</f>
        <v>0.03507406338333081</v>
      </c>
      <c r="E68" s="12">
        <f>C68/'- 7 -'!H68</f>
        <v>297.98504672897195</v>
      </c>
      <c r="F68" s="12">
        <v>0</v>
      </c>
      <c r="G68" s="362">
        <f>F68/'- 3 -'!E68</f>
        <v>0</v>
      </c>
      <c r="H68" s="12">
        <f>F68/'- 7 -'!H68</f>
        <v>0</v>
      </c>
      <c r="I68" s="12">
        <v>0</v>
      </c>
      <c r="J68" s="362">
        <f>I68/'- 3 -'!E68</f>
        <v>0</v>
      </c>
      <c r="K68" s="12">
        <f>I68/'- 7 -'!H68</f>
        <v>0</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20.83203125" style="81" customWidth="1"/>
    <col min="4" max="5" width="15.83203125" style="81" customWidth="1"/>
    <col min="6" max="6" width="43.83203125" style="81" customWidth="1"/>
    <col min="7" max="16384" width="15.83203125" style="81" customWidth="1"/>
  </cols>
  <sheetData>
    <row r="1" spans="1:6" ht="6.75" customHeight="1">
      <c r="A1" s="15"/>
      <c r="B1" s="79"/>
      <c r="C1" s="141"/>
      <c r="D1" s="141"/>
      <c r="E1" s="141"/>
      <c r="F1" s="141"/>
    </row>
    <row r="2" spans="1:6" ht="12.75">
      <c r="A2" s="6"/>
      <c r="B2" s="82"/>
      <c r="C2" s="198" t="s">
        <v>0</v>
      </c>
      <c r="D2" s="198"/>
      <c r="E2" s="198"/>
      <c r="F2" s="218" t="s">
        <v>423</v>
      </c>
    </row>
    <row r="3" spans="1:6" ht="12.75">
      <c r="A3" s="7"/>
      <c r="B3" s="85"/>
      <c r="C3" s="201" t="str">
        <f>YEAR</f>
        <v>OPERATING FUND ACTUAL 1999/2000</v>
      </c>
      <c r="D3" s="201"/>
      <c r="E3" s="201"/>
      <c r="F3" s="219"/>
    </row>
    <row r="4" spans="1:6" ht="12.75">
      <c r="A4" s="8"/>
      <c r="C4" s="141"/>
      <c r="D4" s="141"/>
      <c r="E4" s="141"/>
      <c r="F4" s="141"/>
    </row>
    <row r="5" spans="1:6" ht="16.5">
      <c r="A5" s="8"/>
      <c r="C5" s="342" t="s">
        <v>371</v>
      </c>
      <c r="D5" s="154"/>
      <c r="E5" s="128"/>
      <c r="F5" s="141"/>
    </row>
    <row r="6" spans="1:6" ht="12.75">
      <c r="A6" s="8"/>
      <c r="C6" s="67"/>
      <c r="D6" s="65"/>
      <c r="E6" s="66"/>
      <c r="F6" s="141"/>
    </row>
    <row r="7" spans="3:6" ht="12.75">
      <c r="C7" s="68" t="s">
        <v>63</v>
      </c>
      <c r="D7" s="69"/>
      <c r="E7" s="70"/>
      <c r="F7" s="141"/>
    </row>
    <row r="8" spans="1:6" ht="12.75">
      <c r="A8" s="92"/>
      <c r="B8" s="45"/>
      <c r="C8" s="72"/>
      <c r="D8" s="227"/>
      <c r="E8" s="228" t="s">
        <v>83</v>
      </c>
      <c r="F8" s="141"/>
    </row>
    <row r="9" spans="1:5" ht="12.75">
      <c r="A9" s="51" t="s">
        <v>110</v>
      </c>
      <c r="B9" s="52" t="s">
        <v>111</v>
      </c>
      <c r="C9" s="74" t="s">
        <v>112</v>
      </c>
      <c r="D9" s="75" t="s">
        <v>113</v>
      </c>
      <c r="E9" s="75" t="s">
        <v>114</v>
      </c>
    </row>
    <row r="10" spans="1:2" ht="4.5" customHeight="1">
      <c r="A10" s="76"/>
      <c r="B10" s="76"/>
    </row>
    <row r="11" spans="1:5" ht="12.75">
      <c r="A11" s="11">
        <v>1</v>
      </c>
      <c r="B11" s="12" t="s">
        <v>126</v>
      </c>
      <c r="C11" s="12">
        <v>649820.42</v>
      </c>
      <c r="D11" s="362">
        <f>C11/'- 3 -'!E11</f>
        <v>0.002945186805911416</v>
      </c>
      <c r="E11" s="12">
        <f>C11/'- 7 -'!H11</f>
        <v>21.51067952809078</v>
      </c>
    </row>
    <row r="12" spans="1:5" ht="12.75">
      <c r="A12" s="13">
        <v>2</v>
      </c>
      <c r="B12" s="14" t="s">
        <v>127</v>
      </c>
      <c r="C12" s="14">
        <v>64080</v>
      </c>
      <c r="D12" s="363">
        <f>C12/'- 3 -'!E12</f>
        <v>0.001151861652355966</v>
      </c>
      <c r="E12" s="14">
        <f>C12/'- 7 -'!H12</f>
        <v>6.993480173134472</v>
      </c>
    </row>
    <row r="13" spans="1:5" ht="12.75">
      <c r="A13" s="11">
        <v>3</v>
      </c>
      <c r="B13" s="12" t="s">
        <v>128</v>
      </c>
      <c r="C13" s="12">
        <v>122311</v>
      </c>
      <c r="D13" s="362">
        <f>C13/'- 3 -'!E13</f>
        <v>0.003173508573436661</v>
      </c>
      <c r="E13" s="12">
        <f>C13/'- 7 -'!H13</f>
        <v>20.448557193967968</v>
      </c>
    </row>
    <row r="14" spans="1:5" ht="12.75">
      <c r="A14" s="13">
        <v>4</v>
      </c>
      <c r="B14" s="14" t="s">
        <v>129</v>
      </c>
      <c r="C14" s="14">
        <v>67563.72</v>
      </c>
      <c r="D14" s="363">
        <f>C14/'- 3 -'!E14</f>
        <v>0.001788441527784799</v>
      </c>
      <c r="E14" s="14">
        <f>C14/'- 7 -'!H14</f>
        <v>11.657358777045447</v>
      </c>
    </row>
    <row r="15" spans="1:5" ht="12.75">
      <c r="A15" s="11">
        <v>5</v>
      </c>
      <c r="B15" s="12" t="s">
        <v>130</v>
      </c>
      <c r="C15" s="12">
        <v>446393</v>
      </c>
      <c r="D15" s="362">
        <f>C15/'- 3 -'!E15</f>
        <v>0.009720756228333604</v>
      </c>
      <c r="E15" s="12">
        <f>C15/'- 7 -'!H15</f>
        <v>63.21324893439257</v>
      </c>
    </row>
    <row r="16" spans="1:5" ht="12.75">
      <c r="A16" s="13">
        <v>6</v>
      </c>
      <c r="B16" s="14" t="s">
        <v>131</v>
      </c>
      <c r="C16" s="14">
        <v>37091</v>
      </c>
      <c r="D16" s="363">
        <f>C16/'- 3 -'!E16</f>
        <v>0.0006789139763221544</v>
      </c>
      <c r="E16" s="14">
        <f>C16/'- 7 -'!H16</f>
        <v>4.1705740147298584</v>
      </c>
    </row>
    <row r="17" spans="1:5" ht="12.75">
      <c r="A17" s="11">
        <v>9</v>
      </c>
      <c r="B17" s="12" t="s">
        <v>132</v>
      </c>
      <c r="C17" s="12">
        <v>26552</v>
      </c>
      <c r="D17" s="362">
        <f>C17/'- 3 -'!E17</f>
        <v>0.0003450365412123696</v>
      </c>
      <c r="E17" s="12">
        <f>C17/'- 7 -'!H17</f>
        <v>2.0616187340828622</v>
      </c>
    </row>
    <row r="18" spans="1:5" ht="12.75">
      <c r="A18" s="13">
        <v>10</v>
      </c>
      <c r="B18" s="14" t="s">
        <v>133</v>
      </c>
      <c r="C18" s="14">
        <v>132041</v>
      </c>
      <c r="D18" s="363">
        <f>C18/'- 3 -'!E18</f>
        <v>0.002344443557265237</v>
      </c>
      <c r="E18" s="14">
        <f>C18/'- 7 -'!H18</f>
        <v>15.133638968481375</v>
      </c>
    </row>
    <row r="19" spans="1:5" ht="12.75">
      <c r="A19" s="11">
        <v>11</v>
      </c>
      <c r="B19" s="12" t="s">
        <v>134</v>
      </c>
      <c r="C19" s="12">
        <v>13723</v>
      </c>
      <c r="D19" s="362">
        <f>C19/'- 3 -'!E19</f>
        <v>0.0004629572466084156</v>
      </c>
      <c r="E19" s="12">
        <f>C19/'- 7 -'!H19</f>
        <v>2.902250232636833</v>
      </c>
    </row>
    <row r="20" spans="1:5" ht="12.75">
      <c r="A20" s="13">
        <v>12</v>
      </c>
      <c r="B20" s="14" t="s">
        <v>135</v>
      </c>
      <c r="C20" s="14">
        <v>76877</v>
      </c>
      <c r="D20" s="363">
        <f>C20/'- 3 -'!E20</f>
        <v>0.0016218036295094804</v>
      </c>
      <c r="E20" s="14">
        <f>C20/'- 7 -'!H20</f>
        <v>9.503776687146901</v>
      </c>
    </row>
    <row r="21" spans="1:5" ht="12.75">
      <c r="A21" s="11">
        <v>13</v>
      </c>
      <c r="B21" s="12" t="s">
        <v>136</v>
      </c>
      <c r="C21" s="12">
        <v>16293</v>
      </c>
      <c r="D21" s="362">
        <f>C21/'- 3 -'!E21</f>
        <v>0.000837592923205615</v>
      </c>
      <c r="E21" s="12">
        <f>C21/'- 7 -'!H21</f>
        <v>5.17648927720413</v>
      </c>
    </row>
    <row r="22" spans="1:5" ht="12.75">
      <c r="A22" s="13">
        <v>14</v>
      </c>
      <c r="B22" s="14" t="s">
        <v>137</v>
      </c>
      <c r="C22" s="14">
        <v>23297</v>
      </c>
      <c r="D22" s="363">
        <f>C22/'- 3 -'!E22</f>
        <v>0.0010715237030860555</v>
      </c>
      <c r="E22" s="14">
        <f>C22/'- 7 -'!H22</f>
        <v>6.441685561024166</v>
      </c>
    </row>
    <row r="23" spans="1:5" ht="12.75">
      <c r="A23" s="11">
        <v>15</v>
      </c>
      <c r="B23" s="12" t="s">
        <v>138</v>
      </c>
      <c r="C23" s="12">
        <v>49348</v>
      </c>
      <c r="D23" s="362">
        <f>C23/'- 3 -'!E23</f>
        <v>0.0017349188309850568</v>
      </c>
      <c r="E23" s="12">
        <f>C23/'- 7 -'!H23</f>
        <v>8.66027868449686</v>
      </c>
    </row>
    <row r="24" spans="1:5" ht="12.75">
      <c r="A24" s="13">
        <v>16</v>
      </c>
      <c r="B24" s="14" t="s">
        <v>139</v>
      </c>
      <c r="C24" s="14">
        <v>10538</v>
      </c>
      <c r="D24" s="363">
        <f>C24/'- 3 -'!E24</f>
        <v>0.0019128962389025515</v>
      </c>
      <c r="E24" s="14">
        <f>C24/'- 7 -'!H24</f>
        <v>13.390088945362134</v>
      </c>
    </row>
    <row r="25" spans="1:5" ht="12.75">
      <c r="A25" s="11">
        <v>17</v>
      </c>
      <c r="B25" s="12" t="s">
        <v>140</v>
      </c>
      <c r="C25" s="12">
        <v>0</v>
      </c>
      <c r="D25" s="362">
        <f>C25/'- 3 -'!E25</f>
        <v>0</v>
      </c>
      <c r="E25" s="12">
        <f>C25/'- 7 -'!H25</f>
        <v>0</v>
      </c>
    </row>
    <row r="26" spans="1:5" ht="12.75">
      <c r="A26" s="13">
        <v>18</v>
      </c>
      <c r="B26" s="14" t="s">
        <v>141</v>
      </c>
      <c r="C26" s="14">
        <v>22028</v>
      </c>
      <c r="D26" s="363">
        <f>C26/'- 3 -'!E26</f>
        <v>0.0025014779705732253</v>
      </c>
      <c r="E26" s="14">
        <f>C26/'- 7 -'!H26</f>
        <v>14.251148347027236</v>
      </c>
    </row>
    <row r="27" spans="1:5" ht="12.75">
      <c r="A27" s="11">
        <v>19</v>
      </c>
      <c r="B27" s="12" t="s">
        <v>142</v>
      </c>
      <c r="C27" s="12">
        <v>10205</v>
      </c>
      <c r="D27" s="362">
        <f>C27/'- 3 -'!E27</f>
        <v>0.00047629817974284474</v>
      </c>
      <c r="E27" s="12">
        <f>C27/'- 7 -'!H27</f>
        <v>2.1576421337505547</v>
      </c>
    </row>
    <row r="28" spans="1:5" ht="12.75">
      <c r="A28" s="13">
        <v>20</v>
      </c>
      <c r="B28" s="14" t="s">
        <v>143</v>
      </c>
      <c r="C28" s="14">
        <v>1580.83</v>
      </c>
      <c r="D28" s="363">
        <f>C28/'- 3 -'!E28</f>
        <v>0.00021002369020406837</v>
      </c>
      <c r="E28" s="14">
        <f>C28/'- 7 -'!H28</f>
        <v>1.609806517311609</v>
      </c>
    </row>
    <row r="29" spans="1:5" ht="12.75">
      <c r="A29" s="11">
        <v>21</v>
      </c>
      <c r="B29" s="12" t="s">
        <v>144</v>
      </c>
      <c r="C29" s="12">
        <v>25964</v>
      </c>
      <c r="D29" s="362">
        <f>C29/'- 3 -'!E29</f>
        <v>0.0012352699740952031</v>
      </c>
      <c r="E29" s="12">
        <f>C29/'- 7 -'!H29</f>
        <v>7.4444476302434275</v>
      </c>
    </row>
    <row r="30" spans="1:5" ht="12.75">
      <c r="A30" s="13">
        <v>22</v>
      </c>
      <c r="B30" s="14" t="s">
        <v>145</v>
      </c>
      <c r="C30" s="14">
        <v>6978</v>
      </c>
      <c r="D30" s="363">
        <f>C30/'- 3 -'!E30</f>
        <v>0.0005878467857973252</v>
      </c>
      <c r="E30" s="14">
        <f>C30/'- 7 -'!H30</f>
        <v>3.9246344206974126</v>
      </c>
    </row>
    <row r="31" spans="1:5" ht="12.75">
      <c r="A31" s="11">
        <v>23</v>
      </c>
      <c r="B31" s="12" t="s">
        <v>146</v>
      </c>
      <c r="C31" s="12">
        <v>1514</v>
      </c>
      <c r="D31" s="362">
        <f>C31/'- 3 -'!E31</f>
        <v>0.00016181210750009807</v>
      </c>
      <c r="E31" s="12">
        <f>C31/'- 7 -'!H31</f>
        <v>1.0561562608998953</v>
      </c>
    </row>
    <row r="32" spans="1:5" ht="12.75">
      <c r="A32" s="13">
        <v>24</v>
      </c>
      <c r="B32" s="14" t="s">
        <v>147</v>
      </c>
      <c r="C32" s="14">
        <v>48531</v>
      </c>
      <c r="D32" s="363">
        <f>C32/'- 3 -'!E32</f>
        <v>0.0022298234882735433</v>
      </c>
      <c r="E32" s="14">
        <f>C32/'- 7 -'!H32</f>
        <v>13.043162760696625</v>
      </c>
    </row>
    <row r="33" spans="1:5" ht="12.75">
      <c r="A33" s="11">
        <v>25</v>
      </c>
      <c r="B33" s="12" t="s">
        <v>148</v>
      </c>
      <c r="C33" s="12">
        <v>13683</v>
      </c>
      <c r="D33" s="362">
        <f>C33/'- 3 -'!E33</f>
        <v>0.0013809659434400434</v>
      </c>
      <c r="E33" s="12">
        <f>C33/'- 7 -'!H33</f>
        <v>8.555618082911273</v>
      </c>
    </row>
    <row r="34" spans="1:5" ht="12.75">
      <c r="A34" s="13">
        <v>26</v>
      </c>
      <c r="B34" s="14" t="s">
        <v>149</v>
      </c>
      <c r="C34" s="14">
        <v>18416</v>
      </c>
      <c r="D34" s="363">
        <f>C34/'- 3 -'!E34</f>
        <v>0.001264263988426108</v>
      </c>
      <c r="E34" s="14">
        <f>C34/'- 7 -'!H34</f>
        <v>6.773078337624127</v>
      </c>
    </row>
    <row r="35" spans="1:5" ht="12.75">
      <c r="A35" s="11">
        <v>28</v>
      </c>
      <c r="B35" s="12" t="s">
        <v>150</v>
      </c>
      <c r="C35" s="12">
        <v>7269</v>
      </c>
      <c r="D35" s="362">
        <f>C35/'- 3 -'!E35</f>
        <v>0.0011976803654894063</v>
      </c>
      <c r="E35" s="12">
        <f>C35/'- 7 -'!H35</f>
        <v>8.136333109469442</v>
      </c>
    </row>
    <row r="36" spans="1:5" ht="12.75">
      <c r="A36" s="13">
        <v>30</v>
      </c>
      <c r="B36" s="14" t="s">
        <v>151</v>
      </c>
      <c r="C36" s="14">
        <v>4684</v>
      </c>
      <c r="D36" s="363">
        <f>C36/'- 3 -'!E36</f>
        <v>0.000530733780241996</v>
      </c>
      <c r="E36" s="14">
        <f>C36/'- 7 -'!H36</f>
        <v>3.424226917172308</v>
      </c>
    </row>
    <row r="37" spans="1:5" ht="12.75">
      <c r="A37" s="11">
        <v>31</v>
      </c>
      <c r="B37" s="12" t="s">
        <v>152</v>
      </c>
      <c r="C37" s="12">
        <v>12528</v>
      </c>
      <c r="D37" s="362">
        <f>C37/'- 3 -'!E37</f>
        <v>0.001242549587180554</v>
      </c>
      <c r="E37" s="12">
        <f>C37/'- 7 -'!H37</f>
        <v>7.36075205640423</v>
      </c>
    </row>
    <row r="38" spans="1:5" ht="12.75">
      <c r="A38" s="13">
        <v>32</v>
      </c>
      <c r="B38" s="14" t="s">
        <v>153</v>
      </c>
      <c r="C38" s="14">
        <v>2803</v>
      </c>
      <c r="D38" s="363">
        <f>C38/'- 3 -'!E38</f>
        <v>0.00043776703515833093</v>
      </c>
      <c r="E38" s="14">
        <f>C38/'- 7 -'!H38</f>
        <v>3.1943019943019944</v>
      </c>
    </row>
    <row r="39" spans="1:5" ht="12.75">
      <c r="A39" s="11">
        <v>33</v>
      </c>
      <c r="B39" s="12" t="s">
        <v>154</v>
      </c>
      <c r="C39" s="12">
        <v>16644</v>
      </c>
      <c r="D39" s="362">
        <f>C39/'- 3 -'!E39</f>
        <v>0.0013766362236297739</v>
      </c>
      <c r="E39" s="12">
        <f>C39/'- 7 -'!H39</f>
        <v>8.888176866388978</v>
      </c>
    </row>
    <row r="40" spans="1:5" ht="12.75">
      <c r="A40" s="13">
        <v>34</v>
      </c>
      <c r="B40" s="14" t="s">
        <v>155</v>
      </c>
      <c r="C40" s="14">
        <v>29199.06</v>
      </c>
      <c r="D40" s="363">
        <f>C40/'- 3 -'!E40</f>
        <v>0.005382293162294182</v>
      </c>
      <c r="E40" s="14">
        <f>C40/'- 7 -'!H40</f>
        <v>38.80273754152824</v>
      </c>
    </row>
    <row r="41" spans="1:5" ht="12.75">
      <c r="A41" s="11">
        <v>35</v>
      </c>
      <c r="B41" s="12" t="s">
        <v>156</v>
      </c>
      <c r="C41" s="12">
        <v>10780</v>
      </c>
      <c r="D41" s="362">
        <f>C41/'- 3 -'!E41</f>
        <v>0.0008064668768418099</v>
      </c>
      <c r="E41" s="12">
        <f>C41/'- 7 -'!H41</f>
        <v>5.400801603206413</v>
      </c>
    </row>
    <row r="42" spans="1:5" ht="12.75">
      <c r="A42" s="13">
        <v>36</v>
      </c>
      <c r="B42" s="14" t="s">
        <v>157</v>
      </c>
      <c r="C42" s="14">
        <v>25867</v>
      </c>
      <c r="D42" s="363">
        <f>C42/'- 3 -'!E42</f>
        <v>0.003648930251707559</v>
      </c>
      <c r="E42" s="14">
        <f>C42/'- 7 -'!H42</f>
        <v>23.085229808121376</v>
      </c>
    </row>
    <row r="43" spans="1:5" ht="12.75">
      <c r="A43" s="11">
        <v>37</v>
      </c>
      <c r="B43" s="12" t="s">
        <v>158</v>
      </c>
      <c r="C43" s="12">
        <v>6285</v>
      </c>
      <c r="D43" s="362">
        <f>C43/'- 3 -'!E43</f>
        <v>0.0009159414916686487</v>
      </c>
      <c r="E43" s="12">
        <f>C43/'- 7 -'!H43</f>
        <v>6.204343534057256</v>
      </c>
    </row>
    <row r="44" spans="1:5" ht="12.75">
      <c r="A44" s="13">
        <v>38</v>
      </c>
      <c r="B44" s="14" t="s">
        <v>159</v>
      </c>
      <c r="C44" s="14">
        <v>10433</v>
      </c>
      <c r="D44" s="363">
        <f>C44/'- 3 -'!E44</f>
        <v>0.0011708057449674907</v>
      </c>
      <c r="E44" s="14">
        <f>C44/'- 7 -'!H44</f>
        <v>8.248734977862114</v>
      </c>
    </row>
    <row r="45" spans="1:5" ht="12.75">
      <c r="A45" s="11">
        <v>39</v>
      </c>
      <c r="B45" s="12" t="s">
        <v>160</v>
      </c>
      <c r="C45" s="12">
        <v>17373</v>
      </c>
      <c r="D45" s="362">
        <f>C45/'- 3 -'!E45</f>
        <v>0.001184608234448923</v>
      </c>
      <c r="E45" s="12">
        <f>C45/'- 7 -'!H45</f>
        <v>7.629776021080369</v>
      </c>
    </row>
    <row r="46" spans="1:5" ht="12.75">
      <c r="A46" s="13">
        <v>40</v>
      </c>
      <c r="B46" s="14" t="s">
        <v>161</v>
      </c>
      <c r="C46" s="14">
        <v>21863</v>
      </c>
      <c r="D46" s="363">
        <f>C46/'- 3 -'!E46</f>
        <v>0.000526474746959568</v>
      </c>
      <c r="E46" s="14">
        <f>C46/'- 7 -'!H46</f>
        <v>2.8862046204620464</v>
      </c>
    </row>
    <row r="47" spans="1:5" ht="12.75">
      <c r="A47" s="11">
        <v>41</v>
      </c>
      <c r="B47" s="12" t="s">
        <v>162</v>
      </c>
      <c r="C47" s="12">
        <v>8321</v>
      </c>
      <c r="D47" s="362">
        <f>C47/'- 3 -'!E47</f>
        <v>0.0006897217696697317</v>
      </c>
      <c r="E47" s="12">
        <f>C47/'- 7 -'!H47</f>
        <v>4.794583693460098</v>
      </c>
    </row>
    <row r="48" spans="1:5" ht="12.75">
      <c r="A48" s="13">
        <v>42</v>
      </c>
      <c r="B48" s="14" t="s">
        <v>163</v>
      </c>
      <c r="C48" s="14">
        <v>6857</v>
      </c>
      <c r="D48" s="363">
        <f>C48/'- 3 -'!E48</f>
        <v>0.0008965078033571517</v>
      </c>
      <c r="E48" s="14">
        <f>C48/'- 7 -'!H48</f>
        <v>6.019136235955056</v>
      </c>
    </row>
    <row r="49" spans="1:5" ht="12.75">
      <c r="A49" s="11">
        <v>43</v>
      </c>
      <c r="B49" s="12" t="s">
        <v>164</v>
      </c>
      <c r="C49" s="12">
        <v>10418</v>
      </c>
      <c r="D49" s="362">
        <f>C49/'- 3 -'!E49</f>
        <v>0.0016896790420762194</v>
      </c>
      <c r="E49" s="12">
        <f>C49/'- 7 -'!H49</f>
        <v>12.106914584543869</v>
      </c>
    </row>
    <row r="50" spans="1:5" ht="12.75">
      <c r="A50" s="13">
        <v>44</v>
      </c>
      <c r="B50" s="14" t="s">
        <v>165</v>
      </c>
      <c r="C50" s="14">
        <v>13354</v>
      </c>
      <c r="D50" s="363">
        <f>C50/'- 3 -'!E50</f>
        <v>0.0014869287450027435</v>
      </c>
      <c r="E50" s="14">
        <f>C50/'- 7 -'!H50</f>
        <v>9.6768115942029</v>
      </c>
    </row>
    <row r="51" spans="1:5" ht="12.75">
      <c r="A51" s="11">
        <v>45</v>
      </c>
      <c r="B51" s="12" t="s">
        <v>166</v>
      </c>
      <c r="C51" s="12">
        <v>7324</v>
      </c>
      <c r="D51" s="362">
        <f>C51/'- 3 -'!E51</f>
        <v>0.0006351528299640199</v>
      </c>
      <c r="E51" s="12">
        <f>C51/'- 7 -'!H51</f>
        <v>3.9657786441412175</v>
      </c>
    </row>
    <row r="52" spans="1:5" ht="12.75">
      <c r="A52" s="13">
        <v>46</v>
      </c>
      <c r="B52" s="14" t="s">
        <v>167</v>
      </c>
      <c r="C52" s="14">
        <v>46900</v>
      </c>
      <c r="D52" s="363">
        <f>C52/'- 3 -'!E52</f>
        <v>0.004352928415560388</v>
      </c>
      <c r="E52" s="14">
        <f>C52/'- 7 -'!H52</f>
        <v>29.21208346309561</v>
      </c>
    </row>
    <row r="53" spans="1:5" ht="12.75">
      <c r="A53" s="11">
        <v>47</v>
      </c>
      <c r="B53" s="12" t="s">
        <v>168</v>
      </c>
      <c r="C53" s="12">
        <v>14526</v>
      </c>
      <c r="D53" s="362">
        <f>C53/'- 3 -'!E53</f>
        <v>0.001707949962686361</v>
      </c>
      <c r="E53" s="12">
        <f>C53/'- 7 -'!H53</f>
        <v>9.88028839613658</v>
      </c>
    </row>
    <row r="54" spans="1:5" ht="12.75">
      <c r="A54" s="13">
        <v>48</v>
      </c>
      <c r="B54" s="14" t="s">
        <v>169</v>
      </c>
      <c r="C54" s="14">
        <v>30644</v>
      </c>
      <c r="D54" s="363">
        <f>C54/'- 3 -'!E54</f>
        <v>0.0005724771503266636</v>
      </c>
      <c r="E54" s="14">
        <f>C54/'- 7 -'!H54</f>
        <v>5.925095226125795</v>
      </c>
    </row>
    <row r="55" spans="1:5" ht="12.75">
      <c r="A55" s="11">
        <v>49</v>
      </c>
      <c r="B55" s="12" t="s">
        <v>170</v>
      </c>
      <c r="C55" s="12">
        <v>16745</v>
      </c>
      <c r="D55" s="362">
        <f>C55/'- 3 -'!E55</f>
        <v>0.0005217130295437879</v>
      </c>
      <c r="E55" s="12">
        <f>C55/'- 7 -'!H55</f>
        <v>3.848894405369374</v>
      </c>
    </row>
    <row r="56" spans="1:5" ht="12.75">
      <c r="A56" s="13">
        <v>50</v>
      </c>
      <c r="B56" s="14" t="s">
        <v>385</v>
      </c>
      <c r="C56" s="14">
        <v>17141</v>
      </c>
      <c r="D56" s="363">
        <f>C56/'- 3 -'!E56</f>
        <v>0.0012245445856462172</v>
      </c>
      <c r="E56" s="14">
        <f>C56/'- 7 -'!H56</f>
        <v>9.081324503311258</v>
      </c>
    </row>
    <row r="57" spans="1:5" ht="12.75">
      <c r="A57" s="11">
        <v>2264</v>
      </c>
      <c r="B57" s="12" t="s">
        <v>171</v>
      </c>
      <c r="C57" s="12">
        <v>0</v>
      </c>
      <c r="D57" s="362">
        <f>C57/'- 3 -'!E57</f>
        <v>0</v>
      </c>
      <c r="E57" s="12">
        <f>C57/'- 7 -'!H57</f>
        <v>0</v>
      </c>
    </row>
    <row r="58" spans="1:5" ht="12.75">
      <c r="A58" s="13">
        <v>2309</v>
      </c>
      <c r="B58" s="14" t="s">
        <v>172</v>
      </c>
      <c r="C58" s="14">
        <v>2927</v>
      </c>
      <c r="D58" s="363">
        <f>C58/'- 3 -'!E58</f>
        <v>0.0015001140332669635</v>
      </c>
      <c r="E58" s="14">
        <f>C58/'- 7 -'!H58</f>
        <v>11.17175572519084</v>
      </c>
    </row>
    <row r="59" spans="1:5" ht="12.75">
      <c r="A59" s="11">
        <v>2312</v>
      </c>
      <c r="B59" s="12" t="s">
        <v>173</v>
      </c>
      <c r="C59" s="12">
        <v>200</v>
      </c>
      <c r="D59" s="362">
        <f>C59/'- 3 -'!E59</f>
        <v>0.00010997652001297722</v>
      </c>
      <c r="E59" s="12">
        <f>C59/'- 7 -'!H59</f>
        <v>0.9070294784580499</v>
      </c>
    </row>
    <row r="60" spans="1:5" ht="12.75">
      <c r="A60" s="13">
        <v>2355</v>
      </c>
      <c r="B60" s="14" t="s">
        <v>174</v>
      </c>
      <c r="C60" s="14">
        <v>23759</v>
      </c>
      <c r="D60" s="363">
        <f>C60/'- 3 -'!E60</f>
        <v>0.0009972041014346996</v>
      </c>
      <c r="E60" s="14">
        <f>C60/'- 7 -'!H60</f>
        <v>7.026379606080321</v>
      </c>
    </row>
    <row r="61" spans="1:5" ht="12.75">
      <c r="A61" s="11">
        <v>2439</v>
      </c>
      <c r="B61" s="12" t="s">
        <v>175</v>
      </c>
      <c r="C61" s="12">
        <v>0</v>
      </c>
      <c r="D61" s="362">
        <f>C61/'- 3 -'!E61</f>
        <v>0</v>
      </c>
      <c r="E61" s="12">
        <f>C61/'- 7 -'!H61</f>
        <v>0</v>
      </c>
    </row>
    <row r="62" spans="1:5" ht="12.75">
      <c r="A62" s="13">
        <v>2460</v>
      </c>
      <c r="B62" s="14" t="s">
        <v>176</v>
      </c>
      <c r="C62" s="14">
        <v>4018</v>
      </c>
      <c r="D62" s="363">
        <f>C62/'- 3 -'!E62</f>
        <v>0.001449905546844976</v>
      </c>
      <c r="E62" s="14">
        <f>C62/'- 7 -'!H62</f>
        <v>12.961290322580645</v>
      </c>
    </row>
    <row r="63" spans="1:5" ht="12.75">
      <c r="A63" s="11">
        <v>3000</v>
      </c>
      <c r="B63" s="12" t="s">
        <v>459</v>
      </c>
      <c r="C63" s="12">
        <v>0</v>
      </c>
      <c r="D63" s="362">
        <f>C63/'- 3 -'!E63</f>
        <v>0</v>
      </c>
      <c r="E63" s="12">
        <f>C63/'- 7 -'!H63</f>
        <v>0</v>
      </c>
    </row>
    <row r="64" spans="1:5" ht="4.5" customHeight="1">
      <c r="A64" s="15"/>
      <c r="B64" s="15"/>
      <c r="C64" s="15"/>
      <c r="D64" s="196"/>
      <c r="E64" s="15"/>
    </row>
    <row r="65" spans="1:6" ht="12.75">
      <c r="A65" s="17"/>
      <c r="B65" s="18" t="s">
        <v>177</v>
      </c>
      <c r="C65" s="18">
        <f>SUM(C11:C63)</f>
        <v>2253690.0300000003</v>
      </c>
      <c r="D65" s="101">
        <f>C65/'- 3 -'!E65</f>
        <v>0.0018566431186642044</v>
      </c>
      <c r="E65" s="18">
        <f>C65/'- 7 -'!H65</f>
        <v>12.071641656255633</v>
      </c>
      <c r="F65" s="150"/>
    </row>
    <row r="66" spans="1:5" ht="4.5" customHeight="1">
      <c r="A66" s="15"/>
      <c r="B66" s="15"/>
      <c r="C66" s="15"/>
      <c r="D66" s="196"/>
      <c r="E66" s="15"/>
    </row>
    <row r="67" spans="1:5" ht="12.75">
      <c r="A67" s="13">
        <v>2155</v>
      </c>
      <c r="B67" s="14" t="s">
        <v>178</v>
      </c>
      <c r="C67" s="14">
        <v>0</v>
      </c>
      <c r="D67" s="363">
        <f>C67/'- 3 -'!E67</f>
        <v>0</v>
      </c>
      <c r="E67" s="14">
        <f>C67/'- 7 -'!H67</f>
        <v>0</v>
      </c>
    </row>
    <row r="68" spans="1:5" ht="12.75">
      <c r="A68" s="11">
        <v>2408</v>
      </c>
      <c r="B68" s="12" t="s">
        <v>180</v>
      </c>
      <c r="C68" s="12">
        <v>7043</v>
      </c>
      <c r="D68" s="362">
        <f>C68/'- 3 -'!E68</f>
        <v>0.003099028094099922</v>
      </c>
      <c r="E68" s="12">
        <f>C68/'- 7 -'!H68</f>
        <v>26.328971962616823</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6.83203125" style="81" customWidth="1"/>
    <col min="4" max="4" width="15.83203125" style="81" customWidth="1"/>
    <col min="5" max="5" width="16.83203125" style="81" customWidth="1"/>
    <col min="6" max="6" width="15.83203125" style="81" customWidth="1"/>
    <col min="7" max="7" width="16.83203125" style="81" customWidth="1"/>
    <col min="8" max="16384" width="15.83203125" style="81" customWidth="1"/>
  </cols>
  <sheetData>
    <row r="1" spans="1:8" ht="6.75" customHeight="1">
      <c r="A1" s="15"/>
      <c r="B1" s="79"/>
      <c r="C1" s="141"/>
      <c r="D1" s="141"/>
      <c r="E1" s="141"/>
      <c r="F1" s="141"/>
      <c r="G1" s="141"/>
      <c r="H1" s="141"/>
    </row>
    <row r="2" spans="1:8" ht="12.75">
      <c r="A2" s="6"/>
      <c r="B2" s="82"/>
      <c r="C2" s="198" t="s">
        <v>0</v>
      </c>
      <c r="D2" s="198"/>
      <c r="E2" s="198"/>
      <c r="F2" s="198"/>
      <c r="G2" s="213"/>
      <c r="H2" s="218" t="s">
        <v>424</v>
      </c>
    </row>
    <row r="3" spans="1:8" ht="12.75">
      <c r="A3" s="7"/>
      <c r="B3" s="85"/>
      <c r="C3" s="201" t="str">
        <f>YEAR</f>
        <v>OPERATING FUND ACTUAL 1999/2000</v>
      </c>
      <c r="D3" s="201"/>
      <c r="E3" s="201"/>
      <c r="F3" s="201"/>
      <c r="G3" s="214"/>
      <c r="H3" s="219"/>
    </row>
    <row r="4" spans="1:8" ht="12.75">
      <c r="A4" s="8"/>
      <c r="C4" s="141"/>
      <c r="D4" s="141"/>
      <c r="E4" s="141"/>
      <c r="F4" s="141"/>
      <c r="G4" s="141"/>
      <c r="H4" s="141"/>
    </row>
    <row r="5" spans="1:8" ht="12.75">
      <c r="A5" s="8"/>
      <c r="C5" s="56"/>
      <c r="D5" s="141"/>
      <c r="E5" s="141"/>
      <c r="F5" s="141"/>
      <c r="G5" s="141"/>
      <c r="H5" s="141"/>
    </row>
    <row r="6" spans="1:8" ht="16.5">
      <c r="A6" s="8"/>
      <c r="C6" s="343" t="s">
        <v>29</v>
      </c>
      <c r="D6" s="220"/>
      <c r="E6" s="221"/>
      <c r="F6" s="221"/>
      <c r="G6" s="221"/>
      <c r="H6" s="222"/>
    </row>
    <row r="7" spans="3:8" ht="12.75">
      <c r="C7" s="203"/>
      <c r="D7" s="66"/>
      <c r="E7" s="67"/>
      <c r="F7" s="66"/>
      <c r="G7" s="67" t="s">
        <v>64</v>
      </c>
      <c r="H7" s="66"/>
    </row>
    <row r="8" spans="1:8" ht="12.75">
      <c r="A8" s="92"/>
      <c r="B8" s="45"/>
      <c r="C8" s="68" t="s">
        <v>42</v>
      </c>
      <c r="D8" s="70"/>
      <c r="E8" s="68" t="s">
        <v>86</v>
      </c>
      <c r="F8" s="70"/>
      <c r="G8" s="68" t="s">
        <v>87</v>
      </c>
      <c r="H8" s="70"/>
    </row>
    <row r="9" spans="1:8" ht="12.75">
      <c r="A9" s="51" t="s">
        <v>110</v>
      </c>
      <c r="B9" s="52" t="s">
        <v>111</v>
      </c>
      <c r="C9" s="223" t="s">
        <v>112</v>
      </c>
      <c r="D9" s="133" t="s">
        <v>113</v>
      </c>
      <c r="E9" s="133" t="s">
        <v>112</v>
      </c>
      <c r="F9" s="133" t="s">
        <v>113</v>
      </c>
      <c r="G9" s="133" t="s">
        <v>112</v>
      </c>
      <c r="H9" s="133" t="s">
        <v>113</v>
      </c>
    </row>
    <row r="10" spans="1:2" ht="4.5" customHeight="1">
      <c r="A10" s="76"/>
      <c r="B10" s="76"/>
    </row>
    <row r="11" spans="1:8" ht="12.75">
      <c r="A11" s="11">
        <v>1</v>
      </c>
      <c r="B11" s="12" t="s">
        <v>126</v>
      </c>
      <c r="C11" s="12">
        <v>171664.53</v>
      </c>
      <c r="D11" s="362">
        <f>C11/'- 3 -'!E11</f>
        <v>0.0007780366594188966</v>
      </c>
      <c r="E11" s="12">
        <v>2114811.95</v>
      </c>
      <c r="F11" s="362">
        <f>E11/'- 3 -'!E11</f>
        <v>0.009584980804579507</v>
      </c>
      <c r="G11" s="12">
        <v>0</v>
      </c>
      <c r="H11" s="362">
        <f>G11/'- 3 -'!E11</f>
        <v>0</v>
      </c>
    </row>
    <row r="12" spans="1:8" ht="12.75">
      <c r="A12" s="13">
        <v>2</v>
      </c>
      <c r="B12" s="14" t="s">
        <v>127</v>
      </c>
      <c r="C12" s="14">
        <v>47041</v>
      </c>
      <c r="D12" s="363">
        <f>C12/'- 3 -'!E12</f>
        <v>0.000845579338147269</v>
      </c>
      <c r="E12" s="14">
        <v>659924</v>
      </c>
      <c r="F12" s="363">
        <f>E12/'- 3 -'!E12</f>
        <v>0.011862377482355782</v>
      </c>
      <c r="G12" s="14">
        <v>12208</v>
      </c>
      <c r="H12" s="363">
        <f>G12/'- 3 -'!E12</f>
        <v>0.0002194433060543326</v>
      </c>
    </row>
    <row r="13" spans="1:8" ht="12.75">
      <c r="A13" s="11">
        <v>3</v>
      </c>
      <c r="B13" s="12" t="s">
        <v>128</v>
      </c>
      <c r="C13" s="12">
        <v>46004</v>
      </c>
      <c r="D13" s="362">
        <f>C13/'- 3 -'!E13</f>
        <v>0.0011936300775267977</v>
      </c>
      <c r="E13" s="12">
        <v>458342</v>
      </c>
      <c r="F13" s="362">
        <f>E13/'- 3 -'!E13</f>
        <v>0.011892244087335612</v>
      </c>
      <c r="G13" s="12">
        <v>2419</v>
      </c>
      <c r="H13" s="362">
        <f>G13/'- 3 -'!E13</f>
        <v>6.276391525818023E-05</v>
      </c>
    </row>
    <row r="14" spans="1:8" ht="12.75">
      <c r="A14" s="13">
        <v>4</v>
      </c>
      <c r="B14" s="14" t="s">
        <v>129</v>
      </c>
      <c r="C14" s="14">
        <v>118991</v>
      </c>
      <c r="D14" s="363">
        <f>C14/'- 3 -'!E14</f>
        <v>0.0031497443573657727</v>
      </c>
      <c r="E14" s="14">
        <v>394379.69</v>
      </c>
      <c r="F14" s="363">
        <f>E14/'- 3 -'!E14</f>
        <v>0.010439404688061808</v>
      </c>
      <c r="G14" s="14">
        <v>0</v>
      </c>
      <c r="H14" s="363">
        <f>G14/'- 3 -'!E14</f>
        <v>0</v>
      </c>
    </row>
    <row r="15" spans="1:8" ht="12.75">
      <c r="A15" s="11">
        <v>5</v>
      </c>
      <c r="B15" s="12" t="s">
        <v>130</v>
      </c>
      <c r="C15" s="12">
        <v>74342</v>
      </c>
      <c r="D15" s="362">
        <f>C15/'- 3 -'!E15</f>
        <v>0.0016188884223694744</v>
      </c>
      <c r="E15" s="12">
        <v>457153</v>
      </c>
      <c r="F15" s="362">
        <f>E15/'- 3 -'!E15</f>
        <v>0.009955068453249474</v>
      </c>
      <c r="G15" s="12">
        <v>1978</v>
      </c>
      <c r="H15" s="362">
        <f>G15/'- 3 -'!E15</f>
        <v>4.307338112301015E-05</v>
      </c>
    </row>
    <row r="16" spans="1:8" ht="12.75">
      <c r="A16" s="13">
        <v>6</v>
      </c>
      <c r="B16" s="14" t="s">
        <v>131</v>
      </c>
      <c r="C16" s="14">
        <v>75653</v>
      </c>
      <c r="D16" s="363">
        <f>C16/'- 3 -'!E16</f>
        <v>0.0013847531490307607</v>
      </c>
      <c r="E16" s="14">
        <v>687175</v>
      </c>
      <c r="F16" s="363">
        <f>E16/'- 3 -'!E16</f>
        <v>0.01257805698630871</v>
      </c>
      <c r="G16" s="14">
        <v>4703</v>
      </c>
      <c r="H16" s="363">
        <f>G16/'- 3 -'!E16</f>
        <v>8.608375160128042E-05</v>
      </c>
    </row>
    <row r="17" spans="1:8" ht="12.75">
      <c r="A17" s="11">
        <v>9</v>
      </c>
      <c r="B17" s="12" t="s">
        <v>132</v>
      </c>
      <c r="C17" s="12">
        <v>204957</v>
      </c>
      <c r="D17" s="362">
        <f>C17/'- 3 -'!E17</f>
        <v>0.002663364506525446</v>
      </c>
      <c r="E17" s="12">
        <v>1354683</v>
      </c>
      <c r="F17" s="362">
        <f>E17/'- 3 -'!E17</f>
        <v>0.01760376381286519</v>
      </c>
      <c r="G17" s="12">
        <v>5339</v>
      </c>
      <c r="H17" s="362">
        <f>G17/'- 3 -'!E17</f>
        <v>6.937895802699764E-05</v>
      </c>
    </row>
    <row r="18" spans="1:8" ht="12.75">
      <c r="A18" s="13">
        <v>10</v>
      </c>
      <c r="B18" s="14" t="s">
        <v>133</v>
      </c>
      <c r="C18" s="14">
        <v>151619</v>
      </c>
      <c r="D18" s="363">
        <f>C18/'- 3 -'!E18</f>
        <v>0.002692059191531403</v>
      </c>
      <c r="E18" s="14">
        <v>1390357</v>
      </c>
      <c r="F18" s="363">
        <f>E18/'- 3 -'!E18</f>
        <v>0.024686374012228195</v>
      </c>
      <c r="G18" s="14">
        <v>0</v>
      </c>
      <c r="H18" s="363">
        <f>G18/'- 3 -'!E18</f>
        <v>0</v>
      </c>
    </row>
    <row r="19" spans="1:8" ht="12.75">
      <c r="A19" s="11">
        <v>11</v>
      </c>
      <c r="B19" s="12" t="s">
        <v>134</v>
      </c>
      <c r="C19" s="12">
        <v>118205</v>
      </c>
      <c r="D19" s="362">
        <f>C19/'- 3 -'!E19</f>
        <v>0.003987747674367687</v>
      </c>
      <c r="E19" s="12">
        <v>1377092</v>
      </c>
      <c r="F19" s="362">
        <f>E19/'- 3 -'!E19</f>
        <v>0.04645738691586944</v>
      </c>
      <c r="G19" s="12">
        <v>14643</v>
      </c>
      <c r="H19" s="362">
        <f>G19/'- 3 -'!E19</f>
        <v>0.0004939942404785419</v>
      </c>
    </row>
    <row r="20" spans="1:8" ht="12.75">
      <c r="A20" s="13">
        <v>12</v>
      </c>
      <c r="B20" s="14" t="s">
        <v>135</v>
      </c>
      <c r="C20" s="14">
        <v>201781</v>
      </c>
      <c r="D20" s="363">
        <f>C20/'- 3 -'!E20</f>
        <v>0.004256788872693425</v>
      </c>
      <c r="E20" s="14">
        <v>1626265</v>
      </c>
      <c r="F20" s="363">
        <f>E20/'- 3 -'!E20</f>
        <v>0.03430782261982433</v>
      </c>
      <c r="G20" s="14">
        <v>18297</v>
      </c>
      <c r="H20" s="363">
        <f>G20/'- 3 -'!E20</f>
        <v>0.0003859950441502005</v>
      </c>
    </row>
    <row r="21" spans="1:8" ht="12.75">
      <c r="A21" s="11">
        <v>13</v>
      </c>
      <c r="B21" s="12" t="s">
        <v>136</v>
      </c>
      <c r="C21" s="12">
        <v>26249</v>
      </c>
      <c r="D21" s="362">
        <f>C21/'- 3 -'!E21</f>
        <v>0.0013494124250429133</v>
      </c>
      <c r="E21" s="12">
        <v>1277880</v>
      </c>
      <c r="F21" s="362">
        <f>E21/'- 3 -'!E21</f>
        <v>0.06569344164401837</v>
      </c>
      <c r="G21" s="12">
        <v>4365</v>
      </c>
      <c r="H21" s="362">
        <f>G21/'- 3 -'!E21</f>
        <v>0.00022439655740456082</v>
      </c>
    </row>
    <row r="22" spans="1:8" ht="12.75">
      <c r="A22" s="13">
        <v>14</v>
      </c>
      <c r="B22" s="14" t="s">
        <v>137</v>
      </c>
      <c r="C22" s="14">
        <v>104342</v>
      </c>
      <c r="D22" s="363">
        <f>C22/'- 3 -'!E22</f>
        <v>0.004799112599364949</v>
      </c>
      <c r="E22" s="14">
        <v>1462825</v>
      </c>
      <c r="F22" s="363">
        <f>E22/'- 3 -'!E22</f>
        <v>0.06728126629895949</v>
      </c>
      <c r="G22" s="14">
        <v>6561</v>
      </c>
      <c r="H22" s="363">
        <f>G22/'- 3 -'!E22</f>
        <v>0.00030176705223623686</v>
      </c>
    </row>
    <row r="23" spans="1:8" ht="12.75">
      <c r="A23" s="11">
        <v>15</v>
      </c>
      <c r="B23" s="12" t="s">
        <v>138</v>
      </c>
      <c r="C23" s="12">
        <v>75080</v>
      </c>
      <c r="D23" s="362">
        <f>C23/'- 3 -'!E23</f>
        <v>0.0026395741637018333</v>
      </c>
      <c r="E23" s="12">
        <v>1428616</v>
      </c>
      <c r="F23" s="362">
        <f>E23/'- 3 -'!E23</f>
        <v>0.05022559780835187</v>
      </c>
      <c r="G23" s="12">
        <v>6105</v>
      </c>
      <c r="H23" s="362">
        <f>G23/'- 3 -'!E23</f>
        <v>0.00021463239570324578</v>
      </c>
    </row>
    <row r="24" spans="1:8" ht="12.75">
      <c r="A24" s="13">
        <v>16</v>
      </c>
      <c r="B24" s="14" t="s">
        <v>139</v>
      </c>
      <c r="C24" s="14">
        <v>31460</v>
      </c>
      <c r="D24" s="363">
        <f>C24/'- 3 -'!E24</f>
        <v>0.005710734074385488</v>
      </c>
      <c r="E24" s="14">
        <v>531092</v>
      </c>
      <c r="F24" s="363">
        <f>E24/'- 3 -'!E24</f>
        <v>0.09640575909197513</v>
      </c>
      <c r="G24" s="14">
        <v>0</v>
      </c>
      <c r="H24" s="363">
        <f>G24/'- 3 -'!E24</f>
        <v>0</v>
      </c>
    </row>
    <row r="25" spans="1:8" ht="12.75">
      <c r="A25" s="11">
        <v>17</v>
      </c>
      <c r="B25" s="12" t="s">
        <v>140</v>
      </c>
      <c r="C25" s="12">
        <v>49443.29</v>
      </c>
      <c r="D25" s="362">
        <f>C25/'- 3 -'!E25</f>
        <v>0.012460245006601159</v>
      </c>
      <c r="E25" s="12">
        <v>509766</v>
      </c>
      <c r="F25" s="362">
        <f>E25/'- 3 -'!E25</f>
        <v>0.1284665574648258</v>
      </c>
      <c r="G25" s="12">
        <v>3342</v>
      </c>
      <c r="H25" s="362">
        <f>G25/'- 3 -'!E25</f>
        <v>0.0008422202246667056</v>
      </c>
    </row>
    <row r="26" spans="1:8" ht="12.75">
      <c r="A26" s="13">
        <v>18</v>
      </c>
      <c r="B26" s="14" t="s">
        <v>141</v>
      </c>
      <c r="C26" s="14">
        <v>31546</v>
      </c>
      <c r="D26" s="363">
        <f>C26/'- 3 -'!E26</f>
        <v>0.003582332670224395</v>
      </c>
      <c r="E26" s="14">
        <v>565495</v>
      </c>
      <c r="F26" s="363">
        <f>E26/'- 3 -'!E26</f>
        <v>0.0642170548832988</v>
      </c>
      <c r="G26" s="14">
        <v>9188</v>
      </c>
      <c r="H26" s="363">
        <f>G26/'- 3 -'!E26</f>
        <v>0.0010433802248786452</v>
      </c>
    </row>
    <row r="27" spans="1:8" ht="12.75">
      <c r="A27" s="11">
        <v>19</v>
      </c>
      <c r="B27" s="12" t="s">
        <v>142</v>
      </c>
      <c r="C27" s="12">
        <v>41190</v>
      </c>
      <c r="D27" s="362">
        <f>C27/'- 3 -'!E27</f>
        <v>0.0019224617367572536</v>
      </c>
      <c r="E27" s="12">
        <v>944822</v>
      </c>
      <c r="F27" s="362">
        <f>E27/'- 3 -'!E27</f>
        <v>0.044097697087799516</v>
      </c>
      <c r="G27" s="12">
        <v>6616</v>
      </c>
      <c r="H27" s="362">
        <f>G27/'- 3 -'!E27</f>
        <v>0.00030878870721985895</v>
      </c>
    </row>
    <row r="28" spans="1:8" ht="12.75">
      <c r="A28" s="13">
        <v>20</v>
      </c>
      <c r="B28" s="14" t="s">
        <v>143</v>
      </c>
      <c r="C28" s="14">
        <v>36562.05</v>
      </c>
      <c r="D28" s="363">
        <f>C28/'- 3 -'!E28</f>
        <v>0.004857509449103103</v>
      </c>
      <c r="E28" s="14">
        <v>416587.78</v>
      </c>
      <c r="F28" s="363">
        <f>E28/'- 3 -'!E28</f>
        <v>0.055346433740200145</v>
      </c>
      <c r="G28" s="14">
        <v>10265</v>
      </c>
      <c r="H28" s="363">
        <f>G28/'- 3 -'!E28</f>
        <v>0.0013637729420271389</v>
      </c>
    </row>
    <row r="29" spans="1:8" ht="12.75">
      <c r="A29" s="11">
        <v>21</v>
      </c>
      <c r="B29" s="12" t="s">
        <v>144</v>
      </c>
      <c r="C29" s="12">
        <v>86653</v>
      </c>
      <c r="D29" s="362">
        <f>C29/'- 3 -'!E29</f>
        <v>0.004122625522464629</v>
      </c>
      <c r="E29" s="12">
        <v>1294933</v>
      </c>
      <c r="F29" s="362">
        <f>E29/'- 3 -'!E29</f>
        <v>0.061608067068441824</v>
      </c>
      <c r="G29" s="12">
        <v>5783</v>
      </c>
      <c r="H29" s="362">
        <f>G29/'- 3 -'!E29</f>
        <v>0.0002751335025493976</v>
      </c>
    </row>
    <row r="30" spans="1:8" ht="12.75">
      <c r="A30" s="13">
        <v>22</v>
      </c>
      <c r="B30" s="14" t="s">
        <v>145</v>
      </c>
      <c r="C30" s="14">
        <v>59018</v>
      </c>
      <c r="D30" s="363">
        <f>C30/'- 3 -'!E30</f>
        <v>0.00497184603098116</v>
      </c>
      <c r="E30" s="14">
        <v>782434</v>
      </c>
      <c r="F30" s="363">
        <f>E30/'- 3 -'!E30</f>
        <v>0.06591449011157126</v>
      </c>
      <c r="G30" s="14">
        <v>971</v>
      </c>
      <c r="H30" s="363">
        <f>G30/'- 3 -'!E30</f>
        <v>8.179983218819185E-05</v>
      </c>
    </row>
    <row r="31" spans="1:8" ht="12.75">
      <c r="A31" s="11">
        <v>23</v>
      </c>
      <c r="B31" s="12" t="s">
        <v>146</v>
      </c>
      <c r="C31" s="12">
        <v>36008</v>
      </c>
      <c r="D31" s="362">
        <f>C31/'- 3 -'!E31</f>
        <v>0.0038484348526179202</v>
      </c>
      <c r="E31" s="12">
        <v>985951</v>
      </c>
      <c r="F31" s="362">
        <f>E31/'- 3 -'!E31</f>
        <v>0.10537569960490699</v>
      </c>
      <c r="G31" s="12">
        <v>1247</v>
      </c>
      <c r="H31" s="362">
        <f>G31/'- 3 -'!E31</f>
        <v>0.00013327589039142818</v>
      </c>
    </row>
    <row r="32" spans="1:8" ht="12.75">
      <c r="A32" s="13">
        <v>24</v>
      </c>
      <c r="B32" s="14" t="s">
        <v>147</v>
      </c>
      <c r="C32" s="14">
        <v>44289</v>
      </c>
      <c r="D32" s="363">
        <f>C32/'- 3 -'!E32</f>
        <v>0.002034918968744657</v>
      </c>
      <c r="E32" s="14">
        <v>719004</v>
      </c>
      <c r="F32" s="363">
        <f>E32/'- 3 -'!E32</f>
        <v>0.03303562686453258</v>
      </c>
      <c r="G32" s="14">
        <v>504</v>
      </c>
      <c r="H32" s="363">
        <f>G32/'- 3 -'!E32</f>
        <v>2.3156972617293396E-05</v>
      </c>
    </row>
    <row r="33" spans="1:8" ht="12.75">
      <c r="A33" s="11">
        <v>25</v>
      </c>
      <c r="B33" s="12" t="s">
        <v>148</v>
      </c>
      <c r="C33" s="12">
        <v>32940</v>
      </c>
      <c r="D33" s="362">
        <f>C33/'- 3 -'!E33</f>
        <v>0.0033244915717982187</v>
      </c>
      <c r="E33" s="12">
        <v>781884</v>
      </c>
      <c r="F33" s="362">
        <f>E33/'- 3 -'!E33</f>
        <v>0.07891216660971094</v>
      </c>
      <c r="G33" s="12">
        <v>0</v>
      </c>
      <c r="H33" s="362">
        <f>G33/'- 3 -'!E33</f>
        <v>0</v>
      </c>
    </row>
    <row r="34" spans="1:8" ht="12.75">
      <c r="A34" s="13">
        <v>26</v>
      </c>
      <c r="B34" s="14" t="s">
        <v>149</v>
      </c>
      <c r="C34" s="14">
        <v>56646</v>
      </c>
      <c r="D34" s="363">
        <f>C34/'- 3 -'!E34</f>
        <v>0.003888765089508325</v>
      </c>
      <c r="E34" s="14">
        <v>458770</v>
      </c>
      <c r="F34" s="363">
        <f>E34/'- 3 -'!E34</f>
        <v>0.03149469971602115</v>
      </c>
      <c r="G34" s="14">
        <v>14273</v>
      </c>
      <c r="H34" s="363">
        <f>G34/'- 3 -'!E34</f>
        <v>0.0009798457812123067</v>
      </c>
    </row>
    <row r="35" spans="1:8" ht="12.75">
      <c r="A35" s="11">
        <v>28</v>
      </c>
      <c r="B35" s="12" t="s">
        <v>150</v>
      </c>
      <c r="C35" s="12">
        <v>48812</v>
      </c>
      <c r="D35" s="362">
        <f>C35/'- 3 -'!E35</f>
        <v>0.008042533223313922</v>
      </c>
      <c r="E35" s="12">
        <v>426489</v>
      </c>
      <c r="F35" s="362">
        <f>E35/'- 3 -'!E35</f>
        <v>0.07027067016057385</v>
      </c>
      <c r="G35" s="12">
        <v>0</v>
      </c>
      <c r="H35" s="362">
        <f>G35/'- 3 -'!E35</f>
        <v>0</v>
      </c>
    </row>
    <row r="36" spans="1:8" ht="12.75">
      <c r="A36" s="13">
        <v>30</v>
      </c>
      <c r="B36" s="14" t="s">
        <v>151</v>
      </c>
      <c r="C36" s="14">
        <v>46896</v>
      </c>
      <c r="D36" s="363">
        <f>C36/'- 3 -'!E36</f>
        <v>0.005313683039758464</v>
      </c>
      <c r="E36" s="14">
        <v>789637</v>
      </c>
      <c r="F36" s="363">
        <f>E36/'- 3 -'!E36</f>
        <v>0.08947203886185931</v>
      </c>
      <c r="G36" s="14">
        <v>0</v>
      </c>
      <c r="H36" s="363">
        <f>G36/'- 3 -'!E36</f>
        <v>0</v>
      </c>
    </row>
    <row r="37" spans="1:8" ht="12.75">
      <c r="A37" s="11">
        <v>31</v>
      </c>
      <c r="B37" s="12" t="s">
        <v>152</v>
      </c>
      <c r="C37" s="12">
        <v>53191</v>
      </c>
      <c r="D37" s="362">
        <f>C37/'- 3 -'!E37</f>
        <v>0.0052755791101309745</v>
      </c>
      <c r="E37" s="12">
        <v>638479</v>
      </c>
      <c r="F37" s="362">
        <f>E37/'- 3 -'!E37</f>
        <v>0.06332549631812363</v>
      </c>
      <c r="G37" s="12">
        <v>2021</v>
      </c>
      <c r="H37" s="362">
        <f>G37/'- 3 -'!E37</f>
        <v>0.00020044641728064335</v>
      </c>
    </row>
    <row r="38" spans="1:8" ht="12.75">
      <c r="A38" s="13">
        <v>32</v>
      </c>
      <c r="B38" s="14" t="s">
        <v>153</v>
      </c>
      <c r="C38" s="14">
        <v>35887</v>
      </c>
      <c r="D38" s="363">
        <f>C38/'- 3 -'!E38</f>
        <v>0.0056047611811370045</v>
      </c>
      <c r="E38" s="14">
        <v>602504</v>
      </c>
      <c r="F38" s="363">
        <f>E38/'- 3 -'!E38</f>
        <v>0.09409789145595256</v>
      </c>
      <c r="G38" s="14">
        <v>4499</v>
      </c>
      <c r="H38" s="363">
        <f>G38/'- 3 -'!E38</f>
        <v>0.0007026449843657977</v>
      </c>
    </row>
    <row r="39" spans="1:8" ht="12.75">
      <c r="A39" s="11">
        <v>33</v>
      </c>
      <c r="B39" s="12" t="s">
        <v>154</v>
      </c>
      <c r="C39" s="12">
        <v>57168</v>
      </c>
      <c r="D39" s="362">
        <f>C39/'- 3 -'!E39</f>
        <v>0.0047284030060362236</v>
      </c>
      <c r="E39" s="12">
        <v>563368</v>
      </c>
      <c r="F39" s="362">
        <f>E39/'- 3 -'!E39</f>
        <v>0.046596539055146505</v>
      </c>
      <c r="G39" s="12">
        <v>0</v>
      </c>
      <c r="H39" s="362">
        <f>G39/'- 3 -'!E39</f>
        <v>0</v>
      </c>
    </row>
    <row r="40" spans="1:8" ht="12.75">
      <c r="A40" s="13">
        <v>34</v>
      </c>
      <c r="B40" s="14" t="s">
        <v>155</v>
      </c>
      <c r="C40" s="14">
        <v>37722.08</v>
      </c>
      <c r="D40" s="363">
        <f>C40/'- 3 -'!E40</f>
        <v>0.006953350321945779</v>
      </c>
      <c r="E40" s="14">
        <v>504711.27</v>
      </c>
      <c r="F40" s="363">
        <f>E40/'- 3 -'!E40</f>
        <v>0.09303395443051292</v>
      </c>
      <c r="G40" s="14">
        <v>3436.39</v>
      </c>
      <c r="H40" s="363">
        <f>G40/'- 3 -'!E40</f>
        <v>0.0006334333502508678</v>
      </c>
    </row>
    <row r="41" spans="1:8" ht="12.75">
      <c r="A41" s="11">
        <v>35</v>
      </c>
      <c r="B41" s="12" t="s">
        <v>156</v>
      </c>
      <c r="C41" s="12">
        <v>85047</v>
      </c>
      <c r="D41" s="362">
        <f>C41/'- 3 -'!E41</f>
        <v>0.006362485016212004</v>
      </c>
      <c r="E41" s="12">
        <v>1008415</v>
      </c>
      <c r="F41" s="362">
        <f>E41/'- 3 -'!E41</f>
        <v>0.07544093651302725</v>
      </c>
      <c r="G41" s="12">
        <v>0</v>
      </c>
      <c r="H41" s="362">
        <f>G41/'- 3 -'!E41</f>
        <v>0</v>
      </c>
    </row>
    <row r="42" spans="1:8" ht="12.75">
      <c r="A42" s="13">
        <v>36</v>
      </c>
      <c r="B42" s="14" t="s">
        <v>157</v>
      </c>
      <c r="C42" s="14">
        <v>49338</v>
      </c>
      <c r="D42" s="363">
        <f>C42/'- 3 -'!E42</f>
        <v>0.006959868587727512</v>
      </c>
      <c r="E42" s="14">
        <v>702465</v>
      </c>
      <c r="F42" s="363">
        <f>E42/'- 3 -'!E42</f>
        <v>0.09909327673351183</v>
      </c>
      <c r="G42" s="14">
        <v>5504</v>
      </c>
      <c r="H42" s="363">
        <f>G42/'- 3 -'!E42</f>
        <v>0.0007764221635828819</v>
      </c>
    </row>
    <row r="43" spans="1:8" ht="12.75">
      <c r="A43" s="11">
        <v>37</v>
      </c>
      <c r="B43" s="12" t="s">
        <v>158</v>
      </c>
      <c r="C43" s="12">
        <v>24271</v>
      </c>
      <c r="D43" s="362">
        <f>C43/'- 3 -'!E43</f>
        <v>0.003537122664167028</v>
      </c>
      <c r="E43" s="12">
        <v>742808</v>
      </c>
      <c r="F43" s="362">
        <f>E43/'- 3 -'!E43</f>
        <v>0.10825277128773358</v>
      </c>
      <c r="G43" s="12">
        <v>0</v>
      </c>
      <c r="H43" s="362">
        <f>G43/'- 3 -'!E43</f>
        <v>0</v>
      </c>
    </row>
    <row r="44" spans="1:8" ht="12.75">
      <c r="A44" s="13">
        <v>38</v>
      </c>
      <c r="B44" s="14" t="s">
        <v>159</v>
      </c>
      <c r="C44" s="14">
        <v>33315</v>
      </c>
      <c r="D44" s="363">
        <f>C44/'- 3 -'!E44</f>
        <v>0.0037386555538763493</v>
      </c>
      <c r="E44" s="14">
        <v>861369</v>
      </c>
      <c r="F44" s="363">
        <f>E44/'- 3 -'!E44</f>
        <v>0.09666402508740558</v>
      </c>
      <c r="G44" s="14">
        <v>621</v>
      </c>
      <c r="H44" s="363">
        <f>G44/'- 3 -'!E44</f>
        <v>6.968948218391754E-05</v>
      </c>
    </row>
    <row r="45" spans="1:8" ht="12.75">
      <c r="A45" s="11">
        <v>39</v>
      </c>
      <c r="B45" s="12" t="s">
        <v>160</v>
      </c>
      <c r="C45" s="12">
        <v>57740</v>
      </c>
      <c r="D45" s="362">
        <f>C45/'- 3 -'!E45</f>
        <v>0.003937102369025546</v>
      </c>
      <c r="E45" s="12">
        <v>1024389</v>
      </c>
      <c r="F45" s="362">
        <f>E45/'- 3 -'!E45</f>
        <v>0.0698497464271512</v>
      </c>
      <c r="G45" s="12">
        <v>3915</v>
      </c>
      <c r="H45" s="362">
        <f>G45/'- 3 -'!E45</f>
        <v>0.00026695108719665764</v>
      </c>
    </row>
    <row r="46" spans="1:8" ht="12.75">
      <c r="A46" s="13">
        <v>40</v>
      </c>
      <c r="B46" s="14" t="s">
        <v>161</v>
      </c>
      <c r="C46" s="14">
        <v>71558</v>
      </c>
      <c r="D46" s="363">
        <f>C46/'- 3 -'!E46</f>
        <v>0.001723161503130072</v>
      </c>
      <c r="E46" s="14">
        <v>976978</v>
      </c>
      <c r="F46" s="363">
        <f>E46/'- 3 -'!E46</f>
        <v>0.023526242754199553</v>
      </c>
      <c r="G46" s="14">
        <v>0</v>
      </c>
      <c r="H46" s="363">
        <f>G46/'- 3 -'!E46</f>
        <v>0</v>
      </c>
    </row>
    <row r="47" spans="1:8" ht="12.75">
      <c r="A47" s="11">
        <v>41</v>
      </c>
      <c r="B47" s="12" t="s">
        <v>162</v>
      </c>
      <c r="C47" s="12">
        <v>43885</v>
      </c>
      <c r="D47" s="362">
        <f>C47/'- 3 -'!E47</f>
        <v>0.0036375964261454365</v>
      </c>
      <c r="E47" s="12">
        <v>956288</v>
      </c>
      <c r="F47" s="362">
        <f>E47/'- 3 -'!E47</f>
        <v>0.07926603192812504</v>
      </c>
      <c r="G47" s="12">
        <v>1424</v>
      </c>
      <c r="H47" s="362">
        <f>G47/'- 3 -'!E47</f>
        <v>0.0001180343468344788</v>
      </c>
    </row>
    <row r="48" spans="1:8" ht="12.75">
      <c r="A48" s="13">
        <v>42</v>
      </c>
      <c r="B48" s="14" t="s">
        <v>163</v>
      </c>
      <c r="C48" s="14">
        <v>19511</v>
      </c>
      <c r="D48" s="363">
        <f>C48/'- 3 -'!E48</f>
        <v>0.0025509353582180818</v>
      </c>
      <c r="E48" s="14">
        <v>573228</v>
      </c>
      <c r="F48" s="363">
        <f>E48/'- 3 -'!E48</f>
        <v>0.0749458035734014</v>
      </c>
      <c r="G48" s="14">
        <v>1543</v>
      </c>
      <c r="H48" s="363">
        <f>G48/'- 3 -'!E48</f>
        <v>0.00020173713585825947</v>
      </c>
    </row>
    <row r="49" spans="1:8" ht="12.75">
      <c r="A49" s="11">
        <v>43</v>
      </c>
      <c r="B49" s="12" t="s">
        <v>164</v>
      </c>
      <c r="C49" s="12">
        <v>27809</v>
      </c>
      <c r="D49" s="362">
        <f>C49/'- 3 -'!E49</f>
        <v>0.004510297992042387</v>
      </c>
      <c r="E49" s="12">
        <v>530605</v>
      </c>
      <c r="F49" s="362">
        <f>E49/'- 3 -'!E49</f>
        <v>0.08605799079677985</v>
      </c>
      <c r="G49" s="12">
        <v>1110</v>
      </c>
      <c r="H49" s="362">
        <f>G49/'- 3 -'!E49</f>
        <v>0.000180029154991803</v>
      </c>
    </row>
    <row r="50" spans="1:8" ht="12.75">
      <c r="A50" s="13">
        <v>44</v>
      </c>
      <c r="B50" s="14" t="s">
        <v>165</v>
      </c>
      <c r="C50" s="14">
        <v>13971</v>
      </c>
      <c r="D50" s="363">
        <f>C50/'- 3 -'!E50</f>
        <v>0.0015556298859093402</v>
      </c>
      <c r="E50" s="14">
        <v>700814</v>
      </c>
      <c r="F50" s="363">
        <f>E50/'- 3 -'!E50</f>
        <v>0.07803358405723773</v>
      </c>
      <c r="G50" s="14">
        <v>0</v>
      </c>
      <c r="H50" s="363">
        <f>G50/'- 3 -'!E50</f>
        <v>0</v>
      </c>
    </row>
    <row r="51" spans="1:8" ht="12.75">
      <c r="A51" s="11">
        <v>45</v>
      </c>
      <c r="B51" s="12" t="s">
        <v>166</v>
      </c>
      <c r="C51" s="12">
        <v>50128</v>
      </c>
      <c r="D51" s="362">
        <f>C51/'- 3 -'!E51</f>
        <v>0.00434720658935505</v>
      </c>
      <c r="E51" s="12">
        <v>275265</v>
      </c>
      <c r="F51" s="362">
        <f>E51/'- 3 -'!E51</f>
        <v>0.023871565229389123</v>
      </c>
      <c r="G51" s="12">
        <v>6633</v>
      </c>
      <c r="H51" s="362">
        <f>G51/'- 3 -'!E51</f>
        <v>0.0005752278428661037</v>
      </c>
    </row>
    <row r="52" spans="1:8" ht="12.75">
      <c r="A52" s="13">
        <v>46</v>
      </c>
      <c r="B52" s="14" t="s">
        <v>167</v>
      </c>
      <c r="C52" s="14">
        <v>0</v>
      </c>
      <c r="D52" s="363">
        <f>C52/'- 3 -'!E52</f>
        <v>0</v>
      </c>
      <c r="E52" s="14">
        <v>130845</v>
      </c>
      <c r="F52" s="363">
        <f>E52/'- 3 -'!E52</f>
        <v>0.012144113401577802</v>
      </c>
      <c r="G52" s="14">
        <v>0</v>
      </c>
      <c r="H52" s="363">
        <f>G52/'- 3 -'!E52</f>
        <v>0</v>
      </c>
    </row>
    <row r="53" spans="1:8" ht="12.75">
      <c r="A53" s="11">
        <v>47</v>
      </c>
      <c r="B53" s="12" t="s">
        <v>168</v>
      </c>
      <c r="C53" s="12">
        <v>5581</v>
      </c>
      <c r="D53" s="362">
        <f>C53/'- 3 -'!E53</f>
        <v>0.0006562074033975341</v>
      </c>
      <c r="E53" s="12">
        <v>324394</v>
      </c>
      <c r="F53" s="362">
        <f>E53/'- 3 -'!E53</f>
        <v>0.03814186425689656</v>
      </c>
      <c r="G53" s="12">
        <v>3050</v>
      </c>
      <c r="H53" s="362">
        <f>G53/'- 3 -'!E53</f>
        <v>0.00035861540590619587</v>
      </c>
    </row>
    <row r="54" spans="1:8" ht="12.75">
      <c r="A54" s="13">
        <v>48</v>
      </c>
      <c r="B54" s="14" t="s">
        <v>169</v>
      </c>
      <c r="C54" s="14">
        <v>74000</v>
      </c>
      <c r="D54" s="363">
        <f>C54/'- 3 -'!E54</f>
        <v>0.0013824340531318727</v>
      </c>
      <c r="E54" s="14">
        <v>2354846</v>
      </c>
      <c r="F54" s="363">
        <f>E54/'- 3 -'!E54</f>
        <v>0.043992152706505104</v>
      </c>
      <c r="G54" s="14">
        <v>31662</v>
      </c>
      <c r="H54" s="363">
        <f>G54/'- 3 -'!E54</f>
        <v>0.0005914949593278561</v>
      </c>
    </row>
    <row r="55" spans="1:8" ht="12.75">
      <c r="A55" s="11">
        <v>49</v>
      </c>
      <c r="B55" s="12" t="s">
        <v>170</v>
      </c>
      <c r="C55" s="12">
        <v>101145</v>
      </c>
      <c r="D55" s="362">
        <f>C55/'- 3 -'!E55</f>
        <v>0.0031513087114485774</v>
      </c>
      <c r="E55" s="12">
        <v>1794274</v>
      </c>
      <c r="F55" s="362">
        <f>E55/'- 3 -'!E55</f>
        <v>0.05590302325300988</v>
      </c>
      <c r="G55" s="12">
        <v>150877</v>
      </c>
      <c r="H55" s="362">
        <f>G55/'- 3 -'!E55</f>
        <v>0.004700776157568115</v>
      </c>
    </row>
    <row r="56" spans="1:8" ht="12.75">
      <c r="A56" s="13">
        <v>50</v>
      </c>
      <c r="B56" s="14" t="s">
        <v>385</v>
      </c>
      <c r="C56" s="14">
        <v>50858</v>
      </c>
      <c r="D56" s="363">
        <f>C56/'- 3 -'!E56</f>
        <v>0.003633270435610251</v>
      </c>
      <c r="E56" s="14">
        <v>1169989</v>
      </c>
      <c r="F56" s="363">
        <f>E56/'- 3 -'!E56</f>
        <v>0.08358343709326363</v>
      </c>
      <c r="G56" s="14">
        <v>0</v>
      </c>
      <c r="H56" s="363">
        <f>G56/'- 3 -'!E56</f>
        <v>0</v>
      </c>
    </row>
    <row r="57" spans="1:8" ht="12.75">
      <c r="A57" s="11">
        <v>2264</v>
      </c>
      <c r="B57" s="12" t="s">
        <v>171</v>
      </c>
      <c r="C57" s="12">
        <v>10243</v>
      </c>
      <c r="D57" s="362">
        <f>C57/'- 3 -'!E57</f>
        <v>0.005580878883540902</v>
      </c>
      <c r="E57" s="12">
        <v>40695</v>
      </c>
      <c r="F57" s="362">
        <f>E57/'- 3 -'!E57</f>
        <v>0.02217259261600088</v>
      </c>
      <c r="G57" s="12">
        <v>0</v>
      </c>
      <c r="H57" s="362">
        <f>G57/'- 3 -'!E57</f>
        <v>0</v>
      </c>
    </row>
    <row r="58" spans="1:8" ht="12.75">
      <c r="A58" s="13">
        <v>2309</v>
      </c>
      <c r="B58" s="14" t="s">
        <v>172</v>
      </c>
      <c r="C58" s="14">
        <v>0</v>
      </c>
      <c r="D58" s="363">
        <f>C58/'- 3 -'!E58</f>
        <v>0</v>
      </c>
      <c r="E58" s="14">
        <v>21138</v>
      </c>
      <c r="F58" s="363">
        <f>E58/'- 3 -'!E58</f>
        <v>0.010833416616056397</v>
      </c>
      <c r="G58" s="14">
        <v>1267</v>
      </c>
      <c r="H58" s="363">
        <f>G58/'- 3 -'!E58</f>
        <v>0.0006493489853601785</v>
      </c>
    </row>
    <row r="59" spans="1:8" ht="12.75">
      <c r="A59" s="11">
        <v>2312</v>
      </c>
      <c r="B59" s="12" t="s">
        <v>173</v>
      </c>
      <c r="C59" s="12">
        <v>0</v>
      </c>
      <c r="D59" s="362">
        <f>C59/'- 3 -'!E59</f>
        <v>0</v>
      </c>
      <c r="E59" s="12">
        <v>0</v>
      </c>
      <c r="F59" s="362">
        <f>E59/'- 3 -'!E59</f>
        <v>0</v>
      </c>
      <c r="G59" s="12">
        <v>0</v>
      </c>
      <c r="H59" s="362">
        <f>G59/'- 3 -'!E59</f>
        <v>0</v>
      </c>
    </row>
    <row r="60" spans="1:8" ht="12.75">
      <c r="A60" s="13">
        <v>2355</v>
      </c>
      <c r="B60" s="14" t="s">
        <v>174</v>
      </c>
      <c r="C60" s="14">
        <v>0</v>
      </c>
      <c r="D60" s="363">
        <f>C60/'- 3 -'!E60</f>
        <v>0</v>
      </c>
      <c r="E60" s="14">
        <v>30634</v>
      </c>
      <c r="F60" s="363">
        <f>E60/'- 3 -'!E60</f>
        <v>0.0012857590994297145</v>
      </c>
      <c r="G60" s="14">
        <v>7787</v>
      </c>
      <c r="H60" s="363">
        <f>G60/'- 3 -'!E60</f>
        <v>0.00032683313009268094</v>
      </c>
    </row>
    <row r="61" spans="1:8" ht="12.75">
      <c r="A61" s="11">
        <v>2439</v>
      </c>
      <c r="B61" s="12" t="s">
        <v>175</v>
      </c>
      <c r="C61" s="12">
        <v>8613.43</v>
      </c>
      <c r="D61" s="362">
        <f>C61/'- 3 -'!E61</f>
        <v>0.0073263820283683756</v>
      </c>
      <c r="E61" s="12">
        <v>108867.23</v>
      </c>
      <c r="F61" s="362">
        <f>E61/'- 3 -'!E61</f>
        <v>0.09259991865612728</v>
      </c>
      <c r="G61" s="12">
        <v>0</v>
      </c>
      <c r="H61" s="362">
        <f>G61/'- 3 -'!E61</f>
        <v>0</v>
      </c>
    </row>
    <row r="62" spans="1:8" ht="12.75">
      <c r="A62" s="13">
        <v>2460</v>
      </c>
      <c r="B62" s="14" t="s">
        <v>176</v>
      </c>
      <c r="C62" s="14">
        <v>0</v>
      </c>
      <c r="D62" s="363">
        <f>C62/'- 3 -'!E62</f>
        <v>0</v>
      </c>
      <c r="E62" s="14">
        <v>0</v>
      </c>
      <c r="F62" s="363">
        <f>E62/'- 3 -'!E62</f>
        <v>0</v>
      </c>
      <c r="G62" s="14">
        <v>0</v>
      </c>
      <c r="H62" s="363">
        <f>G62/'- 3 -'!E62</f>
        <v>0</v>
      </c>
    </row>
    <row r="63" spans="1:8" ht="12.75">
      <c r="A63" s="11">
        <v>3000</v>
      </c>
      <c r="B63" s="12" t="s">
        <v>459</v>
      </c>
      <c r="C63" s="12">
        <v>0</v>
      </c>
      <c r="D63" s="362">
        <f>C63/'- 3 -'!E63</f>
        <v>0</v>
      </c>
      <c r="E63" s="12">
        <v>0</v>
      </c>
      <c r="F63" s="362">
        <f>E63/'- 3 -'!E63</f>
        <v>0</v>
      </c>
      <c r="G63" s="12">
        <v>0</v>
      </c>
      <c r="H63" s="362">
        <f>G63/'- 3 -'!E63</f>
        <v>0</v>
      </c>
    </row>
    <row r="64" spans="1:8" ht="4.5" customHeight="1">
      <c r="A64" s="15"/>
      <c r="B64" s="15"/>
      <c r="C64" s="15"/>
      <c r="D64" s="196"/>
      <c r="E64" s="15"/>
      <c r="F64" s="196"/>
      <c r="G64" s="15"/>
      <c r="H64" s="196"/>
    </row>
    <row r="65" spans="1:8" ht="12.75">
      <c r="A65" s="17"/>
      <c r="B65" s="18" t="s">
        <v>177</v>
      </c>
      <c r="C65" s="18">
        <f>SUM(C11:C63)</f>
        <v>2928373.3800000004</v>
      </c>
      <c r="D65" s="101">
        <f>C65/'- 3 -'!E65</f>
        <v>0.002412463210327304</v>
      </c>
      <c r="E65" s="18">
        <f>SUM(E11:E63)</f>
        <v>40533736.919999994</v>
      </c>
      <c r="F65" s="101">
        <f>E65/'- 3 -'!E65</f>
        <v>0.03339265059723549</v>
      </c>
      <c r="G65" s="18">
        <f>SUM(G11:G63)</f>
        <v>354156.39</v>
      </c>
      <c r="H65" s="101">
        <f>G65/'- 3 -'!E65</f>
        <v>0.00029176240550900256</v>
      </c>
    </row>
    <row r="66" spans="1:8" ht="4.5" customHeight="1">
      <c r="A66" s="15"/>
      <c r="B66" s="15"/>
      <c r="C66" s="15"/>
      <c r="D66" s="196"/>
      <c r="E66" s="15"/>
      <c r="F66" s="196"/>
      <c r="G66" s="15"/>
      <c r="H66" s="196"/>
    </row>
    <row r="67" spans="1:8" ht="12.75">
      <c r="A67" s="13">
        <v>2155</v>
      </c>
      <c r="B67" s="14" t="s">
        <v>178</v>
      </c>
      <c r="C67" s="14">
        <v>0</v>
      </c>
      <c r="D67" s="363">
        <f>C67/'- 3 -'!E67</f>
        <v>0</v>
      </c>
      <c r="E67" s="14">
        <v>64308.04</v>
      </c>
      <c r="F67" s="363">
        <f>E67/'- 3 -'!E67</f>
        <v>0.05566597623517529</v>
      </c>
      <c r="G67" s="14">
        <v>0</v>
      </c>
      <c r="H67" s="363">
        <f>G67/'- 3 -'!E67</f>
        <v>0</v>
      </c>
    </row>
    <row r="68" spans="1:8" ht="12.75">
      <c r="A68" s="11">
        <v>2408</v>
      </c>
      <c r="B68" s="12" t="s">
        <v>180</v>
      </c>
      <c r="C68" s="12">
        <v>0</v>
      </c>
      <c r="D68" s="362">
        <f>C68/'- 3 -'!E68</f>
        <v>0</v>
      </c>
      <c r="E68" s="12">
        <v>0</v>
      </c>
      <c r="F68" s="362">
        <f>E68/'- 3 -'!E68</f>
        <v>0</v>
      </c>
      <c r="G68" s="12">
        <v>0</v>
      </c>
      <c r="H68" s="362">
        <f>G68/'- 3 -'!E68</f>
        <v>0</v>
      </c>
    </row>
    <row r="69" ht="6.75" customHeight="1"/>
    <row r="70" spans="1:6" ht="12" customHeight="1">
      <c r="A70" s="4"/>
      <c r="B70" s="4"/>
      <c r="E70" s="150"/>
      <c r="F70" s="150"/>
    </row>
    <row r="71" spans="1:6" ht="12" customHeight="1">
      <c r="A71" s="4"/>
      <c r="B71" s="4"/>
      <c r="E71" s="150"/>
      <c r="F71" s="150"/>
    </row>
    <row r="72" spans="1:6" ht="12" customHeight="1">
      <c r="A72" s="4"/>
      <c r="B72" s="4"/>
      <c r="E72" s="150"/>
      <c r="F72" s="150"/>
    </row>
    <row r="73" spans="1:6" ht="12" customHeight="1">
      <c r="A73" s="4"/>
      <c r="B73" s="4"/>
      <c r="E73" s="150"/>
      <c r="F73" s="150"/>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6.83203125" style="81" customWidth="1"/>
    <col min="4" max="4" width="15.83203125" style="81" customWidth="1"/>
    <col min="5" max="5" width="16.83203125" style="81" customWidth="1"/>
    <col min="6" max="6" width="15.83203125" style="81" customWidth="1"/>
    <col min="7" max="7" width="16.83203125" style="81" customWidth="1"/>
    <col min="8" max="16384" width="15.83203125" style="81" customWidth="1"/>
  </cols>
  <sheetData>
    <row r="1" spans="1:8" ht="6.75" customHeight="1">
      <c r="A1" s="15"/>
      <c r="B1" s="79"/>
      <c r="C1" s="141"/>
      <c r="D1" s="141"/>
      <c r="E1" s="141"/>
      <c r="F1" s="141"/>
      <c r="G1" s="141"/>
      <c r="H1" s="141"/>
    </row>
    <row r="2" spans="1:8" ht="12.75">
      <c r="A2" s="6"/>
      <c r="B2" s="82"/>
      <c r="C2" s="198" t="s">
        <v>0</v>
      </c>
      <c r="D2" s="198"/>
      <c r="E2" s="198"/>
      <c r="F2" s="198"/>
      <c r="G2" s="213"/>
      <c r="H2" s="218" t="s">
        <v>425</v>
      </c>
    </row>
    <row r="3" spans="1:8" ht="12.75">
      <c r="A3" s="7"/>
      <c r="B3" s="85"/>
      <c r="C3" s="201" t="str">
        <f>YEAR</f>
        <v>OPERATING FUND ACTUAL 1999/2000</v>
      </c>
      <c r="D3" s="201"/>
      <c r="E3" s="201"/>
      <c r="F3" s="201"/>
      <c r="G3" s="214"/>
      <c r="H3" s="219"/>
    </row>
    <row r="4" spans="1:8" ht="12.75">
      <c r="A4" s="8"/>
      <c r="C4" s="141"/>
      <c r="D4" s="141"/>
      <c r="E4" s="141"/>
      <c r="F4" s="141"/>
      <c r="G4" s="141"/>
      <c r="H4" s="141"/>
    </row>
    <row r="5" spans="1:8" ht="12.75">
      <c r="A5" s="8"/>
      <c r="C5" s="56"/>
      <c r="D5" s="141"/>
      <c r="E5" s="141"/>
      <c r="F5" s="141"/>
      <c r="G5" s="141"/>
      <c r="H5" s="141"/>
    </row>
    <row r="6" spans="1:8" ht="16.5">
      <c r="A6" s="8"/>
      <c r="C6" s="343" t="s">
        <v>373</v>
      </c>
      <c r="D6" s="154"/>
      <c r="E6" s="127"/>
      <c r="F6" s="128"/>
      <c r="G6" s="141"/>
      <c r="H6" s="152"/>
    </row>
    <row r="7" spans="3:8" ht="12.75">
      <c r="C7" s="67" t="s">
        <v>65</v>
      </c>
      <c r="D7" s="66"/>
      <c r="E7" s="67" t="s">
        <v>3</v>
      </c>
      <c r="F7" s="66"/>
      <c r="G7" s="181"/>
      <c r="H7" s="141"/>
    </row>
    <row r="8" spans="1:8" ht="12.75">
      <c r="A8" s="92"/>
      <c r="B8" s="45"/>
      <c r="C8" s="68" t="s">
        <v>88</v>
      </c>
      <c r="D8" s="70"/>
      <c r="E8" s="68" t="s">
        <v>63</v>
      </c>
      <c r="F8" s="70"/>
      <c r="G8" s="141"/>
      <c r="H8" s="141"/>
    </row>
    <row r="9" spans="1:6" ht="12.75">
      <c r="A9" s="51" t="s">
        <v>110</v>
      </c>
      <c r="B9" s="52" t="s">
        <v>111</v>
      </c>
      <c r="C9" s="223" t="s">
        <v>112</v>
      </c>
      <c r="D9" s="133" t="s">
        <v>113</v>
      </c>
      <c r="E9" s="133" t="s">
        <v>112</v>
      </c>
      <c r="F9" s="133" t="s">
        <v>113</v>
      </c>
    </row>
    <row r="10" spans="1:2" ht="4.5" customHeight="1">
      <c r="A10" s="76"/>
      <c r="B10" s="76"/>
    </row>
    <row r="11" spans="1:6" ht="12.75">
      <c r="A11" s="11">
        <v>1</v>
      </c>
      <c r="B11" s="12" t="s">
        <v>126</v>
      </c>
      <c r="C11" s="12">
        <v>0</v>
      </c>
      <c r="D11" s="362">
        <f>C11/'- 3 -'!E11</f>
        <v>0</v>
      </c>
      <c r="E11" s="12">
        <v>248014.42</v>
      </c>
      <c r="F11" s="362">
        <f>E11/'- 3 -'!E11</f>
        <v>0.0011240779375012136</v>
      </c>
    </row>
    <row r="12" spans="1:6" ht="12.75">
      <c r="A12" s="13">
        <v>2</v>
      </c>
      <c r="B12" s="14" t="s">
        <v>127</v>
      </c>
      <c r="C12" s="14">
        <v>0</v>
      </c>
      <c r="D12" s="363">
        <f>C12/'- 3 -'!E12</f>
        <v>0</v>
      </c>
      <c r="E12" s="14">
        <v>0</v>
      </c>
      <c r="F12" s="363">
        <f>E12/'- 3 -'!E12</f>
        <v>0</v>
      </c>
    </row>
    <row r="13" spans="1:6" ht="12.75">
      <c r="A13" s="11">
        <v>3</v>
      </c>
      <c r="B13" s="12" t="s">
        <v>128</v>
      </c>
      <c r="C13" s="12">
        <v>0</v>
      </c>
      <c r="D13" s="362">
        <f>C13/'- 3 -'!E13</f>
        <v>0</v>
      </c>
      <c r="E13" s="12">
        <v>1478</v>
      </c>
      <c r="F13" s="362">
        <f>E13/'- 3 -'!E13</f>
        <v>3.834851870673435E-05</v>
      </c>
    </row>
    <row r="14" spans="1:6" ht="12.75">
      <c r="A14" s="13">
        <v>4</v>
      </c>
      <c r="B14" s="14" t="s">
        <v>129</v>
      </c>
      <c r="C14" s="14">
        <v>0</v>
      </c>
      <c r="D14" s="363">
        <f>C14/'- 3 -'!E14</f>
        <v>0</v>
      </c>
      <c r="E14" s="14">
        <v>26821</v>
      </c>
      <c r="F14" s="363">
        <f>E14/'- 3 -'!E14</f>
        <v>0.0007099637233816624</v>
      </c>
    </row>
    <row r="15" spans="1:6" ht="12.75">
      <c r="A15" s="11">
        <v>5</v>
      </c>
      <c r="B15" s="12" t="s">
        <v>130</v>
      </c>
      <c r="C15" s="12">
        <v>0</v>
      </c>
      <c r="D15" s="362">
        <f>C15/'- 3 -'!E15</f>
        <v>0</v>
      </c>
      <c r="E15" s="12">
        <v>88732</v>
      </c>
      <c r="F15" s="362">
        <f>E15/'- 3 -'!E15</f>
        <v>0.0019322483588508274</v>
      </c>
    </row>
    <row r="16" spans="1:6" ht="12.75">
      <c r="A16" s="13">
        <v>6</v>
      </c>
      <c r="B16" s="14" t="s">
        <v>131</v>
      </c>
      <c r="C16" s="14">
        <v>0</v>
      </c>
      <c r="D16" s="363">
        <f>C16/'- 3 -'!E16</f>
        <v>0</v>
      </c>
      <c r="E16" s="14">
        <v>81983</v>
      </c>
      <c r="F16" s="363">
        <f>E16/'- 3 -'!E16</f>
        <v>0.00150061752233208</v>
      </c>
    </row>
    <row r="17" spans="1:6" ht="12.75">
      <c r="A17" s="11">
        <v>9</v>
      </c>
      <c r="B17" s="12" t="s">
        <v>132</v>
      </c>
      <c r="C17" s="12">
        <v>0</v>
      </c>
      <c r="D17" s="362">
        <f>C17/'- 3 -'!E17</f>
        <v>0</v>
      </c>
      <c r="E17" s="12">
        <v>99156</v>
      </c>
      <c r="F17" s="362">
        <f>E17/'- 3 -'!E17</f>
        <v>0.0012885072039941895</v>
      </c>
    </row>
    <row r="18" spans="1:6" ht="12.75">
      <c r="A18" s="13">
        <v>10</v>
      </c>
      <c r="B18" s="14" t="s">
        <v>133</v>
      </c>
      <c r="C18" s="14">
        <v>0</v>
      </c>
      <c r="D18" s="363">
        <f>C18/'- 3 -'!E18</f>
        <v>0</v>
      </c>
      <c r="E18" s="14">
        <v>125552</v>
      </c>
      <c r="F18" s="363">
        <f>E18/'- 3 -'!E18</f>
        <v>0.002229228629757159</v>
      </c>
    </row>
    <row r="19" spans="1:6" ht="12.75">
      <c r="A19" s="11">
        <v>11</v>
      </c>
      <c r="B19" s="12" t="s">
        <v>134</v>
      </c>
      <c r="C19" s="12">
        <v>0</v>
      </c>
      <c r="D19" s="362">
        <f>C19/'- 3 -'!E19</f>
        <v>0</v>
      </c>
      <c r="E19" s="12">
        <v>62739</v>
      </c>
      <c r="F19" s="362">
        <f>E19/'- 3 -'!E19</f>
        <v>0.002116554302628098</v>
      </c>
    </row>
    <row r="20" spans="1:6" ht="12.75">
      <c r="A20" s="13">
        <v>12</v>
      </c>
      <c r="B20" s="14" t="s">
        <v>135</v>
      </c>
      <c r="C20" s="14">
        <v>0</v>
      </c>
      <c r="D20" s="363">
        <f>C20/'- 3 -'!E20</f>
        <v>0</v>
      </c>
      <c r="E20" s="14">
        <v>59603</v>
      </c>
      <c r="F20" s="363">
        <f>E20/'- 3 -'!E20</f>
        <v>0.001257389879023031</v>
      </c>
    </row>
    <row r="21" spans="1:6" ht="12.75">
      <c r="A21" s="11">
        <v>13</v>
      </c>
      <c r="B21" s="12" t="s">
        <v>136</v>
      </c>
      <c r="C21" s="12">
        <v>0</v>
      </c>
      <c r="D21" s="362">
        <f>C21/'- 3 -'!E21</f>
        <v>0</v>
      </c>
      <c r="E21" s="12">
        <v>27535</v>
      </c>
      <c r="F21" s="362">
        <f>E21/'- 3 -'!E21</f>
        <v>0.001415523300832665</v>
      </c>
    </row>
    <row r="22" spans="1:6" ht="12.75">
      <c r="A22" s="13">
        <v>14</v>
      </c>
      <c r="B22" s="14" t="s">
        <v>137</v>
      </c>
      <c r="C22" s="14">
        <v>0</v>
      </c>
      <c r="D22" s="363">
        <f>C22/'- 3 -'!E22</f>
        <v>0</v>
      </c>
      <c r="E22" s="14">
        <v>53611</v>
      </c>
      <c r="F22" s="363">
        <f>E22/'- 3 -'!E22</f>
        <v>0.002465787751476436</v>
      </c>
    </row>
    <row r="23" spans="1:6" ht="12.75">
      <c r="A23" s="11">
        <v>15</v>
      </c>
      <c r="B23" s="12" t="s">
        <v>138</v>
      </c>
      <c r="C23" s="12">
        <v>0</v>
      </c>
      <c r="D23" s="362">
        <f>C23/'- 3 -'!E23</f>
        <v>0</v>
      </c>
      <c r="E23" s="12">
        <v>31278</v>
      </c>
      <c r="F23" s="362">
        <f>E23/'- 3 -'!E23</f>
        <v>0.0010996350651607078</v>
      </c>
    </row>
    <row r="24" spans="1:6" ht="12.75">
      <c r="A24" s="13">
        <v>16</v>
      </c>
      <c r="B24" s="14" t="s">
        <v>139</v>
      </c>
      <c r="C24" s="14">
        <v>0</v>
      </c>
      <c r="D24" s="363">
        <f>C24/'- 3 -'!E24</f>
        <v>0</v>
      </c>
      <c r="E24" s="14">
        <v>9317</v>
      </c>
      <c r="F24" s="363">
        <f>E24/'- 3 -'!E24</f>
        <v>0.0016912558604910868</v>
      </c>
    </row>
    <row r="25" spans="1:6" ht="12.75">
      <c r="A25" s="11">
        <v>17</v>
      </c>
      <c r="B25" s="12" t="s">
        <v>140</v>
      </c>
      <c r="C25" s="12">
        <v>0</v>
      </c>
      <c r="D25" s="362">
        <f>C25/'- 3 -'!E25</f>
        <v>0</v>
      </c>
      <c r="E25" s="12">
        <v>2238</v>
      </c>
      <c r="F25" s="362">
        <f>E25/'- 3 -'!E25</f>
        <v>0.0005640002581699841</v>
      </c>
    </row>
    <row r="26" spans="1:6" ht="12.75">
      <c r="A26" s="13">
        <v>18</v>
      </c>
      <c r="B26" s="14" t="s">
        <v>141</v>
      </c>
      <c r="C26" s="14">
        <v>0</v>
      </c>
      <c r="D26" s="363">
        <f>C26/'- 3 -'!E26</f>
        <v>0</v>
      </c>
      <c r="E26" s="14">
        <v>6750</v>
      </c>
      <c r="F26" s="363">
        <f>E26/'- 3 -'!E26</f>
        <v>0.0007665233476198144</v>
      </c>
    </row>
    <row r="27" spans="1:6" ht="12.75">
      <c r="A27" s="11">
        <v>19</v>
      </c>
      <c r="B27" s="12" t="s">
        <v>142</v>
      </c>
      <c r="C27" s="12">
        <v>0</v>
      </c>
      <c r="D27" s="362">
        <f>C27/'- 3 -'!E27</f>
        <v>0</v>
      </c>
      <c r="E27" s="12">
        <v>-23952</v>
      </c>
      <c r="F27" s="362">
        <f>E27/'- 3 -'!E27</f>
        <v>-0.0011179122000196586</v>
      </c>
    </row>
    <row r="28" spans="1:6" ht="12.75">
      <c r="A28" s="13">
        <v>20</v>
      </c>
      <c r="B28" s="14" t="s">
        <v>143</v>
      </c>
      <c r="C28" s="14">
        <v>9240</v>
      </c>
      <c r="D28" s="363">
        <f>C28/'- 3 -'!E28</f>
        <v>0.0012275949327160997</v>
      </c>
      <c r="E28" s="14">
        <v>14484.73</v>
      </c>
      <c r="F28" s="363">
        <f>E28/'- 3 -'!E28</f>
        <v>0.0019243918993247695</v>
      </c>
    </row>
    <row r="29" spans="1:6" ht="12.75">
      <c r="A29" s="11">
        <v>21</v>
      </c>
      <c r="B29" s="12" t="s">
        <v>144</v>
      </c>
      <c r="C29" s="12">
        <v>0</v>
      </c>
      <c r="D29" s="362">
        <f>C29/'- 3 -'!E29</f>
        <v>0</v>
      </c>
      <c r="E29" s="12">
        <v>35796</v>
      </c>
      <c r="F29" s="362">
        <f>E29/'- 3 -'!E29</f>
        <v>0.0017030397470617735</v>
      </c>
    </row>
    <row r="30" spans="1:6" ht="12.75">
      <c r="A30" s="13">
        <v>22</v>
      </c>
      <c r="B30" s="14" t="s">
        <v>145</v>
      </c>
      <c r="C30" s="14">
        <v>0</v>
      </c>
      <c r="D30" s="363">
        <f>C30/'- 3 -'!E30</f>
        <v>0</v>
      </c>
      <c r="E30" s="14">
        <v>34104</v>
      </c>
      <c r="F30" s="363">
        <f>E30/'- 3 -'!E30</f>
        <v>0.002873019028780736</v>
      </c>
    </row>
    <row r="31" spans="1:6" ht="12.75">
      <c r="A31" s="11">
        <v>23</v>
      </c>
      <c r="B31" s="12" t="s">
        <v>146</v>
      </c>
      <c r="C31" s="12">
        <v>0</v>
      </c>
      <c r="D31" s="362">
        <f>C31/'- 3 -'!E31</f>
        <v>0</v>
      </c>
      <c r="E31" s="12">
        <v>1581</v>
      </c>
      <c r="F31" s="362">
        <f>E31/'- 3 -'!E31</f>
        <v>0.0001689728810816744</v>
      </c>
    </row>
    <row r="32" spans="1:6" ht="12.75">
      <c r="A32" s="13">
        <v>24</v>
      </c>
      <c r="B32" s="14" t="s">
        <v>147</v>
      </c>
      <c r="C32" s="14">
        <v>0</v>
      </c>
      <c r="D32" s="363">
        <f>C32/'- 3 -'!E32</f>
        <v>0</v>
      </c>
      <c r="E32" s="14">
        <v>1471</v>
      </c>
      <c r="F32" s="363">
        <f>E32/'- 3 -'!E32</f>
        <v>6.758711650801306E-05</v>
      </c>
    </row>
    <row r="33" spans="1:6" ht="12.75">
      <c r="A33" s="11">
        <v>25</v>
      </c>
      <c r="B33" s="12" t="s">
        <v>148</v>
      </c>
      <c r="C33" s="12">
        <v>0</v>
      </c>
      <c r="D33" s="362">
        <f>C33/'- 3 -'!E33</f>
        <v>0</v>
      </c>
      <c r="E33" s="12">
        <v>14948</v>
      </c>
      <c r="F33" s="362">
        <f>E33/'- 3 -'!E33</f>
        <v>0.0015086369160667813</v>
      </c>
    </row>
    <row r="34" spans="1:6" ht="12.75">
      <c r="A34" s="13">
        <v>26</v>
      </c>
      <c r="B34" s="14" t="s">
        <v>149</v>
      </c>
      <c r="C34" s="14">
        <v>0</v>
      </c>
      <c r="D34" s="363">
        <f>C34/'- 3 -'!E34</f>
        <v>0</v>
      </c>
      <c r="E34" s="14">
        <v>33105</v>
      </c>
      <c r="F34" s="363">
        <f>E34/'- 3 -'!E34</f>
        <v>0.0022726682958756684</v>
      </c>
    </row>
    <row r="35" spans="1:6" ht="12.75">
      <c r="A35" s="11">
        <v>28</v>
      </c>
      <c r="B35" s="12" t="s">
        <v>150</v>
      </c>
      <c r="C35" s="12">
        <v>0</v>
      </c>
      <c r="D35" s="362">
        <f>C35/'- 3 -'!E35</f>
        <v>0</v>
      </c>
      <c r="E35" s="12">
        <v>0</v>
      </c>
      <c r="F35" s="362">
        <f>E35/'- 3 -'!E35</f>
        <v>0</v>
      </c>
    </row>
    <row r="36" spans="1:6" ht="12.75">
      <c r="A36" s="13">
        <v>30</v>
      </c>
      <c r="B36" s="14" t="s">
        <v>151</v>
      </c>
      <c r="C36" s="14">
        <v>0</v>
      </c>
      <c r="D36" s="363">
        <f>C36/'- 3 -'!E36</f>
        <v>0</v>
      </c>
      <c r="E36" s="14">
        <v>14551</v>
      </c>
      <c r="F36" s="363">
        <f>E36/'- 3 -'!E36</f>
        <v>0.0016487419377244415</v>
      </c>
    </row>
    <row r="37" spans="1:6" ht="12.75">
      <c r="A37" s="11">
        <v>31</v>
      </c>
      <c r="B37" s="12" t="s">
        <v>152</v>
      </c>
      <c r="C37" s="12">
        <v>0</v>
      </c>
      <c r="D37" s="362">
        <f>C37/'- 3 -'!E37</f>
        <v>0</v>
      </c>
      <c r="E37" s="12">
        <v>57236</v>
      </c>
      <c r="F37" s="362">
        <f>E37/'- 3 -'!E37</f>
        <v>0.00567676949009149</v>
      </c>
    </row>
    <row r="38" spans="1:6" ht="12.75">
      <c r="A38" s="13">
        <v>32</v>
      </c>
      <c r="B38" s="14" t="s">
        <v>153</v>
      </c>
      <c r="C38" s="14">
        <v>0</v>
      </c>
      <c r="D38" s="363">
        <f>C38/'- 3 -'!E38</f>
        <v>0</v>
      </c>
      <c r="E38" s="14">
        <v>21764</v>
      </c>
      <c r="F38" s="363">
        <f>E38/'- 3 -'!E38</f>
        <v>0.0033990587774477042</v>
      </c>
    </row>
    <row r="39" spans="1:6" ht="12.75">
      <c r="A39" s="11">
        <v>33</v>
      </c>
      <c r="B39" s="12" t="s">
        <v>154</v>
      </c>
      <c r="C39" s="12">
        <v>0</v>
      </c>
      <c r="D39" s="362">
        <f>C39/'- 3 -'!E39</f>
        <v>0</v>
      </c>
      <c r="E39" s="12">
        <v>625</v>
      </c>
      <c r="F39" s="362">
        <f>E39/'- 3 -'!E39</f>
        <v>5.16941624470445E-05</v>
      </c>
    </row>
    <row r="40" spans="1:6" ht="12.75">
      <c r="A40" s="13">
        <v>34</v>
      </c>
      <c r="B40" s="14" t="s">
        <v>155</v>
      </c>
      <c r="C40" s="14">
        <v>0</v>
      </c>
      <c r="D40" s="363">
        <f>C40/'- 3 -'!E40</f>
        <v>0</v>
      </c>
      <c r="E40" s="14">
        <v>0</v>
      </c>
      <c r="F40" s="363">
        <f>E40/'- 3 -'!E40</f>
        <v>0</v>
      </c>
    </row>
    <row r="41" spans="1:6" ht="12.75">
      <c r="A41" s="11">
        <v>35</v>
      </c>
      <c r="B41" s="12" t="s">
        <v>156</v>
      </c>
      <c r="C41" s="12">
        <v>0</v>
      </c>
      <c r="D41" s="362">
        <f>C41/'- 3 -'!E41</f>
        <v>0</v>
      </c>
      <c r="E41" s="12">
        <v>22456</v>
      </c>
      <c r="F41" s="362">
        <f>E41/'- 3 -'!E41</f>
        <v>0.0016799647668237182</v>
      </c>
    </row>
    <row r="42" spans="1:6" ht="12.75">
      <c r="A42" s="13">
        <v>36</v>
      </c>
      <c r="B42" s="14" t="s">
        <v>157</v>
      </c>
      <c r="C42" s="14">
        <v>0</v>
      </c>
      <c r="D42" s="363">
        <f>C42/'- 3 -'!E42</f>
        <v>0</v>
      </c>
      <c r="E42" s="14">
        <v>32069</v>
      </c>
      <c r="F42" s="363">
        <f>E42/'- 3 -'!E42</f>
        <v>0.004523815836471555</v>
      </c>
    </row>
    <row r="43" spans="1:6" ht="12.75">
      <c r="A43" s="11">
        <v>37</v>
      </c>
      <c r="B43" s="12" t="s">
        <v>158</v>
      </c>
      <c r="C43" s="12">
        <v>0</v>
      </c>
      <c r="D43" s="362">
        <f>C43/'- 3 -'!E43</f>
        <v>0</v>
      </c>
      <c r="E43" s="12">
        <v>1284</v>
      </c>
      <c r="F43" s="362">
        <f>E43/'- 3 -'!E43</f>
        <v>0.00018712313051750913</v>
      </c>
    </row>
    <row r="44" spans="1:6" ht="12.75">
      <c r="A44" s="13">
        <v>38</v>
      </c>
      <c r="B44" s="14" t="s">
        <v>159</v>
      </c>
      <c r="C44" s="14">
        <v>7680</v>
      </c>
      <c r="D44" s="363">
        <f>C44/'- 3 -'!E44</f>
        <v>0.0008618602627576276</v>
      </c>
      <c r="E44" s="14">
        <v>21503</v>
      </c>
      <c r="F44" s="363">
        <f>E44/'- 3 -'!E44</f>
        <v>0.0024130965143329772</v>
      </c>
    </row>
    <row r="45" spans="1:6" ht="12.75">
      <c r="A45" s="11">
        <v>39</v>
      </c>
      <c r="B45" s="12" t="s">
        <v>160</v>
      </c>
      <c r="C45" s="12">
        <v>0</v>
      </c>
      <c r="D45" s="362">
        <f>C45/'- 3 -'!E45</f>
        <v>0</v>
      </c>
      <c r="E45" s="12">
        <v>0</v>
      </c>
      <c r="F45" s="362">
        <f>E45/'- 3 -'!E45</f>
        <v>0</v>
      </c>
    </row>
    <row r="46" spans="1:6" ht="12.75">
      <c r="A46" s="13">
        <v>40</v>
      </c>
      <c r="B46" s="14" t="s">
        <v>161</v>
      </c>
      <c r="C46" s="14">
        <v>0</v>
      </c>
      <c r="D46" s="363">
        <f>C46/'- 3 -'!E46</f>
        <v>0</v>
      </c>
      <c r="E46" s="14">
        <v>25439</v>
      </c>
      <c r="F46" s="363">
        <f>E46/'- 3 -'!E46</f>
        <v>0.0006125870689248709</v>
      </c>
    </row>
    <row r="47" spans="1:6" ht="12.75">
      <c r="A47" s="11">
        <v>41</v>
      </c>
      <c r="B47" s="12" t="s">
        <v>162</v>
      </c>
      <c r="C47" s="12">
        <v>0</v>
      </c>
      <c r="D47" s="362">
        <f>C47/'- 3 -'!E47</f>
        <v>0</v>
      </c>
      <c r="E47" s="12">
        <v>21281</v>
      </c>
      <c r="F47" s="362">
        <f>E47/'- 3 -'!E47</f>
        <v>0.0017639669487251005</v>
      </c>
    </row>
    <row r="48" spans="1:6" ht="12.75">
      <c r="A48" s="13">
        <v>42</v>
      </c>
      <c r="B48" s="14" t="s">
        <v>163</v>
      </c>
      <c r="C48" s="14">
        <v>0</v>
      </c>
      <c r="D48" s="363">
        <f>C48/'- 3 -'!E48</f>
        <v>0</v>
      </c>
      <c r="E48" s="14">
        <v>0</v>
      </c>
      <c r="F48" s="363">
        <f>E48/'- 3 -'!E48</f>
        <v>0</v>
      </c>
    </row>
    <row r="49" spans="1:6" ht="12.75">
      <c r="A49" s="11">
        <v>43</v>
      </c>
      <c r="B49" s="12" t="s">
        <v>164</v>
      </c>
      <c r="C49" s="12">
        <v>0</v>
      </c>
      <c r="D49" s="362">
        <f>C49/'- 3 -'!E49</f>
        <v>0</v>
      </c>
      <c r="E49" s="12">
        <v>7448</v>
      </c>
      <c r="F49" s="362">
        <f>E49/'- 3 -'!E49</f>
        <v>0.0012079794111522061</v>
      </c>
    </row>
    <row r="50" spans="1:6" ht="12.75">
      <c r="A50" s="13">
        <v>44</v>
      </c>
      <c r="B50" s="14" t="s">
        <v>165</v>
      </c>
      <c r="C50" s="14">
        <v>7680</v>
      </c>
      <c r="D50" s="363">
        <f>C50/'- 3 -'!E50</f>
        <v>0.0008551454816250614</v>
      </c>
      <c r="E50" s="14">
        <v>6711</v>
      </c>
      <c r="F50" s="363">
        <f>E50/'- 3 -'!E50</f>
        <v>0.0007472501728106494</v>
      </c>
    </row>
    <row r="51" spans="1:6" ht="12.75">
      <c r="A51" s="11">
        <v>45</v>
      </c>
      <c r="B51" s="12" t="s">
        <v>166</v>
      </c>
      <c r="C51" s="12">
        <v>0</v>
      </c>
      <c r="D51" s="362">
        <f>C51/'- 3 -'!E51</f>
        <v>0</v>
      </c>
      <c r="E51" s="12">
        <v>32591</v>
      </c>
      <c r="F51" s="362">
        <f>E51/'- 3 -'!E51</f>
        <v>0.002826360715641367</v>
      </c>
    </row>
    <row r="52" spans="1:6" ht="12.75">
      <c r="A52" s="13">
        <v>46</v>
      </c>
      <c r="B52" s="14" t="s">
        <v>167</v>
      </c>
      <c r="C52" s="14">
        <v>0</v>
      </c>
      <c r="D52" s="363">
        <f>C52/'- 3 -'!E52</f>
        <v>0</v>
      </c>
      <c r="E52" s="14">
        <v>7220</v>
      </c>
      <c r="F52" s="363">
        <f>E52/'- 3 -'!E52</f>
        <v>0.0006701096622675053</v>
      </c>
    </row>
    <row r="53" spans="1:6" ht="12.75">
      <c r="A53" s="11">
        <v>47</v>
      </c>
      <c r="B53" s="12" t="s">
        <v>168</v>
      </c>
      <c r="C53" s="12">
        <v>0</v>
      </c>
      <c r="D53" s="362">
        <f>C53/'- 3 -'!E53</f>
        <v>0</v>
      </c>
      <c r="E53" s="12">
        <v>37736</v>
      </c>
      <c r="F53" s="362">
        <f>E53/'- 3 -'!E53</f>
        <v>0.004436954412221707</v>
      </c>
    </row>
    <row r="54" spans="1:6" ht="12.75">
      <c r="A54" s="13">
        <v>48</v>
      </c>
      <c r="B54" s="14" t="s">
        <v>169</v>
      </c>
      <c r="C54" s="14">
        <v>2048332</v>
      </c>
      <c r="D54" s="363">
        <f>C54/'- 3 -'!E54</f>
        <v>0.038265998769185336</v>
      </c>
      <c r="E54" s="14">
        <v>317074</v>
      </c>
      <c r="F54" s="363">
        <f>E54/'- 3 -'!E54</f>
        <v>0.005923431013009938</v>
      </c>
    </row>
    <row r="55" spans="1:6" ht="12.75">
      <c r="A55" s="11">
        <v>49</v>
      </c>
      <c r="B55" s="12" t="s">
        <v>170</v>
      </c>
      <c r="C55" s="12">
        <v>0</v>
      </c>
      <c r="D55" s="362">
        <f>C55/'- 3 -'!E55</f>
        <v>0</v>
      </c>
      <c r="E55" s="12">
        <v>101224</v>
      </c>
      <c r="F55" s="362">
        <f>E55/'- 3 -'!E55</f>
        <v>0.0031537700628569954</v>
      </c>
    </row>
    <row r="56" spans="1:6" ht="12.75">
      <c r="A56" s="13">
        <v>50</v>
      </c>
      <c r="B56" s="14" t="s">
        <v>385</v>
      </c>
      <c r="C56" s="14">
        <v>0</v>
      </c>
      <c r="D56" s="363">
        <f>C56/'- 3 -'!E56</f>
        <v>0</v>
      </c>
      <c r="E56" s="14">
        <v>29068</v>
      </c>
      <c r="F56" s="363">
        <f>E56/'- 3 -'!E56</f>
        <v>0.0020766035829627347</v>
      </c>
    </row>
    <row r="57" spans="1:6" ht="12.75">
      <c r="A57" s="11">
        <v>2264</v>
      </c>
      <c r="B57" s="12" t="s">
        <v>171</v>
      </c>
      <c r="C57" s="12">
        <v>0</v>
      </c>
      <c r="D57" s="362">
        <f>C57/'- 3 -'!E57</f>
        <v>0</v>
      </c>
      <c r="E57" s="12">
        <v>10470</v>
      </c>
      <c r="F57" s="362">
        <f>E57/'- 3 -'!E57</f>
        <v>0.005704559397703138</v>
      </c>
    </row>
    <row r="58" spans="1:6" ht="12.75">
      <c r="A58" s="13">
        <v>2309</v>
      </c>
      <c r="B58" s="14" t="s">
        <v>172</v>
      </c>
      <c r="C58" s="14">
        <v>0</v>
      </c>
      <c r="D58" s="363">
        <f>C58/'- 3 -'!E58</f>
        <v>0</v>
      </c>
      <c r="E58" s="14">
        <v>17602</v>
      </c>
      <c r="F58" s="363">
        <f>E58/'- 3 -'!E58</f>
        <v>0.009021184562201945</v>
      </c>
    </row>
    <row r="59" spans="1:6" ht="12.75">
      <c r="A59" s="11">
        <v>2312</v>
      </c>
      <c r="B59" s="12" t="s">
        <v>173</v>
      </c>
      <c r="C59" s="12">
        <v>0</v>
      </c>
      <c r="D59" s="362">
        <f>C59/'- 3 -'!E59</f>
        <v>0</v>
      </c>
      <c r="E59" s="12">
        <v>6420</v>
      </c>
      <c r="F59" s="362">
        <f>E59/'- 3 -'!E59</f>
        <v>0.003530246292416569</v>
      </c>
    </row>
    <row r="60" spans="1:6" ht="12.75">
      <c r="A60" s="13">
        <v>2355</v>
      </c>
      <c r="B60" s="14" t="s">
        <v>174</v>
      </c>
      <c r="C60" s="14">
        <v>0</v>
      </c>
      <c r="D60" s="363">
        <f>C60/'- 3 -'!E60</f>
        <v>0</v>
      </c>
      <c r="E60" s="14">
        <v>65265</v>
      </c>
      <c r="F60" s="363">
        <f>E60/'- 3 -'!E60</f>
        <v>0.002739278828239222</v>
      </c>
    </row>
    <row r="61" spans="1:6" ht="12.75">
      <c r="A61" s="11">
        <v>2439</v>
      </c>
      <c r="B61" s="12" t="s">
        <v>175</v>
      </c>
      <c r="C61" s="12">
        <v>0</v>
      </c>
      <c r="D61" s="362">
        <f>C61/'- 3 -'!E61</f>
        <v>0</v>
      </c>
      <c r="E61" s="12">
        <v>-7741.22</v>
      </c>
      <c r="F61" s="362">
        <f>E61/'- 3 -'!E61</f>
        <v>-0.006584500609588264</v>
      </c>
    </row>
    <row r="62" spans="1:6" ht="12.75">
      <c r="A62" s="13">
        <v>2460</v>
      </c>
      <c r="B62" s="14" t="s">
        <v>176</v>
      </c>
      <c r="C62" s="14">
        <v>0</v>
      </c>
      <c r="D62" s="363">
        <f>C62/'- 3 -'!E62</f>
        <v>0</v>
      </c>
      <c r="E62" s="14">
        <v>27626</v>
      </c>
      <c r="F62" s="363">
        <f>E62/'- 3 -'!E62</f>
        <v>0.009968912552797238</v>
      </c>
    </row>
    <row r="63" spans="1:6" ht="12.75">
      <c r="A63" s="11">
        <v>3000</v>
      </c>
      <c r="B63" s="12" t="s">
        <v>459</v>
      </c>
      <c r="C63" s="12">
        <v>0</v>
      </c>
      <c r="D63" s="362">
        <f>C63/'- 3 -'!E63</f>
        <v>0</v>
      </c>
      <c r="E63" s="12">
        <v>0</v>
      </c>
      <c r="F63" s="362">
        <f>E63/'- 3 -'!E63</f>
        <v>0</v>
      </c>
    </row>
    <row r="64" spans="1:6" ht="4.5" customHeight="1">
      <c r="A64" s="15"/>
      <c r="B64" s="15"/>
      <c r="C64" s="15"/>
      <c r="D64" s="196"/>
      <c r="E64" s="15"/>
      <c r="F64" s="196"/>
    </row>
    <row r="65" spans="1:7" ht="12.75">
      <c r="A65" s="17"/>
      <c r="B65" s="18" t="s">
        <v>177</v>
      </c>
      <c r="C65" s="18">
        <f>SUM(C11:C63)</f>
        <v>2072932</v>
      </c>
      <c r="D65" s="101">
        <f>C65/'- 3 -'!E65</f>
        <v>0.0017077303808540282</v>
      </c>
      <c r="E65" s="18">
        <f>SUM(E11:E63)</f>
        <v>1913266.93</v>
      </c>
      <c r="F65" s="101">
        <f>E65/'- 3 -'!E65</f>
        <v>0.0015761945220799896</v>
      </c>
      <c r="G65" s="76"/>
    </row>
    <row r="66" spans="1:6" ht="4.5" customHeight="1">
      <c r="A66" s="15"/>
      <c r="B66" s="15"/>
      <c r="C66" s="15"/>
      <c r="D66" s="196"/>
      <c r="E66" s="15"/>
      <c r="F66" s="196"/>
    </row>
    <row r="67" spans="1:6" ht="12.75">
      <c r="A67" s="13">
        <v>2155</v>
      </c>
      <c r="B67" s="14" t="s">
        <v>178</v>
      </c>
      <c r="C67" s="14">
        <v>0</v>
      </c>
      <c r="D67" s="363">
        <f>C67/'- 3 -'!E67</f>
        <v>0</v>
      </c>
      <c r="E67" s="14">
        <v>0</v>
      </c>
      <c r="F67" s="363">
        <f>E67/'- 3 -'!E67</f>
        <v>0</v>
      </c>
    </row>
    <row r="68" spans="1:6" ht="12.75">
      <c r="A68" s="11">
        <v>2408</v>
      </c>
      <c r="B68" s="12" t="s">
        <v>180</v>
      </c>
      <c r="C68" s="12">
        <v>3513</v>
      </c>
      <c r="D68" s="362">
        <f>C68/'- 3 -'!E68</f>
        <v>0.0015457739165942108</v>
      </c>
      <c r="E68" s="12">
        <v>25148</v>
      </c>
      <c r="F68" s="362">
        <f>E68/'- 3 -'!E68</f>
        <v>0.011065505964848054</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6.83203125" style="81" customWidth="1"/>
    <col min="4" max="4" width="15.83203125" style="81" customWidth="1"/>
    <col min="5" max="5" width="16.83203125" style="81" customWidth="1"/>
    <col min="6" max="6" width="15.83203125" style="81" customWidth="1"/>
    <col min="7" max="7" width="16.83203125" style="81" customWidth="1"/>
    <col min="8" max="16384" width="15.83203125" style="81" customWidth="1"/>
  </cols>
  <sheetData>
    <row r="1" spans="1:8" ht="6.75" customHeight="1">
      <c r="A1" s="15"/>
      <c r="B1" s="79"/>
      <c r="C1" s="141"/>
      <c r="D1" s="141"/>
      <c r="E1" s="141"/>
      <c r="F1" s="141"/>
      <c r="G1" s="141"/>
      <c r="H1" s="141"/>
    </row>
    <row r="2" spans="1:8" ht="12.75">
      <c r="A2" s="6"/>
      <c r="B2" s="82"/>
      <c r="C2" s="198" t="s">
        <v>0</v>
      </c>
      <c r="D2" s="198"/>
      <c r="E2" s="199"/>
      <c r="F2" s="198"/>
      <c r="G2" s="213"/>
      <c r="H2" s="218" t="s">
        <v>426</v>
      </c>
    </row>
    <row r="3" spans="1:8" ht="12.75">
      <c r="A3" s="7"/>
      <c r="B3" s="85"/>
      <c r="C3" s="201" t="str">
        <f>YEAR</f>
        <v>OPERATING FUND ACTUAL 1999/2000</v>
      </c>
      <c r="D3" s="201"/>
      <c r="E3" s="202"/>
      <c r="F3" s="201"/>
      <c r="G3" s="214"/>
      <c r="H3" s="214"/>
    </row>
    <row r="4" spans="1:8" ht="12.75">
      <c r="A4" s="8"/>
      <c r="C4" s="141"/>
      <c r="D4" s="141"/>
      <c r="E4" s="141"/>
      <c r="F4" s="141"/>
      <c r="G4" s="141"/>
      <c r="H4" s="141"/>
    </row>
    <row r="5" spans="1:8" ht="12.75">
      <c r="A5" s="8"/>
      <c r="C5" s="56"/>
      <c r="D5" s="141"/>
      <c r="E5" s="141"/>
      <c r="F5" s="141"/>
      <c r="G5" s="141"/>
      <c r="H5" s="141"/>
    </row>
    <row r="6" spans="1:8" ht="16.5">
      <c r="A6" s="8"/>
      <c r="C6" s="342" t="s">
        <v>30</v>
      </c>
      <c r="D6" s="220"/>
      <c r="E6" s="221"/>
      <c r="F6" s="221"/>
      <c r="G6" s="221"/>
      <c r="H6" s="222"/>
    </row>
    <row r="7" spans="3:8" ht="12.75">
      <c r="C7" s="203"/>
      <c r="D7" s="66"/>
      <c r="E7" s="65" t="s">
        <v>66</v>
      </c>
      <c r="F7" s="65"/>
      <c r="G7" s="65"/>
      <c r="H7" s="66"/>
    </row>
    <row r="8" spans="1:8" ht="12.75">
      <c r="A8" s="92"/>
      <c r="B8" s="45"/>
      <c r="C8" s="68" t="s">
        <v>42</v>
      </c>
      <c r="D8" s="70"/>
      <c r="E8" s="68" t="s">
        <v>73</v>
      </c>
      <c r="F8" s="70"/>
      <c r="G8" s="68" t="s">
        <v>79</v>
      </c>
      <c r="H8" s="70"/>
    </row>
    <row r="9" spans="1:8" ht="12.75">
      <c r="A9" s="51" t="s">
        <v>110</v>
      </c>
      <c r="B9" s="52" t="s">
        <v>111</v>
      </c>
      <c r="C9" s="223" t="s">
        <v>112</v>
      </c>
      <c r="D9" s="133" t="s">
        <v>113</v>
      </c>
      <c r="E9" s="133" t="s">
        <v>112</v>
      </c>
      <c r="F9" s="133" t="s">
        <v>113</v>
      </c>
      <c r="G9" s="133" t="s">
        <v>112</v>
      </c>
      <c r="H9" s="133" t="s">
        <v>113</v>
      </c>
    </row>
    <row r="10" spans="1:2" ht="4.5" customHeight="1">
      <c r="A10" s="76"/>
      <c r="B10" s="76"/>
    </row>
    <row r="11" spans="1:8" ht="12.75">
      <c r="A11" s="11">
        <v>1</v>
      </c>
      <c r="B11" s="12" t="s">
        <v>126</v>
      </c>
      <c r="C11" s="12">
        <v>1653274.95</v>
      </c>
      <c r="D11" s="362">
        <f>C11/'- 3 -'!E11</f>
        <v>0.00749315259942717</v>
      </c>
      <c r="E11" s="12">
        <v>19763678.849999998</v>
      </c>
      <c r="F11" s="362">
        <f>E11/'- 3 -'!E11</f>
        <v>0.08957509550914158</v>
      </c>
      <c r="G11" s="12">
        <v>5966336.62</v>
      </c>
      <c r="H11" s="362">
        <f>G11/'- 3 -'!E11</f>
        <v>0.02704127994754322</v>
      </c>
    </row>
    <row r="12" spans="1:8" ht="12.75">
      <c r="A12" s="13">
        <v>2</v>
      </c>
      <c r="B12" s="14" t="s">
        <v>127</v>
      </c>
      <c r="C12" s="14">
        <v>270825</v>
      </c>
      <c r="D12" s="363">
        <f>C12/'- 3 -'!E12</f>
        <v>0.004868179338316237</v>
      </c>
      <c r="E12" s="14">
        <v>4395660</v>
      </c>
      <c r="F12" s="363">
        <f>E12/'- 3 -'!E12</f>
        <v>0.07901361096746294</v>
      </c>
      <c r="G12" s="14">
        <v>771465</v>
      </c>
      <c r="H12" s="363">
        <f>G12/'- 3 -'!E12</f>
        <v>0.013867368127883823</v>
      </c>
    </row>
    <row r="13" spans="1:8" ht="12.75">
      <c r="A13" s="11">
        <v>3</v>
      </c>
      <c r="B13" s="12" t="s">
        <v>128</v>
      </c>
      <c r="C13" s="12">
        <v>222780</v>
      </c>
      <c r="D13" s="362">
        <f>C13/'- 3 -'!E13</f>
        <v>0.0057802997276632465</v>
      </c>
      <c r="E13" s="12">
        <v>3450421</v>
      </c>
      <c r="F13" s="362">
        <f>E13/'- 3 -'!E13</f>
        <v>0.08952539530758392</v>
      </c>
      <c r="G13" s="12">
        <v>150195</v>
      </c>
      <c r="H13" s="362">
        <f>G13/'- 3 -'!E13</f>
        <v>0.0038969930765615462</v>
      </c>
    </row>
    <row r="14" spans="1:8" ht="12.75">
      <c r="A14" s="13">
        <v>4</v>
      </c>
      <c r="B14" s="14" t="s">
        <v>129</v>
      </c>
      <c r="C14" s="14">
        <v>165155</v>
      </c>
      <c r="D14" s="363">
        <f>C14/'- 3 -'!E14</f>
        <v>0.004371725839271408</v>
      </c>
      <c r="E14" s="14">
        <v>4063924</v>
      </c>
      <c r="F14" s="363">
        <f>E14/'- 3 -'!E14</f>
        <v>0.1075738643070765</v>
      </c>
      <c r="G14" s="14">
        <v>320177</v>
      </c>
      <c r="H14" s="363">
        <f>G14/'- 3 -'!E14</f>
        <v>0.008475226690323646</v>
      </c>
    </row>
    <row r="15" spans="1:8" ht="12.75">
      <c r="A15" s="11">
        <v>5</v>
      </c>
      <c r="B15" s="12" t="s">
        <v>130</v>
      </c>
      <c r="C15" s="12">
        <v>227337</v>
      </c>
      <c r="D15" s="362">
        <f>C15/'- 3 -'!E15</f>
        <v>0.004950542590678341</v>
      </c>
      <c r="E15" s="12">
        <v>3454986</v>
      </c>
      <c r="F15" s="362">
        <f>E15/'- 3 -'!E15</f>
        <v>0.07523656660903152</v>
      </c>
      <c r="G15" s="12">
        <v>272277</v>
      </c>
      <c r="H15" s="362">
        <f>G15/'- 3 -'!E15</f>
        <v>0.005929166325596479</v>
      </c>
    </row>
    <row r="16" spans="1:8" ht="12.75">
      <c r="A16" s="13">
        <v>6</v>
      </c>
      <c r="B16" s="14" t="s">
        <v>131</v>
      </c>
      <c r="C16" s="14">
        <v>261857</v>
      </c>
      <c r="D16" s="363">
        <f>C16/'- 3 -'!E16</f>
        <v>0.004793032732948435</v>
      </c>
      <c r="E16" s="14">
        <v>5347767</v>
      </c>
      <c r="F16" s="363">
        <f>E16/'- 3 -'!E16</f>
        <v>0.09788557219849554</v>
      </c>
      <c r="G16" s="14">
        <v>298735</v>
      </c>
      <c r="H16" s="363">
        <f>G16/'- 3 -'!E16</f>
        <v>0.005468047955477037</v>
      </c>
    </row>
    <row r="17" spans="1:8" ht="12.75">
      <c r="A17" s="11">
        <v>9</v>
      </c>
      <c r="B17" s="12" t="s">
        <v>132</v>
      </c>
      <c r="C17" s="12">
        <v>348653</v>
      </c>
      <c r="D17" s="362">
        <f>C17/'- 3 -'!E17</f>
        <v>0.0045306577735506285</v>
      </c>
      <c r="E17" s="12">
        <v>6750138</v>
      </c>
      <c r="F17" s="362">
        <f>E17/'- 3 -'!E17</f>
        <v>0.08771634032186586</v>
      </c>
      <c r="G17" s="12">
        <v>271667.18</v>
      </c>
      <c r="H17" s="362">
        <f>G17/'- 3 -'!E17</f>
        <v>0.003530246465355462</v>
      </c>
    </row>
    <row r="18" spans="1:8" ht="12.75">
      <c r="A18" s="13">
        <v>10</v>
      </c>
      <c r="B18" s="14" t="s">
        <v>133</v>
      </c>
      <c r="C18" s="14">
        <v>476817</v>
      </c>
      <c r="D18" s="363">
        <f>C18/'- 3 -'!E18</f>
        <v>0.008466086621916969</v>
      </c>
      <c r="E18" s="14">
        <v>5585271</v>
      </c>
      <c r="F18" s="363">
        <f>E18/'- 3 -'!E18</f>
        <v>0.09916883855416399</v>
      </c>
      <c r="G18" s="14">
        <v>493666</v>
      </c>
      <c r="H18" s="363">
        <f>G18/'- 3 -'!E18</f>
        <v>0.008765247712005365</v>
      </c>
    </row>
    <row r="19" spans="1:8" ht="12.75">
      <c r="A19" s="11">
        <v>11</v>
      </c>
      <c r="B19" s="12" t="s">
        <v>134</v>
      </c>
      <c r="C19" s="12">
        <v>113741</v>
      </c>
      <c r="D19" s="362">
        <f>C19/'- 3 -'!E19</f>
        <v>0.0038371507823717703</v>
      </c>
      <c r="E19" s="12">
        <v>2704581</v>
      </c>
      <c r="F19" s="362">
        <f>E19/'- 3 -'!E19</f>
        <v>0.09124137382419553</v>
      </c>
      <c r="G19" s="12">
        <v>197644</v>
      </c>
      <c r="H19" s="362">
        <f>G19/'- 3 -'!E19</f>
        <v>0.006667690887464381</v>
      </c>
    </row>
    <row r="20" spans="1:8" ht="12.75">
      <c r="A20" s="13">
        <v>12</v>
      </c>
      <c r="B20" s="14" t="s">
        <v>135</v>
      </c>
      <c r="C20" s="14">
        <v>144629</v>
      </c>
      <c r="D20" s="363">
        <f>C20/'- 3 -'!E20</f>
        <v>0.0030511054949116986</v>
      </c>
      <c r="E20" s="14">
        <v>4268012</v>
      </c>
      <c r="F20" s="363">
        <f>E20/'- 3 -'!E20</f>
        <v>0.09003833854585919</v>
      </c>
      <c r="G20" s="14">
        <v>160536</v>
      </c>
      <c r="H20" s="363">
        <f>G20/'- 3 -'!E20</f>
        <v>0.0033866808989285995</v>
      </c>
    </row>
    <row r="21" spans="1:8" ht="12.75">
      <c r="A21" s="11">
        <v>13</v>
      </c>
      <c r="B21" s="12" t="s">
        <v>136</v>
      </c>
      <c r="C21" s="12">
        <v>35538</v>
      </c>
      <c r="D21" s="362">
        <f>C21/'- 3 -'!E21</f>
        <v>0.0018269426934807063</v>
      </c>
      <c r="E21" s="12">
        <v>1619017</v>
      </c>
      <c r="F21" s="362">
        <f>E21/'- 3 -'!E21</f>
        <v>0.08323066235497362</v>
      </c>
      <c r="G21" s="12">
        <v>70133</v>
      </c>
      <c r="H21" s="362">
        <f>G21/'- 3 -'!E21</f>
        <v>0.003605407505258663</v>
      </c>
    </row>
    <row r="22" spans="1:8" ht="12.75">
      <c r="A22" s="13">
        <v>14</v>
      </c>
      <c r="B22" s="14" t="s">
        <v>137</v>
      </c>
      <c r="C22" s="14">
        <v>82640.08</v>
      </c>
      <c r="D22" s="363">
        <f>C22/'- 3 -'!E22</f>
        <v>0.003800953107478554</v>
      </c>
      <c r="E22" s="14">
        <v>2204744.13</v>
      </c>
      <c r="F22" s="363">
        <f>E22/'- 3 -'!E22</f>
        <v>0.10140514205841283</v>
      </c>
      <c r="G22" s="14">
        <v>217246</v>
      </c>
      <c r="H22" s="363">
        <f>G22/'- 3 -'!E22</f>
        <v>0.009992026372521492</v>
      </c>
    </row>
    <row r="23" spans="1:8" ht="12.75">
      <c r="A23" s="11">
        <v>15</v>
      </c>
      <c r="B23" s="12" t="s">
        <v>138</v>
      </c>
      <c r="C23" s="12">
        <v>79508</v>
      </c>
      <c r="D23" s="362">
        <f>C23/'- 3 -'!E23</f>
        <v>0.002795248569627136</v>
      </c>
      <c r="E23" s="12">
        <v>2672661</v>
      </c>
      <c r="F23" s="362">
        <f>E23/'- 3 -'!E23</f>
        <v>0.09396226590215111</v>
      </c>
      <c r="G23" s="12">
        <v>147570</v>
      </c>
      <c r="H23" s="362">
        <f>G23/'- 3 -'!E23</f>
        <v>0.005188092159529562</v>
      </c>
    </row>
    <row r="24" spans="1:8" ht="12.75">
      <c r="A24" s="13">
        <v>16</v>
      </c>
      <c r="B24" s="14" t="s">
        <v>139</v>
      </c>
      <c r="C24" s="14">
        <v>29345</v>
      </c>
      <c r="D24" s="363">
        <f>C24/'- 3 -'!E24</f>
        <v>0.005326811551584302</v>
      </c>
      <c r="E24" s="14">
        <v>532638</v>
      </c>
      <c r="F24" s="363">
        <f>E24/'- 3 -'!E24</f>
        <v>0.09668639465710545</v>
      </c>
      <c r="G24" s="14">
        <v>40284</v>
      </c>
      <c r="H24" s="363">
        <f>G24/'- 3 -'!E24</f>
        <v>0.007312498774715352</v>
      </c>
    </row>
    <row r="25" spans="1:8" ht="12.75">
      <c r="A25" s="11">
        <v>17</v>
      </c>
      <c r="B25" s="12" t="s">
        <v>140</v>
      </c>
      <c r="C25" s="12">
        <v>48410</v>
      </c>
      <c r="D25" s="362">
        <f>C25/'- 3 -'!E25</f>
        <v>0.012199844726545546</v>
      </c>
      <c r="E25" s="12">
        <v>271284</v>
      </c>
      <c r="F25" s="362">
        <f>E25/'- 3 -'!E25</f>
        <v>0.06836650850642804</v>
      </c>
      <c r="G25" s="12">
        <v>36313</v>
      </c>
      <c r="H25" s="362">
        <f>G25/'- 3 -'!E25</f>
        <v>0.009151269604524859</v>
      </c>
    </row>
    <row r="26" spans="1:8" ht="12.75">
      <c r="A26" s="13">
        <v>18</v>
      </c>
      <c r="B26" s="14" t="s">
        <v>141</v>
      </c>
      <c r="C26" s="14">
        <v>75925</v>
      </c>
      <c r="D26" s="363">
        <f>C26/'- 3 -'!E26</f>
        <v>0.008621968173042135</v>
      </c>
      <c r="E26" s="14">
        <v>753856</v>
      </c>
      <c r="F26" s="363">
        <f>E26/'- 3 -'!E26</f>
        <v>0.08560714440641227</v>
      </c>
      <c r="G26" s="14">
        <v>52045</v>
      </c>
      <c r="H26" s="363">
        <f>G26/'- 3 -'!E26</f>
        <v>0.005910178907684925</v>
      </c>
    </row>
    <row r="27" spans="1:8" ht="12.75">
      <c r="A27" s="11">
        <v>19</v>
      </c>
      <c r="B27" s="12" t="s">
        <v>142</v>
      </c>
      <c r="C27" s="12">
        <v>41190</v>
      </c>
      <c r="D27" s="362">
        <f>C27/'- 3 -'!E27</f>
        <v>0.0019224617367572536</v>
      </c>
      <c r="E27" s="12">
        <v>1740256</v>
      </c>
      <c r="F27" s="362">
        <f>E27/'- 3 -'!E27</f>
        <v>0.08122300490804155</v>
      </c>
      <c r="G27" s="12">
        <v>205816</v>
      </c>
      <c r="H27" s="362">
        <f>G27/'- 3 -'!E27</f>
        <v>0.009606054498966518</v>
      </c>
    </row>
    <row r="28" spans="1:8" ht="12.75">
      <c r="A28" s="13">
        <v>20</v>
      </c>
      <c r="B28" s="14" t="s">
        <v>143</v>
      </c>
      <c r="C28" s="14">
        <v>27560.89</v>
      </c>
      <c r="D28" s="363">
        <f>C28/'- 3 -'!E28</f>
        <v>0.003661645985405392</v>
      </c>
      <c r="E28" s="14">
        <v>531176.34</v>
      </c>
      <c r="F28" s="363">
        <f>E28/'- 3 -'!E28</f>
        <v>0.07057027958470606</v>
      </c>
      <c r="G28" s="14">
        <v>46080.22</v>
      </c>
      <c r="H28" s="363">
        <f>G28/'- 3 -'!E28</f>
        <v>0.006122061100697302</v>
      </c>
    </row>
    <row r="29" spans="1:8" ht="12.75">
      <c r="A29" s="11">
        <v>21</v>
      </c>
      <c r="B29" s="12" t="s">
        <v>144</v>
      </c>
      <c r="C29" s="12">
        <v>85297</v>
      </c>
      <c r="D29" s="362">
        <f>C29/'- 3 -'!E29</f>
        <v>0.004058112116022128</v>
      </c>
      <c r="E29" s="12">
        <v>1749029</v>
      </c>
      <c r="F29" s="362">
        <f>E29/'- 3 -'!E29</f>
        <v>0.08321225572029575</v>
      </c>
      <c r="G29" s="12">
        <v>303074</v>
      </c>
      <c r="H29" s="362">
        <f>G29/'- 3 -'!E29</f>
        <v>0.014419126949966476</v>
      </c>
    </row>
    <row r="30" spans="1:8" ht="12.75">
      <c r="A30" s="13">
        <v>22</v>
      </c>
      <c r="B30" s="14" t="s">
        <v>145</v>
      </c>
      <c r="C30" s="14">
        <v>58735</v>
      </c>
      <c r="D30" s="363">
        <f>C30/'- 3 -'!E30</f>
        <v>0.004948005297192017</v>
      </c>
      <c r="E30" s="14">
        <v>1069872</v>
      </c>
      <c r="F30" s="363">
        <f>E30/'- 3 -'!E30</f>
        <v>0.0901290937825388</v>
      </c>
      <c r="G30" s="14">
        <v>193606</v>
      </c>
      <c r="H30" s="363">
        <f>G30/'- 3 -'!E30</f>
        <v>0.016309926169543843</v>
      </c>
    </row>
    <row r="31" spans="1:8" ht="12.75">
      <c r="A31" s="11">
        <v>23</v>
      </c>
      <c r="B31" s="12" t="s">
        <v>146</v>
      </c>
      <c r="C31" s="12">
        <v>31561</v>
      </c>
      <c r="D31" s="362">
        <f>C31/'- 3 -'!E31</f>
        <v>0.0033731518657929955</v>
      </c>
      <c r="E31" s="12">
        <v>734520</v>
      </c>
      <c r="F31" s="362">
        <f>E31/'- 3 -'!E31</f>
        <v>0.07850345389760371</v>
      </c>
      <c r="G31" s="12">
        <v>148188</v>
      </c>
      <c r="H31" s="362">
        <f>G31/'- 3 -'!E31</f>
        <v>0.015837921126964683</v>
      </c>
    </row>
    <row r="32" spans="1:8" ht="12.75">
      <c r="A32" s="13">
        <v>24</v>
      </c>
      <c r="B32" s="14" t="s">
        <v>147</v>
      </c>
      <c r="C32" s="14">
        <v>127714</v>
      </c>
      <c r="D32" s="363">
        <f>C32/'- 3 -'!E32</f>
        <v>0.005867995239771843</v>
      </c>
      <c r="E32" s="14">
        <v>2237311</v>
      </c>
      <c r="F32" s="363">
        <f>E32/'- 3 -'!E32</f>
        <v>0.10279632849874863</v>
      </c>
      <c r="G32" s="14">
        <v>118485</v>
      </c>
      <c r="H32" s="363">
        <f>G32/'- 3 -'!E32</f>
        <v>0.0054439561519047785</v>
      </c>
    </row>
    <row r="33" spans="1:8" ht="12.75">
      <c r="A33" s="11">
        <v>25</v>
      </c>
      <c r="B33" s="12" t="s">
        <v>148</v>
      </c>
      <c r="C33" s="12">
        <v>29346</v>
      </c>
      <c r="D33" s="362">
        <f>C33/'- 3 -'!E33</f>
        <v>0.0029617647136001984</v>
      </c>
      <c r="E33" s="12">
        <v>831768</v>
      </c>
      <c r="F33" s="362">
        <f>E33/'- 3 -'!E33</f>
        <v>0.08394674273501702</v>
      </c>
      <c r="G33" s="12">
        <v>137916</v>
      </c>
      <c r="H33" s="362">
        <f>G33/'- 3 -'!E33</f>
        <v>0.013919264712086312</v>
      </c>
    </row>
    <row r="34" spans="1:8" ht="12.75">
      <c r="A34" s="13">
        <v>26</v>
      </c>
      <c r="B34" s="14" t="s">
        <v>149</v>
      </c>
      <c r="C34" s="14">
        <v>57139</v>
      </c>
      <c r="D34" s="363">
        <f>C34/'- 3 -'!E34</f>
        <v>0.0039226096891116086</v>
      </c>
      <c r="E34" s="14">
        <v>1195945</v>
      </c>
      <c r="F34" s="363">
        <f>E34/'- 3 -'!E34</f>
        <v>0.08210198716541386</v>
      </c>
      <c r="G34" s="14">
        <v>47935</v>
      </c>
      <c r="H34" s="363">
        <f>G34/'- 3 -'!E34</f>
        <v>0.0032907522961123743</v>
      </c>
    </row>
    <row r="35" spans="1:8" ht="12.75">
      <c r="A35" s="11">
        <v>28</v>
      </c>
      <c r="B35" s="12" t="s">
        <v>150</v>
      </c>
      <c r="C35" s="12">
        <v>80682</v>
      </c>
      <c r="D35" s="362">
        <f>C35/'- 3 -'!E35</f>
        <v>0.013293609471511387</v>
      </c>
      <c r="E35" s="12">
        <v>408304</v>
      </c>
      <c r="F35" s="362">
        <f>E35/'- 3 -'!E35</f>
        <v>0.06727440967819322</v>
      </c>
      <c r="G35" s="12">
        <v>47476</v>
      </c>
      <c r="H35" s="362">
        <f>G35/'- 3 -'!E35</f>
        <v>0.007822406525240756</v>
      </c>
    </row>
    <row r="36" spans="1:8" ht="12.75">
      <c r="A36" s="13">
        <v>30</v>
      </c>
      <c r="B36" s="14" t="s">
        <v>151</v>
      </c>
      <c r="C36" s="14">
        <v>44642</v>
      </c>
      <c r="D36" s="363">
        <f>C36/'- 3 -'!E36</f>
        <v>0.005058287236883686</v>
      </c>
      <c r="E36" s="14">
        <v>691005</v>
      </c>
      <c r="F36" s="363">
        <f>E36/'- 3 -'!E36</f>
        <v>0.07829626298380027</v>
      </c>
      <c r="G36" s="14">
        <v>122445</v>
      </c>
      <c r="H36" s="363">
        <f>G36/'- 3 -'!E36</f>
        <v>0.013873974748448165</v>
      </c>
    </row>
    <row r="37" spans="1:8" ht="12.75">
      <c r="A37" s="11">
        <v>31</v>
      </c>
      <c r="B37" s="12" t="s">
        <v>152</v>
      </c>
      <c r="C37" s="12">
        <v>55863</v>
      </c>
      <c r="D37" s="362">
        <f>C37/'- 3 -'!E37</f>
        <v>0.005540592879044324</v>
      </c>
      <c r="E37" s="12">
        <v>827791</v>
      </c>
      <c r="F37" s="362">
        <f>E37/'- 3 -'!E37</f>
        <v>0.08210180119107423</v>
      </c>
      <c r="G37" s="12">
        <v>247000</v>
      </c>
      <c r="H37" s="362">
        <f>G37/'- 3 -'!E37</f>
        <v>0.02449790453652593</v>
      </c>
    </row>
    <row r="38" spans="1:8" ht="12.75">
      <c r="A38" s="13">
        <v>32</v>
      </c>
      <c r="B38" s="14" t="s">
        <v>153</v>
      </c>
      <c r="C38" s="14">
        <v>46227</v>
      </c>
      <c r="D38" s="363">
        <f>C38/'- 3 -'!E38</f>
        <v>0.007219642074300451</v>
      </c>
      <c r="E38" s="14">
        <v>601800</v>
      </c>
      <c r="F38" s="363">
        <f>E38/'- 3 -'!E38</f>
        <v>0.09398794211854569</v>
      </c>
      <c r="G38" s="14">
        <v>53233</v>
      </c>
      <c r="H38" s="363">
        <f>G38/'- 3 -'!E38</f>
        <v>0.008313825395142145</v>
      </c>
    </row>
    <row r="39" spans="1:8" ht="12.75">
      <c r="A39" s="11">
        <v>33</v>
      </c>
      <c r="B39" s="12" t="s">
        <v>154</v>
      </c>
      <c r="C39" s="12">
        <v>54771</v>
      </c>
      <c r="D39" s="362">
        <f>C39/'- 3 -'!E39</f>
        <v>0.004530145554219319</v>
      </c>
      <c r="E39" s="12">
        <v>1113961</v>
      </c>
      <c r="F39" s="362">
        <f>E39/'- 3 -'!E39</f>
        <v>0.09213644942987542</v>
      </c>
      <c r="G39" s="12">
        <v>72553</v>
      </c>
      <c r="H39" s="362">
        <f>G39/'- 3 -'!E39</f>
        <v>0.006000906508832672</v>
      </c>
    </row>
    <row r="40" spans="1:8" ht="12.75">
      <c r="A40" s="13">
        <v>34</v>
      </c>
      <c r="B40" s="14" t="s">
        <v>155</v>
      </c>
      <c r="C40" s="14">
        <v>32573.78</v>
      </c>
      <c r="D40" s="363">
        <f>C40/'- 3 -'!E40</f>
        <v>0.006004358817169969</v>
      </c>
      <c r="E40" s="14">
        <v>666830.61</v>
      </c>
      <c r="F40" s="363">
        <f>E40/'- 3 -'!E40</f>
        <v>0.12291758134033966</v>
      </c>
      <c r="G40" s="14">
        <v>50154</v>
      </c>
      <c r="H40" s="363">
        <f>G40/'- 3 -'!E40</f>
        <v>0.009244939092618133</v>
      </c>
    </row>
    <row r="41" spans="1:8" ht="12.75">
      <c r="A41" s="11">
        <v>35</v>
      </c>
      <c r="B41" s="12" t="s">
        <v>156</v>
      </c>
      <c r="C41" s="12">
        <v>77333</v>
      </c>
      <c r="D41" s="362">
        <f>C41/'- 3 -'!E41</f>
        <v>0.0057853898874589684</v>
      </c>
      <c r="E41" s="12">
        <v>1293627</v>
      </c>
      <c r="F41" s="362">
        <f>E41/'- 3 -'!E41</f>
        <v>0.09677804512877922</v>
      </c>
      <c r="G41" s="12">
        <v>67697</v>
      </c>
      <c r="H41" s="362">
        <f>G41/'- 3 -'!E41</f>
        <v>0.005064507250608535</v>
      </c>
    </row>
    <row r="42" spans="1:8" ht="12.75">
      <c r="A42" s="13">
        <v>36</v>
      </c>
      <c r="B42" s="14" t="s">
        <v>157</v>
      </c>
      <c r="C42" s="14">
        <v>37045</v>
      </c>
      <c r="D42" s="363">
        <f>C42/'- 3 -'!E42</f>
        <v>0.005225755641338637</v>
      </c>
      <c r="E42" s="14">
        <v>758871</v>
      </c>
      <c r="F42" s="363">
        <f>E42/'- 3 -'!E42</f>
        <v>0.10705019325950312</v>
      </c>
      <c r="G42" s="14">
        <v>39915</v>
      </c>
      <c r="H42" s="363">
        <f>G42/'- 3 -'!E42</f>
        <v>0.005630612401782473</v>
      </c>
    </row>
    <row r="43" spans="1:8" ht="12.75">
      <c r="A43" s="11">
        <v>37</v>
      </c>
      <c r="B43" s="12" t="s">
        <v>158</v>
      </c>
      <c r="C43" s="12">
        <v>25602</v>
      </c>
      <c r="D43" s="362">
        <f>C43/'- 3 -'!E43</f>
        <v>0.00373109531737482</v>
      </c>
      <c r="E43" s="12">
        <v>590892</v>
      </c>
      <c r="F43" s="362">
        <f>E43/'- 3 -'!E43</f>
        <v>0.08611336513843613</v>
      </c>
      <c r="G43" s="12">
        <v>56931</v>
      </c>
      <c r="H43" s="362">
        <f>G43/'- 3 -'!E43</f>
        <v>0.008296812261286847</v>
      </c>
    </row>
    <row r="44" spans="1:8" ht="12.75">
      <c r="A44" s="13">
        <v>38</v>
      </c>
      <c r="B44" s="14" t="s">
        <v>159</v>
      </c>
      <c r="C44" s="14">
        <v>43877</v>
      </c>
      <c r="D44" s="363">
        <f>C44/'- 3 -'!E44</f>
        <v>0.004923937857944847</v>
      </c>
      <c r="E44" s="14">
        <v>854004</v>
      </c>
      <c r="F44" s="363">
        <f>E44/'- 3 -'!E44</f>
        <v>0.09583751456198762</v>
      </c>
      <c r="G44" s="14">
        <v>43398</v>
      </c>
      <c r="H44" s="363">
        <f>G44/'- 3 -'!E44</f>
        <v>0.004870183812910875</v>
      </c>
    </row>
    <row r="45" spans="1:8" ht="12.75">
      <c r="A45" s="11">
        <v>39</v>
      </c>
      <c r="B45" s="12" t="s">
        <v>160</v>
      </c>
      <c r="C45" s="12">
        <v>56932</v>
      </c>
      <c r="D45" s="362">
        <f>C45/'- 3 -'!E45</f>
        <v>0.0038820074830855974</v>
      </c>
      <c r="E45" s="12">
        <v>1301568</v>
      </c>
      <c r="F45" s="362">
        <f>E45/'- 3 -'!E45</f>
        <v>0.08874967884045448</v>
      </c>
      <c r="G45" s="12">
        <v>81747</v>
      </c>
      <c r="H45" s="362">
        <f>G45/'- 3 -'!E45</f>
        <v>0.005574061436798256</v>
      </c>
    </row>
    <row r="46" spans="1:8" ht="12.75">
      <c r="A46" s="13">
        <v>40</v>
      </c>
      <c r="B46" s="14" t="s">
        <v>161</v>
      </c>
      <c r="C46" s="14">
        <v>124515</v>
      </c>
      <c r="D46" s="363">
        <f>C46/'- 3 -'!E46</f>
        <v>0.0029983992644042725</v>
      </c>
      <c r="E46" s="14">
        <v>3441304</v>
      </c>
      <c r="F46" s="363">
        <f>E46/'- 3 -'!E46</f>
        <v>0.08286875783794306</v>
      </c>
      <c r="G46" s="14">
        <v>439668</v>
      </c>
      <c r="H46" s="363">
        <f>G46/'- 3 -'!E46</f>
        <v>0.010587481088881643</v>
      </c>
    </row>
    <row r="47" spans="1:8" ht="12.75">
      <c r="A47" s="11">
        <v>41</v>
      </c>
      <c r="B47" s="12" t="s">
        <v>162</v>
      </c>
      <c r="C47" s="12">
        <v>76470</v>
      </c>
      <c r="D47" s="362">
        <f>C47/'- 3 -'!E47</f>
        <v>0.00633854389215772</v>
      </c>
      <c r="E47" s="12">
        <v>999510</v>
      </c>
      <c r="F47" s="362">
        <f>E47/'- 3 -'!E47</f>
        <v>0.0828486727559901</v>
      </c>
      <c r="G47" s="12">
        <v>119882</v>
      </c>
      <c r="H47" s="362">
        <f>G47/'- 3 -'!E47</f>
        <v>0.009936933684839177</v>
      </c>
    </row>
    <row r="48" spans="1:8" ht="12.75">
      <c r="A48" s="13">
        <v>42</v>
      </c>
      <c r="B48" s="14" t="s">
        <v>163</v>
      </c>
      <c r="C48" s="14">
        <v>20607</v>
      </c>
      <c r="D48" s="363">
        <f>C48/'- 3 -'!E48</f>
        <v>0.0026942301740966643</v>
      </c>
      <c r="E48" s="14">
        <v>661801</v>
      </c>
      <c r="F48" s="363">
        <f>E48/'- 3 -'!E48</f>
        <v>0.08652614274020218</v>
      </c>
      <c r="G48" s="14">
        <v>70402</v>
      </c>
      <c r="H48" s="363">
        <f>G48/'- 3 -'!E48</f>
        <v>0.009204600025076592</v>
      </c>
    </row>
    <row r="49" spans="1:8" ht="12.75">
      <c r="A49" s="11">
        <v>43</v>
      </c>
      <c r="B49" s="12" t="s">
        <v>164</v>
      </c>
      <c r="C49" s="12">
        <v>26062</v>
      </c>
      <c r="D49" s="362">
        <f>C49/'- 3 -'!E49</f>
        <v>0.004226954808465198</v>
      </c>
      <c r="E49" s="12">
        <v>500534</v>
      </c>
      <c r="F49" s="362">
        <f>E49/'- 3 -'!E49</f>
        <v>0.08118082258078119</v>
      </c>
      <c r="G49" s="12">
        <v>107819</v>
      </c>
      <c r="H49" s="362">
        <f>G49/'- 3 -'!E49</f>
        <v>0.017486994109965053</v>
      </c>
    </row>
    <row r="50" spans="1:8" ht="12.75">
      <c r="A50" s="13">
        <v>44</v>
      </c>
      <c r="B50" s="14" t="s">
        <v>165</v>
      </c>
      <c r="C50" s="14">
        <v>87878</v>
      </c>
      <c r="D50" s="363">
        <f>C50/'- 3 -'!E50</f>
        <v>0.009784957634667598</v>
      </c>
      <c r="E50" s="14">
        <v>608360</v>
      </c>
      <c r="F50" s="363">
        <f>E50/'- 3 -'!E50</f>
        <v>0.06773910223976853</v>
      </c>
      <c r="G50" s="14">
        <v>110079</v>
      </c>
      <c r="H50" s="363">
        <f>G50/'- 3 -'!E50</f>
        <v>0.012256973889557961</v>
      </c>
    </row>
    <row r="51" spans="1:8" ht="12.75">
      <c r="A51" s="11">
        <v>45</v>
      </c>
      <c r="B51" s="12" t="s">
        <v>166</v>
      </c>
      <c r="C51" s="12">
        <v>96471</v>
      </c>
      <c r="D51" s="362">
        <f>C51/'- 3 -'!E51</f>
        <v>0.008366169942580414</v>
      </c>
      <c r="E51" s="12">
        <v>1283789</v>
      </c>
      <c r="F51" s="362">
        <f>E51/'- 3 -'!E51</f>
        <v>0.11133290775896765</v>
      </c>
      <c r="G51" s="12">
        <v>38964</v>
      </c>
      <c r="H51" s="362">
        <f>G51/'- 3 -'!E51</f>
        <v>0.0033790408064879943</v>
      </c>
    </row>
    <row r="52" spans="1:8" ht="12.75">
      <c r="A52" s="13">
        <v>46</v>
      </c>
      <c r="B52" s="14" t="s">
        <v>167</v>
      </c>
      <c r="C52" s="14">
        <v>59542</v>
      </c>
      <c r="D52" s="363">
        <f>C52/'- 3 -'!E52</f>
        <v>0.005526270015336815</v>
      </c>
      <c r="E52" s="14">
        <v>1239979</v>
      </c>
      <c r="F52" s="363">
        <f>E52/'- 3 -'!E52</f>
        <v>0.1150861369679777</v>
      </c>
      <c r="G52" s="14">
        <v>118005</v>
      </c>
      <c r="H52" s="363">
        <f>G52/'- 3 -'!E52</f>
        <v>0.010952394833223956</v>
      </c>
    </row>
    <row r="53" spans="1:8" ht="12.75">
      <c r="A53" s="11">
        <v>47</v>
      </c>
      <c r="B53" s="12" t="s">
        <v>168</v>
      </c>
      <c r="C53" s="12">
        <v>74046</v>
      </c>
      <c r="D53" s="362">
        <f>C53/'- 3 -'!E53</f>
        <v>0.008706241424829567</v>
      </c>
      <c r="E53" s="12">
        <v>697024</v>
      </c>
      <c r="F53" s="362">
        <f>E53/'- 3 -'!E53</f>
        <v>0.081955260552905</v>
      </c>
      <c r="G53" s="12">
        <v>123051</v>
      </c>
      <c r="H53" s="362">
        <f>G53/'- 3 -'!E53</f>
        <v>0.014468191577758461</v>
      </c>
    </row>
    <row r="54" spans="1:8" ht="12.75">
      <c r="A54" s="13">
        <v>48</v>
      </c>
      <c r="B54" s="14" t="s">
        <v>169</v>
      </c>
      <c r="C54" s="14">
        <v>87521</v>
      </c>
      <c r="D54" s="363">
        <f>C54/'- 3 -'!E54</f>
        <v>0.001635027172488576</v>
      </c>
      <c r="E54" s="14">
        <v>7481773</v>
      </c>
      <c r="F54" s="363">
        <f>E54/'- 3 -'!E54</f>
        <v>0.13977105098652176</v>
      </c>
      <c r="G54" s="14">
        <v>815690</v>
      </c>
      <c r="H54" s="363">
        <f>G54/'- 3 -'!E54</f>
        <v>0.015238346389177529</v>
      </c>
    </row>
    <row r="55" spans="1:8" ht="12.75">
      <c r="A55" s="11">
        <v>49</v>
      </c>
      <c r="B55" s="12" t="s">
        <v>170</v>
      </c>
      <c r="C55" s="12">
        <v>127735</v>
      </c>
      <c r="D55" s="362">
        <f>C55/'- 3 -'!E55</f>
        <v>0.003979755976636354</v>
      </c>
      <c r="E55" s="12">
        <v>2560590</v>
      </c>
      <c r="F55" s="362">
        <f>E55/'- 3 -'!E55</f>
        <v>0.07977863041621545</v>
      </c>
      <c r="G55" s="12">
        <v>457412</v>
      </c>
      <c r="H55" s="362">
        <f>G55/'- 3 -'!E55</f>
        <v>0.014251286967434046</v>
      </c>
    </row>
    <row r="56" spans="1:8" ht="12.75">
      <c r="A56" s="13">
        <v>50</v>
      </c>
      <c r="B56" s="14" t="s">
        <v>385</v>
      </c>
      <c r="C56" s="14">
        <v>105995</v>
      </c>
      <c r="D56" s="363">
        <f>C56/'- 3 -'!E56</f>
        <v>0.007572230520714707</v>
      </c>
      <c r="E56" s="14">
        <v>1274641</v>
      </c>
      <c r="F56" s="363">
        <f>E56/'- 3 -'!E56</f>
        <v>0.09105972435637827</v>
      </c>
      <c r="G56" s="14">
        <v>160813</v>
      </c>
      <c r="H56" s="363">
        <f>G56/'- 3 -'!E56</f>
        <v>0.01148840140315764</v>
      </c>
    </row>
    <row r="57" spans="1:8" ht="12.75">
      <c r="A57" s="11">
        <v>2264</v>
      </c>
      <c r="B57" s="12" t="s">
        <v>171</v>
      </c>
      <c r="C57" s="12">
        <v>0</v>
      </c>
      <c r="D57" s="362">
        <f>C57/'- 3 -'!E57</f>
        <v>0</v>
      </c>
      <c r="E57" s="12">
        <v>282391</v>
      </c>
      <c r="F57" s="362">
        <f>E57/'- 3 -'!E57</f>
        <v>0.1538601941620618</v>
      </c>
      <c r="G57" s="12">
        <v>8143</v>
      </c>
      <c r="H57" s="362">
        <f>G57/'- 3 -'!E57</f>
        <v>0.004436697915520216</v>
      </c>
    </row>
    <row r="58" spans="1:8" ht="12.75">
      <c r="A58" s="13">
        <v>2309</v>
      </c>
      <c r="B58" s="14" t="s">
        <v>172</v>
      </c>
      <c r="C58" s="14">
        <v>0</v>
      </c>
      <c r="D58" s="363">
        <f>C58/'- 3 -'!E58</f>
        <v>0</v>
      </c>
      <c r="E58" s="14">
        <v>290817</v>
      </c>
      <c r="F58" s="363">
        <f>E58/'- 3 -'!E58</f>
        <v>0.14904634875729364</v>
      </c>
      <c r="G58" s="14">
        <v>4880</v>
      </c>
      <c r="H58" s="363">
        <f>G58/'- 3 -'!E58</f>
        <v>0.002501044237219946</v>
      </c>
    </row>
    <row r="59" spans="1:8" ht="12.75">
      <c r="A59" s="11">
        <v>2312</v>
      </c>
      <c r="B59" s="12" t="s">
        <v>173</v>
      </c>
      <c r="C59" s="12">
        <v>0</v>
      </c>
      <c r="D59" s="362">
        <f>C59/'- 3 -'!E59</f>
        <v>0</v>
      </c>
      <c r="E59" s="12">
        <v>234661</v>
      </c>
      <c r="F59" s="362">
        <f>E59/'- 3 -'!E59</f>
        <v>0.12903600081382624</v>
      </c>
      <c r="G59" s="12">
        <v>12802</v>
      </c>
      <c r="H59" s="362">
        <f>G59/'- 3 -'!E59</f>
        <v>0.007039597046030672</v>
      </c>
    </row>
    <row r="60" spans="1:8" ht="12.75">
      <c r="A60" s="13">
        <v>2355</v>
      </c>
      <c r="B60" s="14" t="s">
        <v>174</v>
      </c>
      <c r="C60" s="14">
        <v>132097</v>
      </c>
      <c r="D60" s="363">
        <f>C60/'- 3 -'!E60</f>
        <v>0.005544327210203271</v>
      </c>
      <c r="E60" s="14">
        <v>2541262</v>
      </c>
      <c r="F60" s="363">
        <f>E60/'- 3 -'!E60</f>
        <v>0.10666092382760839</v>
      </c>
      <c r="G60" s="14">
        <v>83919</v>
      </c>
      <c r="H60" s="363">
        <f>G60/'- 3 -'!E60</f>
        <v>0.0035222177275263506</v>
      </c>
    </row>
    <row r="61" spans="1:8" ht="12.75">
      <c r="A61" s="11">
        <v>2439</v>
      </c>
      <c r="B61" s="12" t="s">
        <v>175</v>
      </c>
      <c r="C61" s="12">
        <v>0</v>
      </c>
      <c r="D61" s="362">
        <f>C61/'- 3 -'!E61</f>
        <v>0</v>
      </c>
      <c r="E61" s="12">
        <v>151348.35</v>
      </c>
      <c r="F61" s="362">
        <f>E61/'- 3 -'!E61</f>
        <v>0.1287333653913954</v>
      </c>
      <c r="G61" s="12">
        <v>11791.66</v>
      </c>
      <c r="H61" s="362">
        <f>G61/'- 3 -'!E61</f>
        <v>0.010029710104874625</v>
      </c>
    </row>
    <row r="62" spans="1:8" ht="12.75">
      <c r="A62" s="13">
        <v>2460</v>
      </c>
      <c r="B62" s="14" t="s">
        <v>176</v>
      </c>
      <c r="C62" s="14">
        <v>0</v>
      </c>
      <c r="D62" s="363">
        <f>C62/'- 3 -'!E62</f>
        <v>0</v>
      </c>
      <c r="E62" s="14">
        <v>350785</v>
      </c>
      <c r="F62" s="363">
        <f>E62/'- 3 -'!E62</f>
        <v>0.1265816618342496</v>
      </c>
      <c r="G62" s="14">
        <v>41715</v>
      </c>
      <c r="H62" s="363">
        <f>G62/'- 3 -'!E62</f>
        <v>0.01505296413306077</v>
      </c>
    </row>
    <row r="63" spans="1:8" ht="12.75">
      <c r="A63" s="11">
        <v>3000</v>
      </c>
      <c r="B63" s="12" t="s">
        <v>459</v>
      </c>
      <c r="C63" s="12">
        <v>0</v>
      </c>
      <c r="D63" s="362">
        <f>C63/'- 3 -'!E63</f>
        <v>0</v>
      </c>
      <c r="E63" s="12">
        <v>417712</v>
      </c>
      <c r="F63" s="362">
        <f>E63/'- 3 -'!E63</f>
        <v>0.08282607044713095</v>
      </c>
      <c r="G63" s="12">
        <v>51062</v>
      </c>
      <c r="H63" s="362">
        <f>G63/'- 3 -'!E63</f>
        <v>0.010124834357575076</v>
      </c>
    </row>
    <row r="64" spans="1:8" ht="4.5" customHeight="1">
      <c r="A64" s="15"/>
      <c r="B64" s="15"/>
      <c r="C64" s="15"/>
      <c r="D64" s="196"/>
      <c r="E64" s="15"/>
      <c r="F64" s="196"/>
      <c r="G64" s="15"/>
      <c r="H64" s="196"/>
    </row>
    <row r="65" spans="1:8" ht="12.75">
      <c r="A65" s="17"/>
      <c r="B65" s="18" t="s">
        <v>177</v>
      </c>
      <c r="C65" s="18">
        <f>SUM(C11:C63)</f>
        <v>6269464.7</v>
      </c>
      <c r="D65" s="101">
        <f>C65/'- 3 -'!E65</f>
        <v>0.005164933215311397</v>
      </c>
      <c r="E65" s="18">
        <f>SUM(E11:E63)</f>
        <v>112055451.27999999</v>
      </c>
      <c r="F65" s="101">
        <f>E65/'- 3 -'!E65</f>
        <v>0.09231392949270134</v>
      </c>
      <c r="G65" s="18">
        <f>SUM(G11:G63)</f>
        <v>14326036.680000002</v>
      </c>
      <c r="H65" s="101">
        <f>G65/'- 3 -'!E65</f>
        <v>0.011802127650914348</v>
      </c>
    </row>
    <row r="66" spans="1:8" ht="4.5" customHeight="1">
      <c r="A66" s="15"/>
      <c r="B66" s="15"/>
      <c r="C66" s="15"/>
      <c r="D66" s="196"/>
      <c r="E66" s="15"/>
      <c r="F66" s="196"/>
      <c r="G66" s="15"/>
      <c r="H66" s="196"/>
    </row>
    <row r="67" spans="1:8" ht="12.75">
      <c r="A67" s="13">
        <v>2155</v>
      </c>
      <c r="B67" s="14" t="s">
        <v>178</v>
      </c>
      <c r="C67" s="14">
        <v>0</v>
      </c>
      <c r="D67" s="363">
        <f>C67/'- 3 -'!E67</f>
        <v>0</v>
      </c>
      <c r="E67" s="14">
        <v>98267</v>
      </c>
      <c r="F67" s="363">
        <f>E67/'- 3 -'!E67</f>
        <v>0.08506134671033311</v>
      </c>
      <c r="G67" s="14">
        <v>7472</v>
      </c>
      <c r="H67" s="363">
        <f>G67/'- 3 -'!E67</f>
        <v>0.006467872048801826</v>
      </c>
    </row>
    <row r="68" spans="1:8" ht="12.75">
      <c r="A68" s="11">
        <v>2408</v>
      </c>
      <c r="B68" s="12" t="s">
        <v>180</v>
      </c>
      <c r="C68" s="12">
        <v>0</v>
      </c>
      <c r="D68" s="362">
        <f>C68/'- 3 -'!E68</f>
        <v>0</v>
      </c>
      <c r="E68" s="12">
        <v>291199</v>
      </c>
      <c r="F68" s="362">
        <f>E68/'- 3 -'!E68</f>
        <v>0.12813202924518008</v>
      </c>
      <c r="G68" s="12">
        <v>34066</v>
      </c>
      <c r="H68" s="362">
        <f>G68/'- 3 -'!E68</f>
        <v>0.014989562835951717</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6.83203125" style="81" customWidth="1"/>
    <col min="4" max="4" width="15.83203125" style="81" customWidth="1"/>
    <col min="5" max="5" width="16.83203125" style="81" customWidth="1"/>
    <col min="6" max="6" width="15.83203125" style="81" customWidth="1"/>
    <col min="7" max="7" width="16.83203125" style="81" customWidth="1"/>
    <col min="8" max="16384" width="15.83203125" style="81" customWidth="1"/>
  </cols>
  <sheetData>
    <row r="1" spans="1:8" ht="6.75" customHeight="1">
      <c r="A1" s="15"/>
      <c r="B1" s="79"/>
      <c r="C1" s="79"/>
      <c r="D1" s="79"/>
      <c r="E1" s="141"/>
      <c r="F1" s="141"/>
      <c r="G1" s="141"/>
      <c r="H1" s="141"/>
    </row>
    <row r="2" spans="1:8" ht="12.75">
      <c r="A2" s="6"/>
      <c r="B2" s="82"/>
      <c r="C2" s="198" t="s">
        <v>0</v>
      </c>
      <c r="D2" s="197"/>
      <c r="E2" s="199"/>
      <c r="F2" s="198"/>
      <c r="G2" s="213"/>
      <c r="H2" s="218" t="s">
        <v>427</v>
      </c>
    </row>
    <row r="3" spans="1:8" ht="12.75">
      <c r="A3" s="7"/>
      <c r="B3" s="85"/>
      <c r="C3" s="201" t="str">
        <f>YEAR</f>
        <v>OPERATING FUND ACTUAL 1999/2000</v>
      </c>
      <c r="D3" s="200"/>
      <c r="E3" s="202"/>
      <c r="F3" s="201"/>
      <c r="G3" s="214"/>
      <c r="H3" s="219"/>
    </row>
    <row r="4" spans="1:8" ht="12.75">
      <c r="A4" s="8"/>
      <c r="E4" s="141"/>
      <c r="F4" s="141"/>
      <c r="G4" s="141"/>
      <c r="H4" s="141"/>
    </row>
    <row r="5" spans="1:8" ht="12.75">
      <c r="A5" s="8"/>
      <c r="C5" s="15"/>
      <c r="E5" s="141"/>
      <c r="F5" s="141"/>
      <c r="G5" s="141"/>
      <c r="H5" s="141"/>
    </row>
    <row r="6" spans="1:8" ht="16.5">
      <c r="A6" s="8"/>
      <c r="C6" s="343" t="s">
        <v>374</v>
      </c>
      <c r="D6" s="221"/>
      <c r="E6" s="174"/>
      <c r="F6" s="155"/>
      <c r="G6" s="141"/>
      <c r="H6" s="152"/>
    </row>
    <row r="7" spans="3:8" ht="12.75">
      <c r="C7" s="224"/>
      <c r="D7" s="66"/>
      <c r="E7" s="224"/>
      <c r="F7" s="66"/>
      <c r="G7" s="181"/>
      <c r="H7" s="141"/>
    </row>
    <row r="8" spans="1:8" ht="12.75">
      <c r="A8" s="92"/>
      <c r="B8" s="45"/>
      <c r="C8" s="68" t="s">
        <v>89</v>
      </c>
      <c r="D8" s="70"/>
      <c r="E8" s="68" t="s">
        <v>90</v>
      </c>
      <c r="F8" s="70"/>
      <c r="G8" s="141"/>
      <c r="H8" s="141"/>
    </row>
    <row r="9" spans="1:6" ht="12.75">
      <c r="A9" s="51" t="s">
        <v>110</v>
      </c>
      <c r="B9" s="52" t="s">
        <v>111</v>
      </c>
      <c r="C9" s="133" t="s">
        <v>112</v>
      </c>
      <c r="D9" s="133" t="s">
        <v>113</v>
      </c>
      <c r="E9" s="223" t="s">
        <v>112</v>
      </c>
      <c r="F9" s="133" t="s">
        <v>113</v>
      </c>
    </row>
    <row r="10" spans="1:2" ht="4.5" customHeight="1">
      <c r="A10" s="76"/>
      <c r="B10" s="76"/>
    </row>
    <row r="11" spans="1:6" ht="12.75">
      <c r="A11" s="11">
        <v>1</v>
      </c>
      <c r="B11" s="12" t="s">
        <v>126</v>
      </c>
      <c r="C11" s="12">
        <v>1509538.56</v>
      </c>
      <c r="D11" s="362">
        <f>C11/'- 3 -'!E11</f>
        <v>0.006841694894608757</v>
      </c>
      <c r="E11" s="12">
        <v>446927.72</v>
      </c>
      <c r="F11" s="362">
        <f>E11/'- 3 -'!E11</f>
        <v>0.0020256144368933056</v>
      </c>
    </row>
    <row r="12" spans="1:6" ht="12.75">
      <c r="A12" s="13">
        <v>2</v>
      </c>
      <c r="B12" s="14" t="s">
        <v>127</v>
      </c>
      <c r="C12" s="14">
        <v>356568</v>
      </c>
      <c r="D12" s="363">
        <f>C12/'- 3 -'!E12</f>
        <v>0.006409441411630182</v>
      </c>
      <c r="E12" s="14">
        <v>193311</v>
      </c>
      <c r="F12" s="363">
        <f>E12/'- 3 -'!E12</f>
        <v>0.003474836577381151</v>
      </c>
    </row>
    <row r="13" spans="1:6" ht="12.75">
      <c r="A13" s="11">
        <v>3</v>
      </c>
      <c r="B13" s="12" t="s">
        <v>128</v>
      </c>
      <c r="C13" s="12">
        <v>97341</v>
      </c>
      <c r="D13" s="362">
        <f>C13/'- 3 -'!E13</f>
        <v>0.002525631366327624</v>
      </c>
      <c r="E13" s="12">
        <v>58464</v>
      </c>
      <c r="F13" s="362">
        <f>E13/'- 3 -'!E13</f>
        <v>0.0015169200254874944</v>
      </c>
    </row>
    <row r="14" spans="1:6" ht="12.75">
      <c r="A14" s="13">
        <v>4</v>
      </c>
      <c r="B14" s="14" t="s">
        <v>129</v>
      </c>
      <c r="C14" s="14">
        <v>148567</v>
      </c>
      <c r="D14" s="363">
        <f>C14/'- 3 -'!E14</f>
        <v>0.003932634148303324</v>
      </c>
      <c r="E14" s="14">
        <v>0</v>
      </c>
      <c r="F14" s="363">
        <f>E14/'- 3 -'!E14</f>
        <v>0</v>
      </c>
    </row>
    <row r="15" spans="1:6" ht="12.75">
      <c r="A15" s="11">
        <v>5</v>
      </c>
      <c r="B15" s="12" t="s">
        <v>130</v>
      </c>
      <c r="C15" s="12">
        <v>233368</v>
      </c>
      <c r="D15" s="362">
        <f>C15/'- 3 -'!E15</f>
        <v>0.0050818750282682675</v>
      </c>
      <c r="E15" s="12">
        <v>115541</v>
      </c>
      <c r="F15" s="362">
        <f>E15/'- 3 -'!E15</f>
        <v>0.002516047284294093</v>
      </c>
    </row>
    <row r="16" spans="1:6" ht="12.75">
      <c r="A16" s="13">
        <v>6</v>
      </c>
      <c r="B16" s="14" t="s">
        <v>131</v>
      </c>
      <c r="C16" s="14">
        <v>59411</v>
      </c>
      <c r="D16" s="363">
        <f>C16/'- 3 -'!E16</f>
        <v>0.001087459444266143</v>
      </c>
      <c r="E16" s="14">
        <v>96258</v>
      </c>
      <c r="F16" s="363">
        <f>E16/'- 3 -'!E16</f>
        <v>0.0017619072425337126</v>
      </c>
    </row>
    <row r="17" spans="1:6" ht="12.75">
      <c r="A17" s="11">
        <v>9</v>
      </c>
      <c r="B17" s="12" t="s">
        <v>132</v>
      </c>
      <c r="C17" s="12">
        <v>107690</v>
      </c>
      <c r="D17" s="362">
        <f>C17/'- 3 -'!E17</f>
        <v>0.0013994043809566164</v>
      </c>
      <c r="E17" s="12">
        <v>109596</v>
      </c>
      <c r="F17" s="362">
        <f>E17/'- 3 -'!E17</f>
        <v>0.0014241723700930574</v>
      </c>
    </row>
    <row r="18" spans="1:6" ht="12.75">
      <c r="A18" s="13">
        <v>10</v>
      </c>
      <c r="B18" s="14" t="s">
        <v>133</v>
      </c>
      <c r="C18" s="14">
        <v>135011</v>
      </c>
      <c r="D18" s="363">
        <f>C18/'- 3 -'!E18</f>
        <v>0.0023971771579277415</v>
      </c>
      <c r="E18" s="14">
        <v>101664</v>
      </c>
      <c r="F18" s="363">
        <f>E18/'- 3 -'!E18</f>
        <v>0.001805087130556517</v>
      </c>
    </row>
    <row r="19" spans="1:6" ht="12.75">
      <c r="A19" s="11">
        <v>11</v>
      </c>
      <c r="B19" s="12" t="s">
        <v>134</v>
      </c>
      <c r="C19" s="12">
        <v>113183</v>
      </c>
      <c r="D19" s="362">
        <f>C19/'- 3 -'!E19</f>
        <v>0.0038183261708722807</v>
      </c>
      <c r="E19" s="12">
        <v>47480</v>
      </c>
      <c r="F19" s="362">
        <f>E19/'- 3 -'!E19</f>
        <v>0.0016017787706017325</v>
      </c>
    </row>
    <row r="20" spans="1:6" ht="12.75">
      <c r="A20" s="13">
        <v>12</v>
      </c>
      <c r="B20" s="14" t="s">
        <v>135</v>
      </c>
      <c r="C20" s="14">
        <v>95798</v>
      </c>
      <c r="D20" s="363">
        <f>C20/'- 3 -'!E20</f>
        <v>0.002020962629912057</v>
      </c>
      <c r="E20" s="14">
        <v>119323</v>
      </c>
      <c r="F20" s="363">
        <f>E20/'- 3 -'!E20</f>
        <v>0.002517247999843383</v>
      </c>
    </row>
    <row r="21" spans="1:6" ht="12.75">
      <c r="A21" s="11">
        <v>13</v>
      </c>
      <c r="B21" s="12" t="s">
        <v>136</v>
      </c>
      <c r="C21" s="12">
        <v>50422</v>
      </c>
      <c r="D21" s="362">
        <f>C21/'- 3 -'!E21</f>
        <v>0.0025921015389353415</v>
      </c>
      <c r="E21" s="12">
        <v>26473</v>
      </c>
      <c r="F21" s="362">
        <f>E21/'- 3 -'!E21</f>
        <v>0.0013609278497527923</v>
      </c>
    </row>
    <row r="22" spans="1:6" ht="12.75">
      <c r="A22" s="13">
        <v>14</v>
      </c>
      <c r="B22" s="14" t="s">
        <v>137</v>
      </c>
      <c r="C22" s="14">
        <v>25124</v>
      </c>
      <c r="D22" s="363">
        <f>C22/'- 3 -'!E22</f>
        <v>0.0011555548575496442</v>
      </c>
      <c r="E22" s="14">
        <v>61500</v>
      </c>
      <c r="F22" s="363">
        <f>E22/'- 3 -'!E22</f>
        <v>0.0028286349203671037</v>
      </c>
    </row>
    <row r="23" spans="1:6" ht="12.75">
      <c r="A23" s="11">
        <v>15</v>
      </c>
      <c r="B23" s="12" t="s">
        <v>138</v>
      </c>
      <c r="C23" s="12">
        <v>66449</v>
      </c>
      <c r="D23" s="362">
        <f>C23/'- 3 -'!E23</f>
        <v>0.002336135636705156</v>
      </c>
      <c r="E23" s="12">
        <v>40229</v>
      </c>
      <c r="F23" s="362">
        <f>E23/'- 3 -'!E23</f>
        <v>0.0014143237750607492</v>
      </c>
    </row>
    <row r="24" spans="1:6" ht="12.75">
      <c r="A24" s="13">
        <v>16</v>
      </c>
      <c r="B24" s="14" t="s">
        <v>139</v>
      </c>
      <c r="C24" s="14">
        <v>17276</v>
      </c>
      <c r="D24" s="363">
        <f>C24/'- 3 -'!E24</f>
        <v>0.003136002602323067</v>
      </c>
      <c r="E24" s="14">
        <v>6680</v>
      </c>
      <c r="F24" s="363">
        <f>E24/'- 3 -'!E24</f>
        <v>0.0012125779916368424</v>
      </c>
    </row>
    <row r="25" spans="1:6" ht="12.75">
      <c r="A25" s="11">
        <v>17</v>
      </c>
      <c r="B25" s="12" t="s">
        <v>140</v>
      </c>
      <c r="C25" s="12">
        <v>8027</v>
      </c>
      <c r="D25" s="362">
        <f>C25/'- 3 -'!E25</f>
        <v>0.0020228910064032453</v>
      </c>
      <c r="E25" s="12">
        <v>26057</v>
      </c>
      <c r="F25" s="362">
        <f>E25/'- 3 -'!E25</f>
        <v>0.006566646437504591</v>
      </c>
    </row>
    <row r="26" spans="1:6" ht="12.75">
      <c r="A26" s="13">
        <v>18</v>
      </c>
      <c r="B26" s="14" t="s">
        <v>141</v>
      </c>
      <c r="C26" s="14">
        <v>115931</v>
      </c>
      <c r="D26" s="363">
        <f>C26/'- 3 -'!E26</f>
        <v>0.013165010105616697</v>
      </c>
      <c r="E26" s="14">
        <v>6282</v>
      </c>
      <c r="F26" s="363">
        <f>E26/'- 3 -'!E26</f>
        <v>0.0007133777288515073</v>
      </c>
    </row>
    <row r="27" spans="1:6" ht="12.75">
      <c r="A27" s="11">
        <v>19</v>
      </c>
      <c r="B27" s="12" t="s">
        <v>142</v>
      </c>
      <c r="C27" s="12">
        <v>38103</v>
      </c>
      <c r="D27" s="362">
        <f>C27/'- 3 -'!E27</f>
        <v>0.0017783821207978062</v>
      </c>
      <c r="E27" s="12">
        <v>0</v>
      </c>
      <c r="F27" s="362">
        <f>E27/'- 3 -'!E27</f>
        <v>0</v>
      </c>
    </row>
    <row r="28" spans="1:6" ht="12.75">
      <c r="A28" s="13">
        <v>20</v>
      </c>
      <c r="B28" s="14" t="s">
        <v>143</v>
      </c>
      <c r="C28" s="14">
        <v>18415.52</v>
      </c>
      <c r="D28" s="363">
        <f>C28/'- 3 -'!E28</f>
        <v>0.0024466232722220767</v>
      </c>
      <c r="E28" s="14">
        <v>9329.73</v>
      </c>
      <c r="F28" s="363">
        <f>E28/'- 3 -'!E28</f>
        <v>0.0012395161549360796</v>
      </c>
    </row>
    <row r="29" spans="1:6" ht="12.75">
      <c r="A29" s="11">
        <v>21</v>
      </c>
      <c r="B29" s="12" t="s">
        <v>144</v>
      </c>
      <c r="C29" s="12">
        <v>107007</v>
      </c>
      <c r="D29" s="362">
        <f>C29/'- 3 -'!E29</f>
        <v>0.005090992686720281</v>
      </c>
      <c r="E29" s="12">
        <v>77309</v>
      </c>
      <c r="F29" s="362">
        <f>E29/'- 3 -'!E29</f>
        <v>0.0036780729636160087</v>
      </c>
    </row>
    <row r="30" spans="1:6" ht="12.75">
      <c r="A30" s="13">
        <v>22</v>
      </c>
      <c r="B30" s="14" t="s">
        <v>145</v>
      </c>
      <c r="C30" s="14">
        <v>66871</v>
      </c>
      <c r="D30" s="363">
        <f>C30/'- 3 -'!E30</f>
        <v>0.005633405332910996</v>
      </c>
      <c r="E30" s="14">
        <v>6715</v>
      </c>
      <c r="F30" s="363">
        <f>E30/'- 3 -'!E30</f>
        <v>0.000565690909519782</v>
      </c>
    </row>
    <row r="31" spans="1:6" ht="12.75">
      <c r="A31" s="11">
        <v>23</v>
      </c>
      <c r="B31" s="12" t="s">
        <v>146</v>
      </c>
      <c r="C31" s="12">
        <v>26910</v>
      </c>
      <c r="D31" s="362">
        <f>C31/'- 3 -'!E31</f>
        <v>0.002876065926570435</v>
      </c>
      <c r="E31" s="12">
        <v>0</v>
      </c>
      <c r="F31" s="362">
        <f>E31/'- 3 -'!E31</f>
        <v>0</v>
      </c>
    </row>
    <row r="32" spans="1:6" ht="12.75">
      <c r="A32" s="13">
        <v>24</v>
      </c>
      <c r="B32" s="14" t="s">
        <v>147</v>
      </c>
      <c r="C32" s="14">
        <v>29711</v>
      </c>
      <c r="D32" s="363">
        <f>C32/'- 3 -'!E32</f>
        <v>0.001365112725064294</v>
      </c>
      <c r="E32" s="14">
        <v>33089</v>
      </c>
      <c r="F32" s="363">
        <f>E32/'- 3 -'!E32</f>
        <v>0.0015203195772492484</v>
      </c>
    </row>
    <row r="33" spans="1:6" ht="12.75">
      <c r="A33" s="11">
        <v>25</v>
      </c>
      <c r="B33" s="12" t="s">
        <v>148</v>
      </c>
      <c r="C33" s="12">
        <v>24724</v>
      </c>
      <c r="D33" s="362">
        <f>C33/'- 3 -'!E33</f>
        <v>0.0024952862665798166</v>
      </c>
      <c r="E33" s="12">
        <v>23393</v>
      </c>
      <c r="F33" s="362">
        <f>E33/'- 3 -'!E33</f>
        <v>0.002360954199729075</v>
      </c>
    </row>
    <row r="34" spans="1:6" ht="12.75">
      <c r="A34" s="13">
        <v>26</v>
      </c>
      <c r="B34" s="14" t="s">
        <v>149</v>
      </c>
      <c r="C34" s="14">
        <v>10138</v>
      </c>
      <c r="D34" s="363">
        <f>C34/'- 3 -'!E34</f>
        <v>0.0006959767764261448</v>
      </c>
      <c r="E34" s="14">
        <v>8101</v>
      </c>
      <c r="F34" s="363">
        <f>E34/'- 3 -'!E34</f>
        <v>0.0005561361082884395</v>
      </c>
    </row>
    <row r="35" spans="1:6" ht="12.75">
      <c r="A35" s="11">
        <v>28</v>
      </c>
      <c r="B35" s="12" t="s">
        <v>150</v>
      </c>
      <c r="C35" s="12">
        <v>29409</v>
      </c>
      <c r="D35" s="362">
        <f>C35/'- 3 -'!E35</f>
        <v>0.004845588370983347</v>
      </c>
      <c r="E35" s="12">
        <v>9757</v>
      </c>
      <c r="F35" s="362">
        <f>E35/'- 3 -'!E35</f>
        <v>0.0016076169110029077</v>
      </c>
    </row>
    <row r="36" spans="1:6" ht="12.75">
      <c r="A36" s="13">
        <v>30</v>
      </c>
      <c r="B36" s="14" t="s">
        <v>151</v>
      </c>
      <c r="C36" s="14">
        <v>24776</v>
      </c>
      <c r="D36" s="363">
        <f>C36/'- 3 -'!E36</f>
        <v>0.002807314291049465</v>
      </c>
      <c r="E36" s="14">
        <v>17902</v>
      </c>
      <c r="F36" s="363">
        <f>E36/'- 3 -'!E36</f>
        <v>0.002028436407748124</v>
      </c>
    </row>
    <row r="37" spans="1:6" ht="12.75">
      <c r="A37" s="11">
        <v>31</v>
      </c>
      <c r="B37" s="12" t="s">
        <v>152</v>
      </c>
      <c r="C37" s="12">
        <v>30445</v>
      </c>
      <c r="D37" s="362">
        <f>C37/'- 3 -'!E37</f>
        <v>0.0030195898931762426</v>
      </c>
      <c r="E37" s="12">
        <v>6521</v>
      </c>
      <c r="F37" s="362">
        <f>E37/'- 3 -'!E37</f>
        <v>0.0006467645161242332</v>
      </c>
    </row>
    <row r="38" spans="1:6" ht="12.75">
      <c r="A38" s="13">
        <v>32</v>
      </c>
      <c r="B38" s="14" t="s">
        <v>153</v>
      </c>
      <c r="C38" s="14">
        <v>21644</v>
      </c>
      <c r="D38" s="363">
        <f>C38/'- 3 -'!E38</f>
        <v>0.003380317413116987</v>
      </c>
      <c r="E38" s="14">
        <v>15501</v>
      </c>
      <c r="F38" s="363">
        <f>E38/'- 3 -'!E38</f>
        <v>0.0024209157374203666</v>
      </c>
    </row>
    <row r="39" spans="1:6" ht="12.75">
      <c r="A39" s="11">
        <v>33</v>
      </c>
      <c r="B39" s="12" t="s">
        <v>154</v>
      </c>
      <c r="C39" s="12">
        <v>37551</v>
      </c>
      <c r="D39" s="362">
        <f>C39/'- 3 -'!E39</f>
        <v>0.0031058679904783486</v>
      </c>
      <c r="E39" s="12">
        <v>29156</v>
      </c>
      <c r="F39" s="362">
        <f>E39/'- 3 -'!E39</f>
        <v>0.002411512000489647</v>
      </c>
    </row>
    <row r="40" spans="1:6" ht="12.75">
      <c r="A40" s="13">
        <v>34</v>
      </c>
      <c r="B40" s="14" t="s">
        <v>155</v>
      </c>
      <c r="C40" s="14">
        <v>24876.11</v>
      </c>
      <c r="D40" s="363">
        <f>C40/'- 3 -'!E40</f>
        <v>0.004585439283233019</v>
      </c>
      <c r="E40" s="14">
        <v>1614</v>
      </c>
      <c r="F40" s="363">
        <f>E40/'- 3 -'!E40</f>
        <v>0.00029751030217900194</v>
      </c>
    </row>
    <row r="41" spans="1:6" ht="12.75">
      <c r="A41" s="11">
        <v>35</v>
      </c>
      <c r="B41" s="12" t="s">
        <v>156</v>
      </c>
      <c r="C41" s="12">
        <v>76049</v>
      </c>
      <c r="D41" s="362">
        <f>C41/'- 3 -'!E41</f>
        <v>0.005689332051664452</v>
      </c>
      <c r="E41" s="12">
        <v>42120</v>
      </c>
      <c r="F41" s="362">
        <f>E41/'- 3 -'!E41</f>
        <v>0.00315105610877338</v>
      </c>
    </row>
    <row r="42" spans="1:6" ht="12.75">
      <c r="A42" s="13">
        <v>36</v>
      </c>
      <c r="B42" s="14" t="s">
        <v>157</v>
      </c>
      <c r="C42" s="14">
        <v>19326</v>
      </c>
      <c r="D42" s="363">
        <f>C42/'- 3 -'!E42</f>
        <v>0.00272622360708626</v>
      </c>
      <c r="E42" s="14">
        <v>0</v>
      </c>
      <c r="F42" s="363">
        <f>E42/'- 3 -'!E42</f>
        <v>0</v>
      </c>
    </row>
    <row r="43" spans="1:6" ht="12.75">
      <c r="A43" s="11">
        <v>37</v>
      </c>
      <c r="B43" s="12" t="s">
        <v>158</v>
      </c>
      <c r="C43" s="12">
        <v>12465</v>
      </c>
      <c r="D43" s="362">
        <f>C43/'- 3 -'!E43</f>
        <v>0.0018165808581781552</v>
      </c>
      <c r="E43" s="12">
        <v>2112</v>
      </c>
      <c r="F43" s="362">
        <f>E43/'- 3 -'!E43</f>
        <v>0.000307791317486744</v>
      </c>
    </row>
    <row r="44" spans="1:6" ht="12.75">
      <c r="A44" s="13">
        <v>38</v>
      </c>
      <c r="B44" s="14" t="s">
        <v>159</v>
      </c>
      <c r="C44" s="14">
        <v>27982</v>
      </c>
      <c r="D44" s="363">
        <f>C44/'- 3 -'!E44</f>
        <v>0.0031401788896463457</v>
      </c>
      <c r="E44" s="14">
        <v>21596</v>
      </c>
      <c r="F44" s="363">
        <f>E44/'- 3 -'!E44</f>
        <v>0.0024235331034523078</v>
      </c>
    </row>
    <row r="45" spans="1:6" ht="12.75">
      <c r="A45" s="11">
        <v>39</v>
      </c>
      <c r="B45" s="12" t="s">
        <v>160</v>
      </c>
      <c r="C45" s="12">
        <v>33138</v>
      </c>
      <c r="D45" s="362">
        <f>C45/'- 3 -'!E45</f>
        <v>0.002259572190938146</v>
      </c>
      <c r="E45" s="12">
        <v>0</v>
      </c>
      <c r="F45" s="362">
        <f>E45/'- 3 -'!E45</f>
        <v>0</v>
      </c>
    </row>
    <row r="46" spans="1:6" ht="12.75">
      <c r="A46" s="13">
        <v>40</v>
      </c>
      <c r="B46" s="14" t="s">
        <v>161</v>
      </c>
      <c r="C46" s="14">
        <v>152522</v>
      </c>
      <c r="D46" s="363">
        <f>C46/'- 3 -'!E46</f>
        <v>0.003672825383331072</v>
      </c>
      <c r="E46" s="14">
        <v>73537</v>
      </c>
      <c r="F46" s="363">
        <f>E46/'- 3 -'!E46</f>
        <v>0.0017708170638597517</v>
      </c>
    </row>
    <row r="47" spans="1:6" ht="12.75">
      <c r="A47" s="11">
        <v>41</v>
      </c>
      <c r="B47" s="12" t="s">
        <v>162</v>
      </c>
      <c r="C47" s="12">
        <v>46558</v>
      </c>
      <c r="D47" s="362">
        <f>C47/'- 3 -'!E47</f>
        <v>0.0038591594943256065</v>
      </c>
      <c r="E47" s="12">
        <v>20016</v>
      </c>
      <c r="F47" s="362">
        <f>E47/'- 3 -'!E47</f>
        <v>0.001659111998763292</v>
      </c>
    </row>
    <row r="48" spans="1:6" ht="12.75">
      <c r="A48" s="13">
        <v>42</v>
      </c>
      <c r="B48" s="14" t="s">
        <v>163</v>
      </c>
      <c r="C48" s="14">
        <v>10877</v>
      </c>
      <c r="D48" s="363">
        <f>C48/'- 3 -'!E48</f>
        <v>0.0014220964528388128</v>
      </c>
      <c r="E48" s="14">
        <v>0</v>
      </c>
      <c r="F48" s="363">
        <f>E48/'- 3 -'!E48</f>
        <v>0</v>
      </c>
    </row>
    <row r="49" spans="1:6" ht="12.75">
      <c r="A49" s="11">
        <v>43</v>
      </c>
      <c r="B49" s="12" t="s">
        <v>164</v>
      </c>
      <c r="C49" s="12">
        <v>7664</v>
      </c>
      <c r="D49" s="362">
        <f>C49/'- 3 -'!E49</f>
        <v>0.0012430121115830433</v>
      </c>
      <c r="E49" s="12">
        <v>11046</v>
      </c>
      <c r="F49" s="362">
        <f>E49/'- 3 -'!E49</f>
        <v>0.0017915333748103207</v>
      </c>
    </row>
    <row r="50" spans="1:6" ht="12.75">
      <c r="A50" s="13">
        <v>44</v>
      </c>
      <c r="B50" s="14" t="s">
        <v>165</v>
      </c>
      <c r="C50" s="14">
        <v>35898</v>
      </c>
      <c r="D50" s="363">
        <f>C50/'- 3 -'!E50</f>
        <v>0.003997137044189643</v>
      </c>
      <c r="E50" s="14">
        <v>8922</v>
      </c>
      <c r="F50" s="363">
        <f>E50/'- 3 -'!E50</f>
        <v>0.0009934385399816145</v>
      </c>
    </row>
    <row r="51" spans="1:6" ht="12.75">
      <c r="A51" s="11">
        <v>45</v>
      </c>
      <c r="B51" s="12" t="s">
        <v>166</v>
      </c>
      <c r="C51" s="12">
        <v>27491</v>
      </c>
      <c r="D51" s="362">
        <f>C51/'- 3 -'!E51</f>
        <v>0.002384077887567022</v>
      </c>
      <c r="E51" s="12">
        <v>157</v>
      </c>
      <c r="F51" s="362">
        <f>E51/'- 3 -'!E51</f>
        <v>1.3615373334837673E-05</v>
      </c>
    </row>
    <row r="52" spans="1:6" ht="12.75">
      <c r="A52" s="13">
        <v>46</v>
      </c>
      <c r="B52" s="14" t="s">
        <v>167</v>
      </c>
      <c r="C52" s="14">
        <v>56819</v>
      </c>
      <c r="D52" s="363">
        <f>C52/'- 3 -'!E52</f>
        <v>0.005273540290910995</v>
      </c>
      <c r="E52" s="14">
        <v>8108</v>
      </c>
      <c r="F52" s="363">
        <f>E52/'- 3 -'!E52</f>
        <v>0.0007525275819480517</v>
      </c>
    </row>
    <row r="53" spans="1:6" ht="12.75">
      <c r="A53" s="11">
        <v>47</v>
      </c>
      <c r="B53" s="12" t="s">
        <v>168</v>
      </c>
      <c r="C53" s="12">
        <v>11693</v>
      </c>
      <c r="D53" s="362">
        <f>C53/'- 3 -'!E53</f>
        <v>0.001374849161069229</v>
      </c>
      <c r="E53" s="12">
        <v>6279</v>
      </c>
      <c r="F53" s="362">
        <f>E53/'- 3 -'!E53</f>
        <v>0.0007382774208803291</v>
      </c>
    </row>
    <row r="54" spans="1:6" ht="12.75">
      <c r="A54" s="13">
        <v>48</v>
      </c>
      <c r="B54" s="14" t="s">
        <v>169</v>
      </c>
      <c r="C54" s="14">
        <v>1616551</v>
      </c>
      <c r="D54" s="363">
        <f>C54/'- 3 -'!E54</f>
        <v>0.030199664203032186</v>
      </c>
      <c r="E54" s="14">
        <v>11376</v>
      </c>
      <c r="F54" s="363">
        <f>E54/'- 3 -'!E54</f>
        <v>0.00021252121335713761</v>
      </c>
    </row>
    <row r="55" spans="1:6" ht="12.75">
      <c r="A55" s="11">
        <v>49</v>
      </c>
      <c r="B55" s="12" t="s">
        <v>170</v>
      </c>
      <c r="C55" s="12">
        <v>163186</v>
      </c>
      <c r="D55" s="362">
        <f>C55/'- 3 -'!E55</f>
        <v>0.0050842796320771915</v>
      </c>
      <c r="E55" s="12">
        <v>180807</v>
      </c>
      <c r="F55" s="362">
        <f>E55/'- 3 -'!E55</f>
        <v>0.005633285621542171</v>
      </c>
    </row>
    <row r="56" spans="1:6" ht="12.75">
      <c r="A56" s="13">
        <v>50</v>
      </c>
      <c r="B56" s="14" t="s">
        <v>385</v>
      </c>
      <c r="C56" s="14">
        <v>60420</v>
      </c>
      <c r="D56" s="363">
        <f>C56/'- 3 -'!E56</f>
        <v>0.004316374999401694</v>
      </c>
      <c r="E56" s="14">
        <v>50491</v>
      </c>
      <c r="F56" s="363">
        <f>E56/'- 3 -'!E56</f>
        <v>0.0036070521366234846</v>
      </c>
    </row>
    <row r="57" spans="1:6" ht="12.75">
      <c r="A57" s="11">
        <v>2264</v>
      </c>
      <c r="B57" s="12" t="s">
        <v>171</v>
      </c>
      <c r="C57" s="12">
        <v>0</v>
      </c>
      <c r="D57" s="362">
        <f>C57/'- 3 -'!E57</f>
        <v>0</v>
      </c>
      <c r="E57" s="12">
        <v>8933</v>
      </c>
      <c r="F57" s="362">
        <f>E57/'- 3 -'!E57</f>
        <v>0.004867127898727998</v>
      </c>
    </row>
    <row r="58" spans="1:6" ht="12.75">
      <c r="A58" s="13">
        <v>2309</v>
      </c>
      <c r="B58" s="14" t="s">
        <v>172</v>
      </c>
      <c r="C58" s="14">
        <v>5830</v>
      </c>
      <c r="D58" s="363">
        <f>C58/'- 3 -'!E58</f>
        <v>0.0029879278489738288</v>
      </c>
      <c r="E58" s="14">
        <v>0</v>
      </c>
      <c r="F58" s="363">
        <f>E58/'- 3 -'!E58</f>
        <v>0</v>
      </c>
    </row>
    <row r="59" spans="1:6" ht="12.75">
      <c r="A59" s="11">
        <v>2312</v>
      </c>
      <c r="B59" s="12" t="s">
        <v>173</v>
      </c>
      <c r="C59" s="12">
        <v>0</v>
      </c>
      <c r="D59" s="362">
        <f>C59/'- 3 -'!E59</f>
        <v>0</v>
      </c>
      <c r="E59" s="12">
        <v>0</v>
      </c>
      <c r="F59" s="362">
        <f>E59/'- 3 -'!E59</f>
        <v>0</v>
      </c>
    </row>
    <row r="60" spans="1:6" ht="12.75">
      <c r="A60" s="13">
        <v>2355</v>
      </c>
      <c r="B60" s="14" t="s">
        <v>174</v>
      </c>
      <c r="C60" s="14">
        <v>140103</v>
      </c>
      <c r="D60" s="363">
        <f>C60/'- 3 -'!E60</f>
        <v>0.00588035212859572</v>
      </c>
      <c r="E60" s="14">
        <v>75891</v>
      </c>
      <c r="F60" s="363">
        <f>E60/'- 3 -'!E60</f>
        <v>0.003185269433140317</v>
      </c>
    </row>
    <row r="61" spans="1:6" ht="12.75">
      <c r="A61" s="11">
        <v>2439</v>
      </c>
      <c r="B61" s="12" t="s">
        <v>175</v>
      </c>
      <c r="C61" s="12">
        <v>0</v>
      </c>
      <c r="D61" s="362">
        <f>C61/'- 3 -'!E61</f>
        <v>0</v>
      </c>
      <c r="E61" s="12">
        <v>2070.1</v>
      </c>
      <c r="F61" s="362">
        <f>E61/'- 3 -'!E61</f>
        <v>0.0017607786255795163</v>
      </c>
    </row>
    <row r="62" spans="1:6" ht="12.75">
      <c r="A62" s="13">
        <v>2460</v>
      </c>
      <c r="B62" s="14" t="s">
        <v>176</v>
      </c>
      <c r="C62" s="14">
        <v>123766</v>
      </c>
      <c r="D62" s="363">
        <f>C62/'- 3 -'!E62</f>
        <v>0.04466127673240799</v>
      </c>
      <c r="E62" s="14">
        <v>809</v>
      </c>
      <c r="F62" s="363">
        <f>E62/'- 3 -'!E62</f>
        <v>0.0002919297131402652</v>
      </c>
    </row>
    <row r="63" spans="1:6" ht="12.75">
      <c r="A63" s="11">
        <v>3000</v>
      </c>
      <c r="B63" s="12" t="s">
        <v>459</v>
      </c>
      <c r="C63" s="12">
        <v>0</v>
      </c>
      <c r="D63" s="362">
        <f>C63/'- 3 -'!E63</f>
        <v>0</v>
      </c>
      <c r="E63" s="12">
        <v>16387</v>
      </c>
      <c r="F63" s="362">
        <f>E63/'- 3 -'!E63</f>
        <v>0.0032492981202769727</v>
      </c>
    </row>
    <row r="64" spans="1:6" ht="4.5" customHeight="1">
      <c r="A64" s="15"/>
      <c r="B64" s="15"/>
      <c r="C64" s="15"/>
      <c r="D64" s="196"/>
      <c r="E64" s="15"/>
      <c r="F64" s="196"/>
    </row>
    <row r="65" spans="1:7" ht="12.75">
      <c r="A65" s="17"/>
      <c r="B65" s="18" t="s">
        <v>177</v>
      </c>
      <c r="C65" s="18">
        <f>SUM(C11:C63)</f>
        <v>6258623.1899999995</v>
      </c>
      <c r="D65" s="101">
        <f>C65/'- 3 -'!E65</f>
        <v>0.00515600172310551</v>
      </c>
      <c r="E65" s="18">
        <f>SUM(E11:E63)</f>
        <v>2234830.5500000003</v>
      </c>
      <c r="F65" s="101">
        <f>E65/'- 3 -'!E65</f>
        <v>0.0018411062332462994</v>
      </c>
      <c r="G65" s="76"/>
    </row>
    <row r="66" spans="1:6" ht="4.5" customHeight="1">
      <c r="A66" s="15"/>
      <c r="B66" s="15"/>
      <c r="C66" s="15"/>
      <c r="D66" s="196"/>
      <c r="E66" s="15"/>
      <c r="F66" s="196"/>
    </row>
    <row r="67" spans="1:6" ht="12.75">
      <c r="A67" s="13">
        <v>2155</v>
      </c>
      <c r="B67" s="14" t="s">
        <v>178</v>
      </c>
      <c r="C67" s="14">
        <v>0</v>
      </c>
      <c r="D67" s="363">
        <f>C67/'- 3 -'!E67</f>
        <v>0</v>
      </c>
      <c r="E67" s="14">
        <v>3987</v>
      </c>
      <c r="F67" s="363">
        <f>E67/'- 3 -'!E67</f>
        <v>0.0034512052808582543</v>
      </c>
    </row>
    <row r="68" spans="1:6" ht="12.75">
      <c r="A68" s="11">
        <v>2408</v>
      </c>
      <c r="B68" s="12" t="s">
        <v>180</v>
      </c>
      <c r="C68" s="12">
        <v>0</v>
      </c>
      <c r="D68" s="362">
        <f>C68/'- 3 -'!E68</f>
        <v>0</v>
      </c>
      <c r="E68" s="12">
        <v>2382</v>
      </c>
      <c r="F68" s="362">
        <f>E68/'- 3 -'!E68</f>
        <v>0.0010481165583055537</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6"/>
  <sheetViews>
    <sheetView showGridLines="0" showZeros="0" workbookViewId="0" topLeftCell="A1">
      <selection activeCell="A1" sqref="A1"/>
    </sheetView>
  </sheetViews>
  <sheetFormatPr defaultColWidth="15.83203125" defaultRowHeight="12"/>
  <cols>
    <col min="1" max="1" width="6.83203125" style="15" customWidth="1"/>
    <col min="2" max="2" width="35.83203125" style="15" customWidth="1"/>
    <col min="3" max="3" width="28.83203125" style="15" customWidth="1"/>
    <col min="4" max="4" width="20.83203125" style="15" customWidth="1"/>
    <col min="5" max="5" width="25.83203125" style="15" customWidth="1"/>
    <col min="6" max="6" width="20.83203125" style="15" customWidth="1"/>
    <col min="7" max="16384" width="15.83203125" style="15" customWidth="1"/>
  </cols>
  <sheetData>
    <row r="1" spans="2:6" ht="6.75" customHeight="1">
      <c r="B1" s="19"/>
      <c r="C1" s="56"/>
      <c r="D1" s="56"/>
      <c r="E1" s="56"/>
      <c r="F1" s="56"/>
    </row>
    <row r="2" spans="1:6" ht="12.75">
      <c r="A2" s="259"/>
      <c r="B2" s="260"/>
      <c r="C2" s="260" t="s">
        <v>10</v>
      </c>
      <c r="D2" s="260"/>
      <c r="E2" s="260"/>
      <c r="F2" s="259"/>
    </row>
    <row r="3" spans="1:6" ht="12.75">
      <c r="A3" s="261"/>
      <c r="B3" s="256"/>
      <c r="C3" s="61"/>
      <c r="D3" s="262"/>
      <c r="E3" s="262"/>
      <c r="F3" s="262"/>
    </row>
    <row r="4" spans="1:6" ht="12.75">
      <c r="A4" s="8"/>
      <c r="C4" s="56"/>
      <c r="D4" s="263"/>
      <c r="E4" s="264"/>
      <c r="F4" s="263"/>
    </row>
    <row r="5" spans="1:6" ht="12.75">
      <c r="A5" s="8"/>
      <c r="C5" s="56"/>
      <c r="D5" s="56"/>
      <c r="E5" s="56"/>
      <c r="F5" s="56"/>
    </row>
    <row r="6" spans="1:6" ht="12.75">
      <c r="A6" s="8"/>
      <c r="C6" s="56"/>
      <c r="D6" s="56"/>
      <c r="E6" s="56"/>
      <c r="F6" s="56"/>
    </row>
    <row r="7" spans="3:6" ht="12.75">
      <c r="C7" s="189" t="s">
        <v>462</v>
      </c>
      <c r="D7" s="265"/>
      <c r="E7" s="189" t="s">
        <v>430</v>
      </c>
      <c r="F7" s="265"/>
    </row>
    <row r="8" spans="1:6" ht="12.75">
      <c r="A8" s="44"/>
      <c r="B8" s="45"/>
      <c r="C8" s="266" t="s">
        <v>104</v>
      </c>
      <c r="D8" s="267"/>
      <c r="E8" s="266" t="s">
        <v>104</v>
      </c>
      <c r="F8" s="267"/>
    </row>
    <row r="9" spans="1:6" ht="15.75">
      <c r="A9" s="51" t="s">
        <v>110</v>
      </c>
      <c r="B9" s="52" t="s">
        <v>111</v>
      </c>
      <c r="C9" s="268" t="s">
        <v>490</v>
      </c>
      <c r="D9" s="268" t="s">
        <v>123</v>
      </c>
      <c r="E9" s="268" t="s">
        <v>490</v>
      </c>
      <c r="F9" s="268" t="s">
        <v>123</v>
      </c>
    </row>
    <row r="10" spans="1:2" ht="4.5" customHeight="1">
      <c r="A10" s="76"/>
      <c r="B10" s="76"/>
    </row>
    <row r="11" spans="1:6" ht="12.75">
      <c r="A11" s="372">
        <v>1</v>
      </c>
      <c r="B11" s="12" t="s">
        <v>126</v>
      </c>
      <c r="C11" s="12">
        <v>209931144.651</v>
      </c>
      <c r="D11" s="12">
        <v>7004</v>
      </c>
      <c r="E11" s="12">
        <f>'- 3 -'!G11</f>
        <v>216229748.91</v>
      </c>
      <c r="F11" s="12">
        <f>E11/'- 7 -'!H11</f>
        <v>7157.744955510241</v>
      </c>
    </row>
    <row r="12" spans="1:6" ht="12.75">
      <c r="A12" s="373">
        <v>2</v>
      </c>
      <c r="B12" s="14" t="s">
        <v>127</v>
      </c>
      <c r="C12" s="14">
        <v>53387183</v>
      </c>
      <c r="D12" s="14">
        <v>5891</v>
      </c>
      <c r="E12" s="14">
        <f>'- 3 -'!G12</f>
        <v>55188556</v>
      </c>
      <c r="F12" s="14">
        <f>E12/'- 7 -'!H12</f>
        <v>6023.097256084918</v>
      </c>
    </row>
    <row r="13" spans="1:6" ht="12.75">
      <c r="A13" s="372">
        <v>3</v>
      </c>
      <c r="B13" s="12" t="s">
        <v>128</v>
      </c>
      <c r="C13" s="12">
        <v>37932672.49</v>
      </c>
      <c r="D13" s="12">
        <v>6275</v>
      </c>
      <c r="E13" s="12">
        <f>'- 3 -'!G13</f>
        <v>38512310</v>
      </c>
      <c r="F13" s="12">
        <f>E13/'- 7 -'!H13</f>
        <v>6438.678235864514</v>
      </c>
    </row>
    <row r="14" spans="1:6" ht="12.75">
      <c r="A14" s="373">
        <v>4</v>
      </c>
      <c r="B14" s="398" t="s">
        <v>129</v>
      </c>
      <c r="C14" s="399">
        <v>36610843.07</v>
      </c>
      <c r="D14" s="399">
        <v>6415</v>
      </c>
      <c r="E14" s="14">
        <f>'- 3 -'!G14</f>
        <v>37697287.56</v>
      </c>
      <c r="F14" s="14">
        <f>E14/'- 7 -'!H14</f>
        <v>6504.242306497809</v>
      </c>
    </row>
    <row r="15" spans="1:6" ht="12.75">
      <c r="A15" s="372">
        <v>5</v>
      </c>
      <c r="B15" s="12" t="s">
        <v>130</v>
      </c>
      <c r="C15" s="12">
        <v>44537421</v>
      </c>
      <c r="D15" s="12">
        <v>6425</v>
      </c>
      <c r="E15" s="12">
        <f>'- 3 -'!G15</f>
        <v>45917668</v>
      </c>
      <c r="F15" s="12">
        <f>E15/'- 7 -'!H15</f>
        <v>6502.353257714149</v>
      </c>
    </row>
    <row r="16" spans="1:6" ht="12.75">
      <c r="A16" s="373">
        <v>6</v>
      </c>
      <c r="B16" s="14" t="s">
        <v>131</v>
      </c>
      <c r="C16" s="14">
        <v>53022850</v>
      </c>
      <c r="D16" s="14">
        <v>5896</v>
      </c>
      <c r="E16" s="14">
        <f>'- 3 -'!G16</f>
        <v>54482558</v>
      </c>
      <c r="F16" s="14">
        <f>E16/'- 7 -'!H16</f>
        <v>6126.109855512453</v>
      </c>
    </row>
    <row r="17" spans="1:6" ht="12.75">
      <c r="A17" s="372">
        <v>9</v>
      </c>
      <c r="B17" s="12" t="s">
        <v>132</v>
      </c>
      <c r="C17" s="12">
        <v>72546547</v>
      </c>
      <c r="D17" s="12">
        <v>5669</v>
      </c>
      <c r="E17" s="12">
        <f>'- 3 -'!G17</f>
        <v>76688403.12</v>
      </c>
      <c r="F17" s="12">
        <f>E17/'- 7 -'!H17</f>
        <v>5954.438406112181</v>
      </c>
    </row>
    <row r="18" spans="1:6" ht="12.75">
      <c r="A18" s="373">
        <v>10</v>
      </c>
      <c r="B18" s="14" t="s">
        <v>133</v>
      </c>
      <c r="C18" s="14">
        <v>54287134.230000004</v>
      </c>
      <c r="D18" s="14">
        <v>6247</v>
      </c>
      <c r="E18" s="14">
        <f>'- 3 -'!G18</f>
        <v>56303623</v>
      </c>
      <c r="F18" s="14">
        <f>E18/'- 7 -'!H18</f>
        <v>6453.137306590258</v>
      </c>
    </row>
    <row r="19" spans="1:6" ht="12.75">
      <c r="A19" s="372">
        <v>11</v>
      </c>
      <c r="B19" s="12" t="s">
        <v>134</v>
      </c>
      <c r="C19" s="12">
        <v>28263565.34</v>
      </c>
      <c r="D19" s="12">
        <v>6064</v>
      </c>
      <c r="E19" s="12">
        <f>'- 3 -'!G19</f>
        <v>29361700</v>
      </c>
      <c r="F19" s="12">
        <f>E19/'- 7 -'!H19</f>
        <v>6209.6480839184505</v>
      </c>
    </row>
    <row r="20" spans="1:6" ht="12.75">
      <c r="A20" s="373">
        <v>12</v>
      </c>
      <c r="B20" s="14" t="s">
        <v>135</v>
      </c>
      <c r="C20" s="14">
        <v>48098286</v>
      </c>
      <c r="D20" s="14">
        <v>5991</v>
      </c>
      <c r="E20" s="14">
        <f>'- 3 -'!G20</f>
        <v>47232955</v>
      </c>
      <c r="F20" s="14">
        <f>E20/'- 7 -'!H20</f>
        <v>5839.086548565353</v>
      </c>
    </row>
    <row r="21" spans="1:6" ht="12.75">
      <c r="A21" s="372">
        <v>13</v>
      </c>
      <c r="B21" s="12" t="s">
        <v>136</v>
      </c>
      <c r="C21" s="12">
        <v>19591335.55</v>
      </c>
      <c r="D21" s="12">
        <v>6358</v>
      </c>
      <c r="E21" s="12">
        <f>'- 3 -'!G21</f>
        <v>19375472.08</v>
      </c>
      <c r="F21" s="12">
        <f>E21/'- 7 -'!H21</f>
        <v>6155.829096108022</v>
      </c>
    </row>
    <row r="22" spans="1:6" ht="12.75">
      <c r="A22" s="373">
        <v>14</v>
      </c>
      <c r="B22" s="14" t="s">
        <v>137</v>
      </c>
      <c r="C22" s="14">
        <v>20833729</v>
      </c>
      <c r="D22" s="14">
        <v>5815</v>
      </c>
      <c r="E22" s="14">
        <f>'- 3 -'!G22</f>
        <v>21741936.21</v>
      </c>
      <c r="F22" s="14">
        <f>E22/'- 7 -'!H22</f>
        <v>6011.7060802964115</v>
      </c>
    </row>
    <row r="23" spans="1:6" ht="12.75">
      <c r="A23" s="372">
        <v>15</v>
      </c>
      <c r="B23" s="12" t="s">
        <v>138</v>
      </c>
      <c r="C23" s="12">
        <v>26849103</v>
      </c>
      <c r="D23" s="12">
        <v>4782</v>
      </c>
      <c r="E23" s="12">
        <f>'- 3 -'!G23</f>
        <v>28351330</v>
      </c>
      <c r="F23" s="12">
        <f>E23/'- 7 -'!H23</f>
        <v>4975.488750833597</v>
      </c>
    </row>
    <row r="24" spans="1:6" ht="12.75">
      <c r="A24" s="373">
        <v>16</v>
      </c>
      <c r="B24" s="14" t="s">
        <v>139</v>
      </c>
      <c r="C24" s="14">
        <v>5565506</v>
      </c>
      <c r="D24" s="14">
        <v>6681</v>
      </c>
      <c r="E24" s="14">
        <f>'- 3 -'!G24</f>
        <v>5508924</v>
      </c>
      <c r="F24" s="14">
        <f>E24/'- 7 -'!H24</f>
        <v>6999.903430749682</v>
      </c>
    </row>
    <row r="25" spans="1:6" ht="12.75">
      <c r="A25" s="372">
        <v>17</v>
      </c>
      <c r="B25" s="12" t="s">
        <v>140</v>
      </c>
      <c r="C25" s="12">
        <v>3648866</v>
      </c>
      <c r="D25" s="12">
        <v>6640</v>
      </c>
      <c r="E25" s="12">
        <f>'- 3 -'!G25</f>
        <v>3968083.29</v>
      </c>
      <c r="F25" s="12">
        <f>E25/'- 7 -'!H25</f>
        <v>7321.186881918819</v>
      </c>
    </row>
    <row r="26" spans="1:6" ht="12.75">
      <c r="A26" s="373">
        <v>18</v>
      </c>
      <c r="B26" s="14" t="s">
        <v>141</v>
      </c>
      <c r="C26" s="14">
        <v>8390011</v>
      </c>
      <c r="D26" s="14">
        <v>5645</v>
      </c>
      <c r="E26" s="14">
        <f>'- 3 -'!G26</f>
        <v>8805994</v>
      </c>
      <c r="F26" s="14">
        <f>E26/'- 7 -'!H26</f>
        <v>5697.091285501714</v>
      </c>
    </row>
    <row r="27" spans="1:6" ht="12.75">
      <c r="A27" s="372">
        <v>19</v>
      </c>
      <c r="B27" s="12" t="s">
        <v>142</v>
      </c>
      <c r="C27" s="12">
        <v>13112668</v>
      </c>
      <c r="D27" s="12">
        <v>5604</v>
      </c>
      <c r="E27" s="12">
        <f>'- 3 -'!G27</f>
        <v>21425654</v>
      </c>
      <c r="F27" s="12">
        <f>E27/'- 7 -'!H27</f>
        <v>4530.023891578747</v>
      </c>
    </row>
    <row r="28" spans="1:6" ht="12.75">
      <c r="A28" s="373">
        <v>20</v>
      </c>
      <c r="B28" s="14" t="s">
        <v>143</v>
      </c>
      <c r="C28" s="14">
        <v>6811665</v>
      </c>
      <c r="D28" s="14">
        <v>6748</v>
      </c>
      <c r="E28" s="14">
        <f>'- 3 -'!G28</f>
        <v>7516712.23</v>
      </c>
      <c r="F28" s="14">
        <f>E28/'- 7 -'!H28</f>
        <v>7654.493105906314</v>
      </c>
    </row>
    <row r="29" spans="1:6" ht="12.75">
      <c r="A29" s="372">
        <v>21</v>
      </c>
      <c r="B29" s="12" t="s">
        <v>144</v>
      </c>
      <c r="C29" s="12">
        <v>20503565.75</v>
      </c>
      <c r="D29" s="12">
        <v>5863</v>
      </c>
      <c r="E29" s="12">
        <f>'- 3 -'!G29</f>
        <v>20963757</v>
      </c>
      <c r="F29" s="12">
        <f>E29/'- 7 -'!H29</f>
        <v>6010.768414714568</v>
      </c>
    </row>
    <row r="30" spans="1:6" ht="12.75">
      <c r="A30" s="373">
        <v>22</v>
      </c>
      <c r="B30" s="14" t="s">
        <v>145</v>
      </c>
      <c r="C30" s="14">
        <v>11447457.56</v>
      </c>
      <c r="D30" s="14">
        <v>6309</v>
      </c>
      <c r="E30" s="14">
        <f>'- 3 -'!G30</f>
        <v>11611919</v>
      </c>
      <c r="F30" s="14">
        <f>E30/'- 7 -'!H30</f>
        <v>6530.888076490439</v>
      </c>
    </row>
    <row r="31" spans="1:6" ht="12.75">
      <c r="A31" s="372">
        <v>23</v>
      </c>
      <c r="B31" s="12" t="s">
        <v>146</v>
      </c>
      <c r="C31" s="12">
        <v>8748747</v>
      </c>
      <c r="D31" s="12">
        <v>6174</v>
      </c>
      <c r="E31" s="12">
        <f>'- 3 -'!G31</f>
        <v>9356531</v>
      </c>
      <c r="F31" s="12">
        <f>E31/'- 7 -'!H31</f>
        <v>6527.0533658876875</v>
      </c>
    </row>
    <row r="32" spans="1:6" ht="12.75">
      <c r="A32" s="373">
        <v>24</v>
      </c>
      <c r="B32" s="14" t="s">
        <v>147</v>
      </c>
      <c r="C32" s="14">
        <v>21566714</v>
      </c>
      <c r="D32" s="14">
        <v>5823</v>
      </c>
      <c r="E32" s="14">
        <f>'- 3 -'!G32</f>
        <v>21763248</v>
      </c>
      <c r="F32" s="14">
        <f>E32/'- 7 -'!H32</f>
        <v>5849.07761771662</v>
      </c>
    </row>
    <row r="33" spans="1:6" ht="12.75">
      <c r="A33" s="372">
        <v>25</v>
      </c>
      <c r="B33" s="12" t="s">
        <v>148</v>
      </c>
      <c r="C33" s="12">
        <v>9463088</v>
      </c>
      <c r="D33" s="12">
        <v>6135</v>
      </c>
      <c r="E33" s="12">
        <f>'- 3 -'!G33</f>
        <v>9908246</v>
      </c>
      <c r="F33" s="12">
        <f>E33/'- 7 -'!H33</f>
        <v>6195.364221847059</v>
      </c>
    </row>
    <row r="34" spans="1:6" ht="12.75">
      <c r="A34" s="373">
        <v>26</v>
      </c>
      <c r="B34" s="14" t="s">
        <v>149</v>
      </c>
      <c r="C34" s="14">
        <v>13428851</v>
      </c>
      <c r="D34" s="14">
        <v>5137</v>
      </c>
      <c r="E34" s="14">
        <f>'- 3 -'!G34</f>
        <v>14566578</v>
      </c>
      <c r="F34" s="14">
        <f>E34/'- 7 -'!H34</f>
        <v>5357.329165134241</v>
      </c>
    </row>
    <row r="35" spans="1:6" ht="12.75">
      <c r="A35" s="372">
        <v>28</v>
      </c>
      <c r="B35" s="12" t="s">
        <v>150</v>
      </c>
      <c r="C35" s="12">
        <v>5669587</v>
      </c>
      <c r="D35" s="12">
        <v>6591</v>
      </c>
      <c r="E35" s="12">
        <f>'- 3 -'!G35</f>
        <v>6069232</v>
      </c>
      <c r="F35" s="12">
        <f>E35/'- 7 -'!H35</f>
        <v>6793.40944705619</v>
      </c>
    </row>
    <row r="36" spans="1:6" ht="12.75">
      <c r="A36" s="373">
        <v>30</v>
      </c>
      <c r="B36" s="14" t="s">
        <v>151</v>
      </c>
      <c r="C36" s="14">
        <v>8856829</v>
      </c>
      <c r="D36" s="14">
        <v>6253</v>
      </c>
      <c r="E36" s="14">
        <f>'- 3 -'!G36</f>
        <v>8825517</v>
      </c>
      <c r="F36" s="14">
        <f>E36/'- 7 -'!H36</f>
        <v>6451.872943928649</v>
      </c>
    </row>
    <row r="37" spans="1:6" ht="12.75">
      <c r="A37" s="372">
        <v>31</v>
      </c>
      <c r="B37" s="12" t="s">
        <v>152</v>
      </c>
      <c r="C37" s="12">
        <v>9653747</v>
      </c>
      <c r="D37" s="12">
        <v>5789</v>
      </c>
      <c r="E37" s="12">
        <f>'- 3 -'!G37</f>
        <v>10082495</v>
      </c>
      <c r="F37" s="12">
        <f>E37/'- 7 -'!H37</f>
        <v>5923.910105757932</v>
      </c>
    </row>
    <row r="38" spans="1:6" ht="12.75">
      <c r="A38" s="373">
        <v>32</v>
      </c>
      <c r="B38" s="14" t="s">
        <v>153</v>
      </c>
      <c r="C38" s="14">
        <v>6208476</v>
      </c>
      <c r="D38" s="14">
        <v>6984</v>
      </c>
      <c r="E38" s="14">
        <f>'- 3 -'!G38</f>
        <v>6402949</v>
      </c>
      <c r="F38" s="14">
        <f>E38/'- 7 -'!H38</f>
        <v>7296.807977207977</v>
      </c>
    </row>
    <row r="39" spans="1:6" ht="12.75">
      <c r="A39" s="372">
        <v>33</v>
      </c>
      <c r="B39" s="12" t="s">
        <v>154</v>
      </c>
      <c r="C39" s="12">
        <v>11967250</v>
      </c>
      <c r="D39" s="12">
        <v>6450</v>
      </c>
      <c r="E39" s="12">
        <f>'- 3 -'!G39</f>
        <v>12090340</v>
      </c>
      <c r="F39" s="12">
        <f>E39/'- 7 -'!H39</f>
        <v>6456.4455836804445</v>
      </c>
    </row>
    <row r="40" spans="1:6" ht="12.75">
      <c r="A40" s="373">
        <v>34</v>
      </c>
      <c r="B40" s="14" t="s">
        <v>155</v>
      </c>
      <c r="C40" s="14">
        <v>5273426</v>
      </c>
      <c r="D40" s="14">
        <v>6748</v>
      </c>
      <c r="E40" s="14">
        <f>'- 3 -'!G40</f>
        <v>5425022.22</v>
      </c>
      <c r="F40" s="14">
        <f>E40/'- 7 -'!H40</f>
        <v>7209.331853820598</v>
      </c>
    </row>
    <row r="41" spans="1:6" ht="12.75">
      <c r="A41" s="372">
        <v>35</v>
      </c>
      <c r="B41" s="12" t="s">
        <v>156</v>
      </c>
      <c r="C41" s="12">
        <v>12968534</v>
      </c>
      <c r="D41" s="12">
        <v>6528</v>
      </c>
      <c r="E41" s="12">
        <f>'- 3 -'!G41</f>
        <v>13363956</v>
      </c>
      <c r="F41" s="12">
        <f>E41/'- 7 -'!H41</f>
        <v>6695.36873747495</v>
      </c>
    </row>
    <row r="42" spans="1:6" ht="12.75">
      <c r="A42" s="373">
        <v>36</v>
      </c>
      <c r="B42" s="14" t="s">
        <v>157</v>
      </c>
      <c r="C42" s="14">
        <v>6925269</v>
      </c>
      <c r="D42" s="14">
        <v>6153</v>
      </c>
      <c r="E42" s="14">
        <f>'- 3 -'!G42</f>
        <v>7088926.95</v>
      </c>
      <c r="F42" s="14">
        <f>E42/'- 7 -'!H42</f>
        <v>6326.574698795181</v>
      </c>
    </row>
    <row r="43" spans="1:6" ht="12.75">
      <c r="A43" s="372">
        <v>37</v>
      </c>
      <c r="B43" s="12" t="s">
        <v>158</v>
      </c>
      <c r="C43" s="12">
        <v>6452657</v>
      </c>
      <c r="D43" s="12">
        <v>6237</v>
      </c>
      <c r="E43" s="12">
        <f>'- 3 -'!G43</f>
        <v>6861792</v>
      </c>
      <c r="F43" s="12">
        <f>E43/'- 7 -'!H43</f>
        <v>6773.733464955578</v>
      </c>
    </row>
    <row r="44" spans="1:6" ht="12.75">
      <c r="A44" s="373">
        <v>38</v>
      </c>
      <c r="B44" s="14" t="s">
        <v>159</v>
      </c>
      <c r="C44" s="14">
        <v>8848313.93</v>
      </c>
      <c r="D44" s="14">
        <v>6755</v>
      </c>
      <c r="E44" s="14">
        <f>'- 3 -'!G44</f>
        <v>8910957.3</v>
      </c>
      <c r="F44" s="14">
        <f>E44/'- 7 -'!H44</f>
        <v>7045.348908918407</v>
      </c>
    </row>
    <row r="45" spans="1:6" ht="12.75">
      <c r="A45" s="372">
        <v>39</v>
      </c>
      <c r="B45" s="12" t="s">
        <v>160</v>
      </c>
      <c r="C45" s="12">
        <v>13992209</v>
      </c>
      <c r="D45" s="12">
        <v>6097</v>
      </c>
      <c r="E45" s="12">
        <f>'- 3 -'!G45</f>
        <v>14665608</v>
      </c>
      <c r="F45" s="12">
        <f>E45/'- 7 -'!H45</f>
        <v>6440.758893280632</v>
      </c>
    </row>
    <row r="46" spans="1:6" ht="12.75">
      <c r="A46" s="373">
        <v>40</v>
      </c>
      <c r="B46" s="14" t="s">
        <v>161</v>
      </c>
      <c r="C46" s="14">
        <v>39576968</v>
      </c>
      <c r="D46" s="14">
        <v>5252</v>
      </c>
      <c r="E46" s="14">
        <f>'- 3 -'!G46</f>
        <v>41490069</v>
      </c>
      <c r="F46" s="14">
        <f>E46/'- 7 -'!H46</f>
        <v>5477.236831683168</v>
      </c>
    </row>
    <row r="47" spans="1:6" ht="12.75">
      <c r="A47" s="372">
        <v>41</v>
      </c>
      <c r="B47" s="12" t="s">
        <v>162</v>
      </c>
      <c r="C47" s="12">
        <v>11517962</v>
      </c>
      <c r="D47" s="12">
        <v>6616</v>
      </c>
      <c r="E47" s="12">
        <f>'- 3 -'!G47</f>
        <v>11927811</v>
      </c>
      <c r="F47" s="12">
        <f>E47/'- 7 -'!H47</f>
        <v>6872.838375108038</v>
      </c>
    </row>
    <row r="48" spans="1:6" ht="12.75">
      <c r="A48" s="373">
        <v>42</v>
      </c>
      <c r="B48" s="14" t="s">
        <v>163</v>
      </c>
      <c r="C48" s="14">
        <v>7502011.23</v>
      </c>
      <c r="D48" s="14">
        <v>6723</v>
      </c>
      <c r="E48" s="14">
        <f>'- 3 -'!G48</f>
        <v>7648567</v>
      </c>
      <c r="F48" s="14">
        <f>E48/'- 7 -'!H48</f>
        <v>6713.980863764044</v>
      </c>
    </row>
    <row r="49" spans="1:6" ht="12.75">
      <c r="A49" s="372">
        <v>43</v>
      </c>
      <c r="B49" s="12" t="s">
        <v>164</v>
      </c>
      <c r="C49" s="12">
        <v>6077072</v>
      </c>
      <c r="D49" s="12">
        <v>6875</v>
      </c>
      <c r="E49" s="12">
        <f>'- 3 -'!G49</f>
        <v>6152223</v>
      </c>
      <c r="F49" s="12">
        <f>E49/'- 7 -'!H49</f>
        <v>7149.590935502615</v>
      </c>
    </row>
    <row r="50" spans="1:6" ht="12.75">
      <c r="A50" s="373">
        <v>44</v>
      </c>
      <c r="B50" s="14" t="s">
        <v>165</v>
      </c>
      <c r="C50" s="14">
        <v>8668221</v>
      </c>
      <c r="D50" s="14">
        <v>6519</v>
      </c>
      <c r="E50" s="14">
        <f>'- 3 -'!G50</f>
        <v>8980928</v>
      </c>
      <c r="F50" s="14">
        <f>E50/'- 7 -'!H50</f>
        <v>6507.91884057971</v>
      </c>
    </row>
    <row r="51" spans="1:6" ht="12.75">
      <c r="A51" s="372">
        <v>45</v>
      </c>
      <c r="B51" s="12" t="s">
        <v>166</v>
      </c>
      <c r="C51" s="12">
        <v>10955941.620000001</v>
      </c>
      <c r="D51" s="12">
        <v>5640</v>
      </c>
      <c r="E51" s="12">
        <f>'- 3 -'!G51</f>
        <v>11523826</v>
      </c>
      <c r="F51" s="12">
        <f>E51/'- 7 -'!H51</f>
        <v>6239.88845570717</v>
      </c>
    </row>
    <row r="52" spans="1:6" ht="12.75">
      <c r="A52" s="373">
        <v>46</v>
      </c>
      <c r="B52" s="14" t="s">
        <v>167</v>
      </c>
      <c r="C52" s="14">
        <v>10746642.64</v>
      </c>
      <c r="D52" s="14">
        <v>6822</v>
      </c>
      <c r="E52" s="14">
        <f>'- 3 -'!G52</f>
        <v>10774355.91</v>
      </c>
      <c r="F52" s="14">
        <f>E52/'- 7 -'!H52</f>
        <v>6710.903712239178</v>
      </c>
    </row>
    <row r="53" spans="1:6" ht="12.75">
      <c r="A53" s="372">
        <v>47</v>
      </c>
      <c r="B53" s="12" t="s">
        <v>168</v>
      </c>
      <c r="C53" s="12">
        <v>7817172</v>
      </c>
      <c r="D53" s="12">
        <v>5485</v>
      </c>
      <c r="E53" s="12">
        <f>'- 3 -'!G53</f>
        <v>8504933</v>
      </c>
      <c r="F53" s="12">
        <f>E53/'- 7 -'!H53</f>
        <v>5784.881648755271</v>
      </c>
    </row>
    <row r="54" spans="1:6" ht="12.75">
      <c r="A54" s="373">
        <v>48</v>
      </c>
      <c r="B54" s="14" t="s">
        <v>169</v>
      </c>
      <c r="C54" s="14">
        <v>53329801.48</v>
      </c>
      <c r="D54" s="14">
        <v>9741</v>
      </c>
      <c r="E54" s="14">
        <f>'- 3 -'!G54</f>
        <v>52981635</v>
      </c>
      <c r="F54" s="14">
        <f>E54/'- 7 -'!H54</f>
        <v>10244.13368394594</v>
      </c>
    </row>
    <row r="55" spans="1:6" ht="12.75">
      <c r="A55" s="372">
        <v>49</v>
      </c>
      <c r="B55" s="12" t="s">
        <v>170</v>
      </c>
      <c r="C55" s="12">
        <v>29861053</v>
      </c>
      <c r="D55" s="12">
        <v>6931</v>
      </c>
      <c r="E55" s="12">
        <f>'- 3 -'!G55</f>
        <v>32084318</v>
      </c>
      <c r="F55" s="12">
        <f>E55/'- 7 -'!H55</f>
        <v>7374.688088999218</v>
      </c>
    </row>
    <row r="56" spans="1:6" ht="12.75">
      <c r="A56" s="373">
        <v>50</v>
      </c>
      <c r="B56" s="398" t="s">
        <v>385</v>
      </c>
      <c r="C56" s="399">
        <v>13547749</v>
      </c>
      <c r="D56" s="399">
        <v>7066</v>
      </c>
      <c r="E56" s="14">
        <f>'- 3 -'!G56</f>
        <v>13997857</v>
      </c>
      <c r="F56" s="14">
        <f>E56/'- 7 -'!H56</f>
        <v>7416.083178807947</v>
      </c>
    </row>
    <row r="57" spans="1:6" ht="12.75">
      <c r="A57" s="372">
        <v>2264</v>
      </c>
      <c r="B57" s="12" t="s">
        <v>171</v>
      </c>
      <c r="C57" s="12">
        <v>1840484</v>
      </c>
      <c r="D57" s="12">
        <v>8840</v>
      </c>
      <c r="E57" s="12">
        <f>'- 3 -'!G57</f>
        <v>1833542</v>
      </c>
      <c r="F57" s="12">
        <f>E57/'- 7 -'!H57</f>
        <v>9054.528395061729</v>
      </c>
    </row>
    <row r="58" spans="1:6" ht="12.75">
      <c r="A58" s="373">
        <v>2309</v>
      </c>
      <c r="B58" s="14" t="s">
        <v>172</v>
      </c>
      <c r="C58" s="14">
        <v>2195785</v>
      </c>
      <c r="D58" s="14">
        <v>8178</v>
      </c>
      <c r="E58" s="14">
        <f>'- 3 -'!G58</f>
        <v>1951185</v>
      </c>
      <c r="F58" s="14">
        <f>E58/'- 7 -'!H58</f>
        <v>7447.270992366412</v>
      </c>
    </row>
    <row r="59" spans="1:6" ht="12.75">
      <c r="A59" s="372">
        <v>2312</v>
      </c>
      <c r="B59" s="12" t="s">
        <v>173</v>
      </c>
      <c r="C59" s="12">
        <v>1819682</v>
      </c>
      <c r="D59" s="12">
        <v>7662</v>
      </c>
      <c r="E59" s="12">
        <f>'- 3 -'!G59</f>
        <v>1818570</v>
      </c>
      <c r="F59" s="12">
        <f>E59/'- 7 -'!H59</f>
        <v>8247.482993197278</v>
      </c>
    </row>
    <row r="60" spans="1:6" ht="12.75">
      <c r="A60" s="373">
        <v>2355</v>
      </c>
      <c r="B60" s="14" t="s">
        <v>174</v>
      </c>
      <c r="C60" s="14">
        <v>22748423</v>
      </c>
      <c r="D60" s="14">
        <v>6530</v>
      </c>
      <c r="E60" s="14">
        <f>'- 3 -'!G60</f>
        <v>23822353</v>
      </c>
      <c r="F60" s="14">
        <f>E60/'- 7 -'!H60</f>
        <v>7045.115336842728</v>
      </c>
    </row>
    <row r="61" spans="1:6" ht="12.75">
      <c r="A61" s="372">
        <v>2439</v>
      </c>
      <c r="B61" s="12" t="s">
        <v>175</v>
      </c>
      <c r="C61" s="12">
        <v>1046484.51</v>
      </c>
      <c r="D61" s="12">
        <v>6953</v>
      </c>
      <c r="E61" s="12">
        <f>'- 3 -'!G61</f>
        <v>1175673.0629999998</v>
      </c>
      <c r="F61" s="12">
        <f>E61/'- 7 -'!H61</f>
        <v>7916.990323232322</v>
      </c>
    </row>
    <row r="62" spans="1:6" ht="12.75">
      <c r="A62" s="373">
        <v>2460</v>
      </c>
      <c r="B62" s="14" t="s">
        <v>176</v>
      </c>
      <c r="C62" s="14">
        <v>2666942.78</v>
      </c>
      <c r="D62" s="14">
        <v>8949</v>
      </c>
      <c r="E62" s="14">
        <f>'- 3 -'!G62</f>
        <v>2771215</v>
      </c>
      <c r="F62" s="14">
        <f>E62/'- 7 -'!H62</f>
        <v>8939.40322580645</v>
      </c>
    </row>
    <row r="63" spans="1:6" ht="12.75">
      <c r="A63" s="372">
        <v>3000</v>
      </c>
      <c r="B63" s="12" t="s">
        <v>447</v>
      </c>
      <c r="C63" s="12">
        <v>4905983</v>
      </c>
      <c r="D63" s="12">
        <v>7279</v>
      </c>
      <c r="E63" s="12">
        <f>'- 3 -'!G63</f>
        <v>4755221</v>
      </c>
      <c r="F63" s="12">
        <f>E63/'- 7 -'!H63</f>
        <v>6842.044604316547</v>
      </c>
    </row>
    <row r="64" ht="4.5" customHeight="1">
      <c r="A64" s="374"/>
    </row>
    <row r="65" spans="1:6" ht="12.75">
      <c r="A65" s="375"/>
      <c r="B65" s="18" t="s">
        <v>177</v>
      </c>
      <c r="C65" s="18">
        <f>SUM(C11:C63)</f>
        <v>1162219629.8309999</v>
      </c>
      <c r="D65" s="18">
        <v>6324</v>
      </c>
      <c r="E65" s="18">
        <f>SUM(E11:E63)</f>
        <v>1206460271.843</v>
      </c>
      <c r="F65" s="18">
        <f>E65/'- 7 -'!H65</f>
        <v>6462.271155451423</v>
      </c>
    </row>
    <row r="66" ht="4.5" customHeight="1">
      <c r="A66" s="374"/>
    </row>
    <row r="67" spans="1:6" ht="12.75">
      <c r="A67" s="373">
        <v>2155</v>
      </c>
      <c r="B67" s="14" t="s">
        <v>178</v>
      </c>
      <c r="C67" s="14">
        <v>1072695.03</v>
      </c>
      <c r="D67" s="14">
        <v>8315</v>
      </c>
      <c r="E67" s="14">
        <f>'- 3 -'!G67</f>
        <v>1154707.58</v>
      </c>
      <c r="F67" s="14">
        <f>E67/'- 7 -'!H67</f>
        <v>7936.134570446736</v>
      </c>
    </row>
    <row r="68" spans="1:6" ht="12.75">
      <c r="A68" s="372">
        <v>2408</v>
      </c>
      <c r="B68" s="12" t="s">
        <v>180</v>
      </c>
      <c r="C68" s="12">
        <v>2273955</v>
      </c>
      <c r="D68" s="12">
        <v>8194</v>
      </c>
      <c r="E68" s="12">
        <f>'- 3 -'!G68</f>
        <v>2268570</v>
      </c>
      <c r="F68" s="12">
        <f>E68/'- 7 -'!H68</f>
        <v>8480.635514018692</v>
      </c>
    </row>
    <row r="69" ht="6.75" customHeight="1"/>
    <row r="70" spans="1:6" ht="12" customHeight="1">
      <c r="A70" s="392" t="s">
        <v>436</v>
      </c>
      <c r="B70" s="269" t="s">
        <v>346</v>
      </c>
      <c r="C70" s="121"/>
      <c r="D70" s="121"/>
      <c r="E70" s="121"/>
      <c r="F70" s="121"/>
    </row>
    <row r="71" spans="1:6" ht="12" customHeight="1">
      <c r="A71" s="4"/>
      <c r="B71" s="269" t="s">
        <v>347</v>
      </c>
      <c r="C71" s="121"/>
      <c r="D71" s="121"/>
      <c r="E71" s="121"/>
      <c r="F71" s="121"/>
    </row>
    <row r="72" spans="1:6" ht="12" customHeight="1">
      <c r="A72" s="4"/>
      <c r="B72" s="361" t="s">
        <v>394</v>
      </c>
      <c r="C72" s="121"/>
      <c r="D72" s="121"/>
      <c r="E72" s="121"/>
      <c r="F72" s="121"/>
    </row>
    <row r="73" spans="1:6" ht="12" customHeight="1">
      <c r="A73" s="4"/>
      <c r="B73" s="269" t="s">
        <v>348</v>
      </c>
      <c r="C73" s="121"/>
      <c r="D73" s="121"/>
      <c r="E73" s="121"/>
      <c r="F73" s="121"/>
    </row>
    <row r="74" spans="1:6" ht="12" customHeight="1">
      <c r="A74" s="380"/>
      <c r="B74" s="270"/>
      <c r="C74"/>
      <c r="D74"/>
      <c r="E74"/>
      <c r="F74"/>
    </row>
    <row r="75" spans="2:6" ht="12" customHeight="1">
      <c r="B75" s="4"/>
      <c r="C75"/>
      <c r="D75"/>
      <c r="E75"/>
      <c r="F75"/>
    </row>
    <row r="76" ht="12.75">
      <c r="B76" s="270"/>
    </row>
  </sheetData>
  <printOptions horizontalCentered="1"/>
  <pageMargins left="0.5118110236220472" right="0.5118110236220472"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H75"/>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16384" width="15.83203125" style="81" customWidth="1"/>
  </cols>
  <sheetData>
    <row r="1" spans="1:8" ht="6.75" customHeight="1">
      <c r="A1" s="15"/>
      <c r="B1" s="79"/>
      <c r="C1" s="141"/>
      <c r="D1" s="141"/>
      <c r="E1" s="141"/>
      <c r="F1" s="141"/>
      <c r="G1" s="141"/>
      <c r="H1" s="141"/>
    </row>
    <row r="2" spans="1:8" ht="12.75">
      <c r="A2" s="6"/>
      <c r="B2" s="82"/>
      <c r="C2" s="198" t="s">
        <v>0</v>
      </c>
      <c r="D2" s="198"/>
      <c r="E2" s="198"/>
      <c r="F2" s="198"/>
      <c r="G2" s="217"/>
      <c r="H2" s="218" t="s">
        <v>428</v>
      </c>
    </row>
    <row r="3" spans="1:8" ht="12.75">
      <c r="A3" s="7"/>
      <c r="B3" s="85"/>
      <c r="C3" s="201" t="str">
        <f>YEAR</f>
        <v>OPERATING FUND ACTUAL 1999/2000</v>
      </c>
      <c r="D3" s="201"/>
      <c r="E3" s="201"/>
      <c r="F3" s="201"/>
      <c r="G3" s="219"/>
      <c r="H3" s="219"/>
    </row>
    <row r="4" spans="1:8" ht="12.75">
      <c r="A4" s="8"/>
      <c r="C4" s="141"/>
      <c r="D4" s="141"/>
      <c r="E4" s="141"/>
      <c r="F4" s="141"/>
      <c r="G4" s="141"/>
      <c r="H4" s="141"/>
    </row>
    <row r="5" spans="1:8" ht="12.75">
      <c r="A5" s="8"/>
      <c r="C5" s="56"/>
      <c r="D5" s="141"/>
      <c r="E5" s="141"/>
      <c r="F5" s="141"/>
      <c r="G5" s="141"/>
      <c r="H5" s="141"/>
    </row>
    <row r="6" spans="1:8" ht="16.5">
      <c r="A6" s="8"/>
      <c r="C6" s="343" t="s">
        <v>31</v>
      </c>
      <c r="D6" s="220"/>
      <c r="E6" s="221"/>
      <c r="F6" s="221"/>
      <c r="G6" s="221"/>
      <c r="H6" s="222"/>
    </row>
    <row r="7" spans="3:8" ht="12.75">
      <c r="C7" s="203"/>
      <c r="D7" s="66"/>
      <c r="E7" s="67" t="s">
        <v>67</v>
      </c>
      <c r="F7" s="66"/>
      <c r="G7" s="67" t="s">
        <v>3</v>
      </c>
      <c r="H7" s="66"/>
    </row>
    <row r="8" spans="1:8" ht="16.5">
      <c r="A8" s="92"/>
      <c r="B8" s="45"/>
      <c r="C8" s="68" t="s">
        <v>91</v>
      </c>
      <c r="D8" s="70"/>
      <c r="E8" s="68" t="s">
        <v>92</v>
      </c>
      <c r="F8" s="70"/>
      <c r="G8" s="68" t="s">
        <v>501</v>
      </c>
      <c r="H8" s="70"/>
    </row>
    <row r="9" spans="1:8" ht="12.75">
      <c r="A9" s="51" t="s">
        <v>110</v>
      </c>
      <c r="B9" s="52" t="s">
        <v>111</v>
      </c>
      <c r="C9" s="223" t="s">
        <v>112</v>
      </c>
      <c r="D9" s="133" t="s">
        <v>113</v>
      </c>
      <c r="E9" s="133" t="s">
        <v>112</v>
      </c>
      <c r="F9" s="133" t="s">
        <v>113</v>
      </c>
      <c r="G9" s="133" t="s">
        <v>112</v>
      </c>
      <c r="H9" s="133" t="s">
        <v>113</v>
      </c>
    </row>
    <row r="10" spans="1:2" ht="4.5" customHeight="1">
      <c r="A10" s="76"/>
      <c r="B10" s="76"/>
    </row>
    <row r="11" spans="1:8" ht="12.75">
      <c r="A11" s="11">
        <v>1</v>
      </c>
      <c r="B11" s="12" t="s">
        <v>126</v>
      </c>
      <c r="C11" s="424">
        <v>174415.15</v>
      </c>
      <c r="D11" s="362">
        <f>C11/'- 3 -'!E11</f>
        <v>0.0007905033186415725</v>
      </c>
      <c r="E11" s="424">
        <v>3887229</v>
      </c>
      <c r="F11" s="362">
        <f>E11/'- 3 -'!E11</f>
        <v>0.017618122191906845</v>
      </c>
      <c r="G11" s="424">
        <v>1012462</v>
      </c>
      <c r="H11" s="362">
        <f>G11/'- 3 -'!E11</f>
        <v>0.004588790429033738</v>
      </c>
    </row>
    <row r="12" spans="1:8" ht="12.75">
      <c r="A12" s="13">
        <v>2</v>
      </c>
      <c r="B12" s="14" t="s">
        <v>127</v>
      </c>
      <c r="C12" s="425">
        <v>70529</v>
      </c>
      <c r="D12" s="363">
        <f>C12/'- 3 -'!E12</f>
        <v>0.0012677848077249365</v>
      </c>
      <c r="E12" s="425">
        <v>925324</v>
      </c>
      <c r="F12" s="363">
        <f>E12/'- 3 -'!E12</f>
        <v>0.01663304044326829</v>
      </c>
      <c r="G12" s="425">
        <v>-80519</v>
      </c>
      <c r="H12" s="363">
        <f>G12/'- 3 -'!E12</f>
        <v>-0.0014473587451006558</v>
      </c>
    </row>
    <row r="13" spans="1:8" ht="12.75">
      <c r="A13" s="11">
        <v>3</v>
      </c>
      <c r="B13" s="12" t="s">
        <v>128</v>
      </c>
      <c r="C13" s="424">
        <v>18600</v>
      </c>
      <c r="D13" s="362">
        <f>C13/'- 3 -'!E13</f>
        <v>0.00048259976180328745</v>
      </c>
      <c r="E13" s="424">
        <v>680698</v>
      </c>
      <c r="F13" s="362">
        <f>E13/'- 3 -'!E13</f>
        <v>0.017661542616127644</v>
      </c>
      <c r="G13" s="424">
        <v>28292</v>
      </c>
      <c r="H13" s="362">
        <f>G13/'- 3 -'!E13</f>
        <v>0.0007340705624160542</v>
      </c>
    </row>
    <row r="14" spans="1:8" ht="12.75">
      <c r="A14" s="13">
        <v>4</v>
      </c>
      <c r="B14" s="14" t="s">
        <v>129</v>
      </c>
      <c r="C14" s="425">
        <v>136561</v>
      </c>
      <c r="D14" s="363">
        <f>C14/'- 3 -'!E14</f>
        <v>0.003614830022322926</v>
      </c>
      <c r="E14" s="425">
        <v>624082</v>
      </c>
      <c r="F14" s="363">
        <f>E14/'- 3 -'!E14</f>
        <v>0.01651972634933353</v>
      </c>
      <c r="G14" s="425">
        <v>245443</v>
      </c>
      <c r="H14" s="363">
        <f>G14/'- 3 -'!E14</f>
        <v>0.0064969846820761845</v>
      </c>
    </row>
    <row r="15" spans="1:8" ht="12.75">
      <c r="A15" s="11">
        <v>5</v>
      </c>
      <c r="B15" s="12" t="s">
        <v>130</v>
      </c>
      <c r="C15" s="424">
        <v>208551</v>
      </c>
      <c r="D15" s="362">
        <f>C15/'- 3 -'!E15</f>
        <v>0.004541454351155151</v>
      </c>
      <c r="E15" s="424">
        <v>768740</v>
      </c>
      <c r="F15" s="362">
        <f>E15/'- 3 -'!E15</f>
        <v>0.016740258344035804</v>
      </c>
      <c r="G15" s="424">
        <v>323622</v>
      </c>
      <c r="H15" s="362">
        <f>G15/'- 3 -'!E15</f>
        <v>0.007047266807780986</v>
      </c>
    </row>
    <row r="16" spans="1:8" ht="12.75">
      <c r="A16" s="13">
        <v>6</v>
      </c>
      <c r="B16" s="14" t="s">
        <v>131</v>
      </c>
      <c r="C16" s="425">
        <v>136996</v>
      </c>
      <c r="D16" s="363">
        <f>C16/'- 3 -'!E16</f>
        <v>0.0025075759375651737</v>
      </c>
      <c r="E16" s="425">
        <v>864401</v>
      </c>
      <c r="F16" s="363">
        <f>E16/'- 3 -'!E16</f>
        <v>0.015822003182627768</v>
      </c>
      <c r="G16" s="425">
        <v>43303</v>
      </c>
      <c r="H16" s="363">
        <f>G16/'- 3 -'!E16</f>
        <v>0.000792618476629863</v>
      </c>
    </row>
    <row r="17" spans="1:8" ht="12.75">
      <c r="A17" s="11">
        <v>9</v>
      </c>
      <c r="B17" s="12" t="s">
        <v>132</v>
      </c>
      <c r="C17" s="424">
        <v>0</v>
      </c>
      <c r="D17" s="362">
        <f>C17/'- 3 -'!E17</f>
        <v>0</v>
      </c>
      <c r="E17" s="424">
        <v>1310696</v>
      </c>
      <c r="F17" s="362">
        <f>E17/'- 3 -'!E17</f>
        <v>0.017032163845318166</v>
      </c>
      <c r="G17" s="424">
        <v>435732</v>
      </c>
      <c r="H17" s="362">
        <f>G17/'- 3 -'!E17</f>
        <v>0.005662227409443666</v>
      </c>
    </row>
    <row r="18" spans="1:8" ht="12.75">
      <c r="A18" s="13">
        <v>10</v>
      </c>
      <c r="B18" s="14" t="s">
        <v>133</v>
      </c>
      <c r="C18" s="425">
        <v>138808</v>
      </c>
      <c r="D18" s="363">
        <f>C18/'- 3 -'!E18</f>
        <v>0.002464594491838694</v>
      </c>
      <c r="E18" s="425">
        <v>948456</v>
      </c>
      <c r="F18" s="363">
        <f>E18/'- 3 -'!E18</f>
        <v>0.016840235673385974</v>
      </c>
      <c r="G18" s="425">
        <v>539771</v>
      </c>
      <c r="H18" s="363">
        <f>G18/'- 3 -'!E18</f>
        <v>0.00958386140175108</v>
      </c>
    </row>
    <row r="19" spans="1:8" ht="12.75">
      <c r="A19" s="11">
        <v>11</v>
      </c>
      <c r="B19" s="12" t="s">
        <v>134</v>
      </c>
      <c r="C19" s="424">
        <v>81875</v>
      </c>
      <c r="D19" s="362">
        <f>C19/'- 3 -'!E19</f>
        <v>0.0027621237751267237</v>
      </c>
      <c r="E19" s="424">
        <v>482915</v>
      </c>
      <c r="F19" s="362">
        <f>E19/'- 3 -'!E19</f>
        <v>0.01629155423346958</v>
      </c>
      <c r="G19" s="424">
        <v>291343</v>
      </c>
      <c r="H19" s="362">
        <f>G19/'- 3 -'!E19</f>
        <v>0.009828707505548031</v>
      </c>
    </row>
    <row r="20" spans="1:8" ht="12.75">
      <c r="A20" s="13">
        <v>12</v>
      </c>
      <c r="B20" s="14" t="s">
        <v>135</v>
      </c>
      <c r="C20" s="425">
        <v>91028</v>
      </c>
      <c r="D20" s="363">
        <f>C20/'- 3 -'!E20</f>
        <v>0.001920334310482836</v>
      </c>
      <c r="E20" s="425">
        <v>778529</v>
      </c>
      <c r="F20" s="363">
        <f>E20/'- 3 -'!E20</f>
        <v>0.01642391297629182</v>
      </c>
      <c r="G20" s="425">
        <v>582715</v>
      </c>
      <c r="H20" s="363">
        <f>G20/'- 3 -'!E20</f>
        <v>0.012293004435261741</v>
      </c>
    </row>
    <row r="21" spans="1:8" ht="12.75">
      <c r="A21" s="11">
        <v>13</v>
      </c>
      <c r="B21" s="12" t="s">
        <v>136</v>
      </c>
      <c r="C21" s="424">
        <v>174575</v>
      </c>
      <c r="D21" s="362">
        <f>C21/'- 3 -'!E21</f>
        <v>0.008974577092531777</v>
      </c>
      <c r="E21" s="424">
        <v>305126</v>
      </c>
      <c r="F21" s="362">
        <f>E21/'- 3 -'!E21</f>
        <v>0.015685961964404128</v>
      </c>
      <c r="G21" s="424">
        <v>291475</v>
      </c>
      <c r="H21" s="362">
        <f>G21/'- 3 -'!E21</f>
        <v>0.014984189362999854</v>
      </c>
    </row>
    <row r="22" spans="1:8" ht="12.75">
      <c r="A22" s="13">
        <v>14</v>
      </c>
      <c r="B22" s="14" t="s">
        <v>137</v>
      </c>
      <c r="C22" s="425">
        <v>16899</v>
      </c>
      <c r="D22" s="363">
        <f>C22/'- 3 -'!E22</f>
        <v>0.0007772536832403852</v>
      </c>
      <c r="E22" s="425">
        <v>355934</v>
      </c>
      <c r="F22" s="363">
        <f>E22/'- 3 -'!E22</f>
        <v>0.01637085108529991</v>
      </c>
      <c r="G22" s="425">
        <v>405360</v>
      </c>
      <c r="H22" s="363">
        <f>G22/'- 3 -'!E22</f>
        <v>0.01864415368000015</v>
      </c>
    </row>
    <row r="23" spans="1:8" ht="12.75">
      <c r="A23" s="11">
        <v>15</v>
      </c>
      <c r="B23" s="12" t="s">
        <v>138</v>
      </c>
      <c r="C23" s="424">
        <v>71877</v>
      </c>
      <c r="D23" s="362">
        <f>C23/'- 3 -'!E23</f>
        <v>0.002526966864203472</v>
      </c>
      <c r="E23" s="424">
        <v>464751</v>
      </c>
      <c r="F23" s="362">
        <f>E23/'- 3 -'!E23</f>
        <v>0.01633916798287947</v>
      </c>
      <c r="G23" s="424">
        <v>349564</v>
      </c>
      <c r="H23" s="362">
        <f>G23/'- 3 -'!E23</f>
        <v>0.012289559176348797</v>
      </c>
    </row>
    <row r="24" spans="1:8" ht="12.75">
      <c r="A24" s="13">
        <v>16</v>
      </c>
      <c r="B24" s="14" t="s">
        <v>139</v>
      </c>
      <c r="C24" s="425">
        <v>27391</v>
      </c>
      <c r="D24" s="363">
        <f>C24/'- 3 -'!E24</f>
        <v>0.004972114336665382</v>
      </c>
      <c r="E24" s="425">
        <v>84674</v>
      </c>
      <c r="F24" s="363">
        <f>E24/'- 3 -'!E24</f>
        <v>0.015370333662254189</v>
      </c>
      <c r="G24" s="425">
        <v>91548</v>
      </c>
      <c r="H24" s="363">
        <f>G24/'- 3 -'!E24</f>
        <v>0.016618127242270905</v>
      </c>
    </row>
    <row r="25" spans="1:8" ht="12.75">
      <c r="A25" s="11">
        <v>17</v>
      </c>
      <c r="B25" s="12" t="s">
        <v>140</v>
      </c>
      <c r="C25" s="424">
        <v>6958</v>
      </c>
      <c r="D25" s="362">
        <f>C25/'- 3 -'!E25</f>
        <v>0.0017534914192791553</v>
      </c>
      <c r="E25" s="424">
        <v>63112</v>
      </c>
      <c r="F25" s="362">
        <f>E25/'- 3 -'!E25</f>
        <v>0.01590490808472924</v>
      </c>
      <c r="G25" s="424">
        <v>39745</v>
      </c>
      <c r="H25" s="362">
        <f>G25/'- 3 -'!E25</f>
        <v>0.010016170804721189</v>
      </c>
    </row>
    <row r="26" spans="1:8" ht="12.75">
      <c r="A26" s="13">
        <v>18</v>
      </c>
      <c r="B26" s="14" t="s">
        <v>141</v>
      </c>
      <c r="C26" s="425">
        <v>54905</v>
      </c>
      <c r="D26" s="363">
        <f>C26/'- 3 -'!E26</f>
        <v>0.0062349576890468016</v>
      </c>
      <c r="E26" s="425">
        <v>134295</v>
      </c>
      <c r="F26" s="363">
        <f>E26/'- 3 -'!E26</f>
        <v>0.01525040784720044</v>
      </c>
      <c r="G26" s="425">
        <v>125839</v>
      </c>
      <c r="H26" s="363">
        <f>G26/'- 3 -'!E26</f>
        <v>0.014290152820908123</v>
      </c>
    </row>
    <row r="27" spans="1:8" ht="12.75">
      <c r="A27" s="11">
        <v>19</v>
      </c>
      <c r="B27" s="12" t="s">
        <v>142</v>
      </c>
      <c r="C27" s="424">
        <v>26820</v>
      </c>
      <c r="D27" s="362">
        <f>C27/'- 3 -'!E27</f>
        <v>0.00125177042437071</v>
      </c>
      <c r="E27" s="424">
        <v>242491</v>
      </c>
      <c r="F27" s="362">
        <f>E27/'- 3 -'!E27</f>
        <v>0.011317787545715058</v>
      </c>
      <c r="G27" s="424">
        <v>697735</v>
      </c>
      <c r="H27" s="362">
        <f>G27/'- 3 -'!E27</f>
        <v>0.032565400337371264</v>
      </c>
    </row>
    <row r="28" spans="1:8" ht="12.75">
      <c r="A28" s="13">
        <v>20</v>
      </c>
      <c r="B28" s="14" t="s">
        <v>143</v>
      </c>
      <c r="C28" s="425">
        <v>36555.37</v>
      </c>
      <c r="D28" s="363">
        <f>C28/'- 3 -'!E28</f>
        <v>0.004856621967052179</v>
      </c>
      <c r="E28" s="425">
        <v>120034</v>
      </c>
      <c r="F28" s="363">
        <f>E28/'- 3 -'!E28</f>
        <v>0.015947308458186614</v>
      </c>
      <c r="G28" s="425">
        <v>155011</v>
      </c>
      <c r="H28" s="363">
        <f>G28/'- 3 -'!E28</f>
        <v>0.02059423356225707</v>
      </c>
    </row>
    <row r="29" spans="1:8" ht="12.75">
      <c r="A29" s="11">
        <v>21</v>
      </c>
      <c r="B29" s="12" t="s">
        <v>144</v>
      </c>
      <c r="C29" s="424">
        <v>86301</v>
      </c>
      <c r="D29" s="362">
        <f>C29/'- 3 -'!E29</f>
        <v>0.004105878679494304</v>
      </c>
      <c r="E29" s="424">
        <v>339568</v>
      </c>
      <c r="F29" s="362">
        <f>E29/'- 3 -'!E29</f>
        <v>0.016155374925418266</v>
      </c>
      <c r="G29" s="424">
        <v>361768</v>
      </c>
      <c r="H29" s="362">
        <f>G29/'- 3 -'!E29</f>
        <v>0.01721156786275125</v>
      </c>
    </row>
    <row r="30" spans="1:8" ht="12.75">
      <c r="A30" s="13">
        <v>22</v>
      </c>
      <c r="B30" s="14" t="s">
        <v>145</v>
      </c>
      <c r="C30" s="425">
        <v>65958</v>
      </c>
      <c r="D30" s="363">
        <f>C30/'- 3 -'!E30</f>
        <v>0.005556491587506445</v>
      </c>
      <c r="E30" s="425">
        <v>176064</v>
      </c>
      <c r="F30" s="363">
        <f>E30/'- 3 -'!E30</f>
        <v>0.014832137646119268</v>
      </c>
      <c r="G30" s="425">
        <v>-171625</v>
      </c>
      <c r="H30" s="363">
        <f>G30/'- 3 -'!E30</f>
        <v>-0.014458183521419593</v>
      </c>
    </row>
    <row r="31" spans="1:8" ht="12.75">
      <c r="A31" s="11">
        <v>23</v>
      </c>
      <c r="B31" s="12" t="s">
        <v>146</v>
      </c>
      <c r="C31" s="424">
        <v>32146</v>
      </c>
      <c r="D31" s="362">
        <f>C31/'- 3 -'!E31</f>
        <v>0.0034356750381097437</v>
      </c>
      <c r="E31" s="424">
        <v>144053</v>
      </c>
      <c r="F31" s="362">
        <f>E31/'- 3 -'!E31</f>
        <v>0.015395983832042026</v>
      </c>
      <c r="G31" s="424">
        <v>200240</v>
      </c>
      <c r="H31" s="362">
        <f>G31/'- 3 -'!E31</f>
        <v>0.021401094059326047</v>
      </c>
    </row>
    <row r="32" spans="1:8" ht="12.75">
      <c r="A32" s="13">
        <v>24</v>
      </c>
      <c r="B32" s="14" t="s">
        <v>147</v>
      </c>
      <c r="C32" s="425">
        <v>25464</v>
      </c>
      <c r="D32" s="363">
        <f>C32/'- 3 -'!E32</f>
        <v>0.0011699784736642046</v>
      </c>
      <c r="E32" s="425">
        <v>369124</v>
      </c>
      <c r="F32" s="363">
        <f>E32/'- 3 -'!E32</f>
        <v>0.016959909445209937</v>
      </c>
      <c r="G32" s="425">
        <v>287754</v>
      </c>
      <c r="H32" s="363">
        <f>G32/'- 3 -'!E32</f>
        <v>0.01322125297324731</v>
      </c>
    </row>
    <row r="33" spans="1:8" ht="12.75">
      <c r="A33" s="11">
        <v>25</v>
      </c>
      <c r="B33" s="12" t="s">
        <v>148</v>
      </c>
      <c r="C33" s="424">
        <v>27125</v>
      </c>
      <c r="D33" s="362">
        <f>C33/'- 3 -'!E33</f>
        <v>0.0027376088003954672</v>
      </c>
      <c r="E33" s="424">
        <v>153885</v>
      </c>
      <c r="F33" s="362">
        <f>E33/'- 3 -'!E33</f>
        <v>0.01553094673728503</v>
      </c>
      <c r="G33" s="424">
        <v>157633</v>
      </c>
      <c r="H33" s="362">
        <f>G33/'- 3 -'!E33</f>
        <v>0.015909216148672394</v>
      </c>
    </row>
    <row r="34" spans="1:8" ht="12.75">
      <c r="A34" s="13">
        <v>26</v>
      </c>
      <c r="B34" s="14" t="s">
        <v>149</v>
      </c>
      <c r="C34" s="425">
        <v>24697</v>
      </c>
      <c r="D34" s="363">
        <f>C34/'- 3 -'!E34</f>
        <v>0.0016954565444265634</v>
      </c>
      <c r="E34" s="425">
        <v>241746</v>
      </c>
      <c r="F34" s="363">
        <f>E34/'- 3 -'!E34</f>
        <v>0.016595936259017046</v>
      </c>
      <c r="G34" s="425">
        <v>264462</v>
      </c>
      <c r="H34" s="363">
        <f>G34/'- 3 -'!E34</f>
        <v>0.01815539655229938</v>
      </c>
    </row>
    <row r="35" spans="1:8" ht="12.75">
      <c r="A35" s="11">
        <v>28</v>
      </c>
      <c r="B35" s="12" t="s">
        <v>150</v>
      </c>
      <c r="C35" s="424">
        <v>4436</v>
      </c>
      <c r="D35" s="362">
        <f>C35/'- 3 -'!E35</f>
        <v>0.000730899725039346</v>
      </c>
      <c r="E35" s="424">
        <v>98301</v>
      </c>
      <c r="F35" s="362">
        <f>E35/'- 3 -'!E35</f>
        <v>0.016196612685097554</v>
      </c>
      <c r="G35" s="424">
        <v>176302</v>
      </c>
      <c r="H35" s="362">
        <f>G35/'- 3 -'!E35</f>
        <v>0.02904848587102948</v>
      </c>
    </row>
    <row r="36" spans="1:8" ht="12.75">
      <c r="A36" s="13">
        <v>30</v>
      </c>
      <c r="B36" s="14" t="s">
        <v>151</v>
      </c>
      <c r="C36" s="425">
        <v>6516</v>
      </c>
      <c r="D36" s="363">
        <f>C36/'- 3 -'!E36</f>
        <v>0.0007383136874587631</v>
      </c>
      <c r="E36" s="425">
        <v>138291</v>
      </c>
      <c r="F36" s="363">
        <f>E36/'- 3 -'!E36</f>
        <v>0.015669450299625506</v>
      </c>
      <c r="G36" s="425">
        <v>250777</v>
      </c>
      <c r="H36" s="363">
        <f>G36/'- 3 -'!E36</f>
        <v>0.02841499257210654</v>
      </c>
    </row>
    <row r="37" spans="1:8" ht="12.75">
      <c r="A37" s="11">
        <v>31</v>
      </c>
      <c r="B37" s="12" t="s">
        <v>152</v>
      </c>
      <c r="C37" s="424">
        <v>17661</v>
      </c>
      <c r="D37" s="362">
        <f>C37/'- 3 -'!E37</f>
        <v>0.0017516497652614754</v>
      </c>
      <c r="E37" s="424">
        <v>157622</v>
      </c>
      <c r="F37" s="362">
        <f>E37/'- 3 -'!E37</f>
        <v>0.01563323363909429</v>
      </c>
      <c r="G37" s="424">
        <v>200112</v>
      </c>
      <c r="H37" s="362">
        <f>G37/'- 3 -'!E37</f>
        <v>0.01984746831017521</v>
      </c>
    </row>
    <row r="38" spans="1:8" ht="12.75">
      <c r="A38" s="13">
        <v>32</v>
      </c>
      <c r="B38" s="14" t="s">
        <v>153</v>
      </c>
      <c r="C38" s="425">
        <v>3520</v>
      </c>
      <c r="D38" s="363">
        <f>C38/'- 3 -'!E38</f>
        <v>0.000549746687034365</v>
      </c>
      <c r="E38" s="425">
        <v>96752</v>
      </c>
      <c r="F38" s="363">
        <f>E38/'- 3 -'!E38</f>
        <v>0.01511053734771275</v>
      </c>
      <c r="G38" s="425">
        <v>132563</v>
      </c>
      <c r="H38" s="363">
        <f>G38/'- 3 -'!E38</f>
        <v>0.020703428998106965</v>
      </c>
    </row>
    <row r="39" spans="1:8" ht="12.75">
      <c r="A39" s="11">
        <v>33</v>
      </c>
      <c r="B39" s="12" t="s">
        <v>154</v>
      </c>
      <c r="C39" s="424">
        <v>48053</v>
      </c>
      <c r="D39" s="362">
        <f>C39/'- 3 -'!E39</f>
        <v>0.003974495340908527</v>
      </c>
      <c r="E39" s="424">
        <v>190708</v>
      </c>
      <c r="F39" s="362">
        <f>E39/'- 3 -'!E39</f>
        <v>0.01577358453112154</v>
      </c>
      <c r="G39" s="424">
        <v>172374</v>
      </c>
      <c r="H39" s="362">
        <f>G39/'- 3 -'!E39</f>
        <v>0.014257167292234958</v>
      </c>
    </row>
    <row r="40" spans="1:8" ht="12.75">
      <c r="A40" s="13">
        <v>34</v>
      </c>
      <c r="B40" s="14" t="s">
        <v>155</v>
      </c>
      <c r="C40" s="425">
        <v>5871</v>
      </c>
      <c r="D40" s="363">
        <f>C40/'- 3 -'!E40</f>
        <v>0.0010822075490042877</v>
      </c>
      <c r="E40" s="425">
        <v>81118</v>
      </c>
      <c r="F40" s="363">
        <f>E40/'- 3 -'!E40</f>
        <v>0.014952565484607362</v>
      </c>
      <c r="G40" s="425">
        <v>140342</v>
      </c>
      <c r="H40" s="363">
        <f>G40/'- 3 -'!E40</f>
        <v>0.02586938713036276</v>
      </c>
    </row>
    <row r="41" spans="1:8" ht="12.75">
      <c r="A41" s="11">
        <v>35</v>
      </c>
      <c r="B41" s="12" t="s">
        <v>156</v>
      </c>
      <c r="C41" s="424">
        <v>0</v>
      </c>
      <c r="D41" s="362">
        <f>C41/'- 3 -'!E41</f>
        <v>0</v>
      </c>
      <c r="E41" s="424">
        <v>183507</v>
      </c>
      <c r="F41" s="362">
        <f>E41/'- 3 -'!E41</f>
        <v>0.013728415321763452</v>
      </c>
      <c r="G41" s="424">
        <v>220411</v>
      </c>
      <c r="H41" s="362">
        <f>G41/'- 3 -'!E41</f>
        <v>0.016489255175471257</v>
      </c>
    </row>
    <row r="42" spans="1:8" ht="12.75">
      <c r="A42" s="13">
        <v>36</v>
      </c>
      <c r="B42" s="14" t="s">
        <v>157</v>
      </c>
      <c r="C42" s="425">
        <v>13211</v>
      </c>
      <c r="D42" s="363">
        <f>C42/'- 3 -'!E42</f>
        <v>0.001863610683701572</v>
      </c>
      <c r="E42" s="425">
        <v>111243</v>
      </c>
      <c r="F42" s="363">
        <f>E42/'- 3 -'!E42</f>
        <v>0.015692501951935053</v>
      </c>
      <c r="G42" s="425">
        <v>132300</v>
      </c>
      <c r="H42" s="363">
        <f>G42/'- 3 -'!E42</f>
        <v>0.01866290920094754</v>
      </c>
    </row>
    <row r="43" spans="1:8" ht="12.75">
      <c r="A43" s="11">
        <v>37</v>
      </c>
      <c r="B43" s="12" t="s">
        <v>158</v>
      </c>
      <c r="C43" s="424">
        <v>1679</v>
      </c>
      <c r="D43" s="362">
        <f>C43/'- 3 -'!E43</f>
        <v>0.00024468826802094844</v>
      </c>
      <c r="E43" s="424">
        <v>99095</v>
      </c>
      <c r="F43" s="362">
        <f>E43/'- 3 -'!E43</f>
        <v>0.014441562787097014</v>
      </c>
      <c r="G43" s="424">
        <v>0</v>
      </c>
      <c r="H43" s="362">
        <f>G43/'- 3 -'!E43</f>
        <v>0</v>
      </c>
    </row>
    <row r="44" spans="1:8" ht="12.75">
      <c r="A44" s="13">
        <v>38</v>
      </c>
      <c r="B44" s="14" t="s">
        <v>159</v>
      </c>
      <c r="C44" s="425">
        <v>24726</v>
      </c>
      <c r="D44" s="363">
        <f>C44/'- 3 -'!E44</f>
        <v>0.002774786049081393</v>
      </c>
      <c r="E44" s="425">
        <v>119592</v>
      </c>
      <c r="F44" s="363">
        <f>E44/'- 3 -'!E44</f>
        <v>0.013420780279128932</v>
      </c>
      <c r="G44" s="425">
        <v>293072</v>
      </c>
      <c r="H44" s="363">
        <f>G44/'- 3 -'!E44</f>
        <v>0.032888946735273886</v>
      </c>
    </row>
    <row r="45" spans="1:8" ht="12.75">
      <c r="A45" s="11">
        <v>39</v>
      </c>
      <c r="B45" s="12" t="s">
        <v>160</v>
      </c>
      <c r="C45" s="424">
        <v>67948</v>
      </c>
      <c r="D45" s="362">
        <f>C45/'- 3 -'!E45</f>
        <v>0.0046331526111975715</v>
      </c>
      <c r="E45" s="424">
        <v>237759</v>
      </c>
      <c r="F45" s="362">
        <f>E45/'- 3 -'!E45</f>
        <v>0.016212011121530045</v>
      </c>
      <c r="G45" s="424">
        <v>189412</v>
      </c>
      <c r="H45" s="362">
        <f>G45/'- 3 -'!E45</f>
        <v>0.012915386801556404</v>
      </c>
    </row>
    <row r="46" spans="1:8" ht="12.75">
      <c r="A46" s="13">
        <v>40</v>
      </c>
      <c r="B46" s="14" t="s">
        <v>161</v>
      </c>
      <c r="C46" s="425">
        <v>77840</v>
      </c>
      <c r="D46" s="363">
        <f>C46/'- 3 -'!E46</f>
        <v>0.0018744360016160991</v>
      </c>
      <c r="E46" s="425">
        <v>699043</v>
      </c>
      <c r="F46" s="363">
        <f>E46/'- 3 -'!E46</f>
        <v>0.01683339370346509</v>
      </c>
      <c r="G46" s="425">
        <v>321078</v>
      </c>
      <c r="H46" s="363">
        <f>G46/'- 3 -'!E46</f>
        <v>0.007731759539143035</v>
      </c>
    </row>
    <row r="47" spans="1:8" ht="12.75">
      <c r="A47" s="11">
        <v>41</v>
      </c>
      <c r="B47" s="12" t="s">
        <v>162</v>
      </c>
      <c r="C47" s="424">
        <v>61037</v>
      </c>
      <c r="D47" s="362">
        <f>C47/'- 3 -'!E47</f>
        <v>0.005059313502623653</v>
      </c>
      <c r="E47" s="424">
        <v>190761</v>
      </c>
      <c r="F47" s="362">
        <f>E47/'- 3 -'!E47</f>
        <v>0.015812043564952253</v>
      </c>
      <c r="G47" s="424">
        <v>261556</v>
      </c>
      <c r="H47" s="362">
        <f>G47/'- 3 -'!E47</f>
        <v>0.021680190744830713</v>
      </c>
    </row>
    <row r="48" spans="1:8" ht="12.75">
      <c r="A48" s="13">
        <v>42</v>
      </c>
      <c r="B48" s="14" t="s">
        <v>163</v>
      </c>
      <c r="C48" s="425">
        <v>33549</v>
      </c>
      <c r="D48" s="363">
        <f>C48/'- 3 -'!E48</f>
        <v>0.004386311841159266</v>
      </c>
      <c r="E48" s="425">
        <v>119958</v>
      </c>
      <c r="F48" s="363">
        <f>E48/'- 3 -'!E48</f>
        <v>0.01568372219266694</v>
      </c>
      <c r="G48" s="425">
        <v>151833</v>
      </c>
      <c r="H48" s="363">
        <f>G48/'- 3 -'!E48</f>
        <v>0.01985116950665399</v>
      </c>
    </row>
    <row r="49" spans="1:8" ht="12.75">
      <c r="A49" s="11">
        <v>43</v>
      </c>
      <c r="B49" s="12" t="s">
        <v>164</v>
      </c>
      <c r="C49" s="424">
        <v>14093</v>
      </c>
      <c r="D49" s="362">
        <f>C49/'- 3 -'!E49</f>
        <v>0.002285721514684216</v>
      </c>
      <c r="E49" s="424">
        <v>97264</v>
      </c>
      <c r="F49" s="362">
        <f>E49/'- 3 -'!E49</f>
        <v>0.01577509525326372</v>
      </c>
      <c r="G49" s="424">
        <v>129271</v>
      </c>
      <c r="H49" s="362">
        <f>G49/'- 3 -'!E49</f>
        <v>0.020966260265716546</v>
      </c>
    </row>
    <row r="50" spans="1:8" ht="12.75">
      <c r="A50" s="13">
        <v>44</v>
      </c>
      <c r="B50" s="14" t="s">
        <v>165</v>
      </c>
      <c r="C50" s="425">
        <v>32261</v>
      </c>
      <c r="D50" s="363">
        <f>C50/'- 3 -'!E50</f>
        <v>0.003592167758164858</v>
      </c>
      <c r="E50" s="425">
        <v>134921</v>
      </c>
      <c r="F50" s="363">
        <f>E50/'- 3 -'!E50</f>
        <v>0.015023057750824858</v>
      </c>
      <c r="G50" s="425">
        <v>195121</v>
      </c>
      <c r="H50" s="363">
        <f>G50/'- 3 -'!E50</f>
        <v>0.021726151239604637</v>
      </c>
    </row>
    <row r="51" spans="1:8" ht="12.75">
      <c r="A51" s="11">
        <v>45</v>
      </c>
      <c r="B51" s="12" t="s">
        <v>166</v>
      </c>
      <c r="C51" s="424">
        <v>14377</v>
      </c>
      <c r="D51" s="362">
        <f>C51/'- 3 -'!E51</f>
        <v>0.0012468039645538932</v>
      </c>
      <c r="E51" s="424">
        <v>190645</v>
      </c>
      <c r="F51" s="362">
        <f>E51/'- 3 -'!E51</f>
        <v>0.016533139168281072</v>
      </c>
      <c r="G51" s="424">
        <v>123693</v>
      </c>
      <c r="H51" s="362">
        <f>G51/'- 3 -'!E51</f>
        <v>0.010726919579019594</v>
      </c>
    </row>
    <row r="52" spans="1:8" ht="12.75">
      <c r="A52" s="13">
        <v>46</v>
      </c>
      <c r="B52" s="14" t="s">
        <v>167</v>
      </c>
      <c r="C52" s="425">
        <v>82617.07</v>
      </c>
      <c r="D52" s="363">
        <f>C52/'- 3 -'!E52</f>
        <v>0.0076679358552951314</v>
      </c>
      <c r="E52" s="425">
        <v>165117.84</v>
      </c>
      <c r="F52" s="363">
        <f>E52/'- 3 -'!E52</f>
        <v>0.015325077561875343</v>
      </c>
      <c r="G52" s="425">
        <v>50264</v>
      </c>
      <c r="H52" s="363">
        <f>G52/'- 3 -'!E52</f>
        <v>0.0046651512554312866</v>
      </c>
    </row>
    <row r="53" spans="1:8" ht="12.75">
      <c r="A53" s="11">
        <v>47</v>
      </c>
      <c r="B53" s="12" t="s">
        <v>168</v>
      </c>
      <c r="C53" s="424">
        <v>21560</v>
      </c>
      <c r="D53" s="362">
        <f>C53/'- 3 -'!E53</f>
        <v>0.0025349993938811747</v>
      </c>
      <c r="E53" s="424">
        <v>137450</v>
      </c>
      <c r="F53" s="362">
        <f>E53/'- 3 -'!E53</f>
        <v>0.016161209030100532</v>
      </c>
      <c r="G53" s="424">
        <v>71197</v>
      </c>
      <c r="H53" s="362">
        <f>G53/'- 3 -'!E53</f>
        <v>0.008371259362066697</v>
      </c>
    </row>
    <row r="54" spans="1:8" ht="12.75">
      <c r="A54" s="13">
        <v>48</v>
      </c>
      <c r="B54" s="14" t="s">
        <v>169</v>
      </c>
      <c r="C54" s="425">
        <v>64099</v>
      </c>
      <c r="D54" s="363">
        <f>C54/'- 3 -'!E54</f>
        <v>0.0011974681131310797</v>
      </c>
      <c r="E54" s="425">
        <v>765444</v>
      </c>
      <c r="F54" s="363">
        <f>E54/'- 3 -'!E54</f>
        <v>0.014299673667100988</v>
      </c>
      <c r="G54" s="425">
        <v>236706</v>
      </c>
      <c r="H54" s="363">
        <f>G54/'- 3 -'!E54</f>
        <v>0.004422032905143689</v>
      </c>
    </row>
    <row r="55" spans="1:8" ht="12.75">
      <c r="A55" s="11">
        <v>49</v>
      </c>
      <c r="B55" s="12" t="s">
        <v>170</v>
      </c>
      <c r="C55" s="424">
        <v>109881</v>
      </c>
      <c r="D55" s="362">
        <f>C55/'- 3 -'!E55</f>
        <v>0.003423490558333888</v>
      </c>
      <c r="E55" s="424">
        <v>522454</v>
      </c>
      <c r="F55" s="362">
        <f>E55/'- 3 -'!E55</f>
        <v>0.016277758085235603</v>
      </c>
      <c r="G55" s="424">
        <v>181202</v>
      </c>
      <c r="H55" s="362">
        <f>G55/'- 3 -'!E55</f>
        <v>0.005645592378584261</v>
      </c>
    </row>
    <row r="56" spans="1:8" ht="12.75">
      <c r="A56" s="13">
        <v>50</v>
      </c>
      <c r="B56" s="14" t="s">
        <v>385</v>
      </c>
      <c r="C56" s="425">
        <v>20056</v>
      </c>
      <c r="D56" s="363">
        <f>C56/'- 3 -'!E56</f>
        <v>0.0014327907478980534</v>
      </c>
      <c r="E56" s="425">
        <v>222211</v>
      </c>
      <c r="F56" s="363">
        <f>E56/'- 3 -'!E56</f>
        <v>0.015874644240186194</v>
      </c>
      <c r="G56" s="425">
        <v>281659</v>
      </c>
      <c r="H56" s="363">
        <f>G56/'- 3 -'!E56</f>
        <v>0.020121580039001684</v>
      </c>
    </row>
    <row r="57" spans="1:8" ht="12.75">
      <c r="A57" s="11">
        <v>2264</v>
      </c>
      <c r="B57" s="12" t="s">
        <v>171</v>
      </c>
      <c r="C57" s="424">
        <v>6496</v>
      </c>
      <c r="D57" s="362">
        <f>C57/'- 3 -'!E57</f>
        <v>0.003539333127743991</v>
      </c>
      <c r="E57" s="424">
        <v>3657</v>
      </c>
      <c r="F57" s="362">
        <f>E57/'- 3 -'!E57</f>
        <v>0.0019925094285960245</v>
      </c>
      <c r="G57" s="424">
        <v>0</v>
      </c>
      <c r="H57" s="362">
        <f>G57/'- 3 -'!E57</f>
        <v>0</v>
      </c>
    </row>
    <row r="58" spans="1:8" ht="12.75">
      <c r="A58" s="13">
        <v>2309</v>
      </c>
      <c r="B58" s="14" t="s">
        <v>172</v>
      </c>
      <c r="C58" s="425">
        <v>631</v>
      </c>
      <c r="D58" s="363">
        <f>C58/'- 3 -'!E58</f>
        <v>0.0003233932200175791</v>
      </c>
      <c r="E58" s="425">
        <v>20714</v>
      </c>
      <c r="F58" s="363">
        <f>E58/'- 3 -'!E58</f>
        <v>0.010616112772494664</v>
      </c>
      <c r="G58" s="425">
        <v>4583</v>
      </c>
      <c r="H58" s="363">
        <f>G58/'- 3 -'!E58</f>
        <v>0.0023488290449137318</v>
      </c>
    </row>
    <row r="59" spans="1:8" ht="12.75">
      <c r="A59" s="11">
        <v>2312</v>
      </c>
      <c r="B59" s="12" t="s">
        <v>173</v>
      </c>
      <c r="C59" s="424">
        <v>902</v>
      </c>
      <c r="D59" s="362">
        <f>C59/'- 3 -'!E59</f>
        <v>0.0004959941052585273</v>
      </c>
      <c r="E59" s="424">
        <v>10464</v>
      </c>
      <c r="F59" s="362">
        <f>E59/'- 3 -'!E59</f>
        <v>0.005753971527078968</v>
      </c>
      <c r="G59" s="424">
        <v>0</v>
      </c>
      <c r="H59" s="362">
        <f>G59/'- 3 -'!E59</f>
        <v>0</v>
      </c>
    </row>
    <row r="60" spans="1:8" ht="12.75">
      <c r="A60" s="13">
        <v>2355</v>
      </c>
      <c r="B60" s="14" t="s">
        <v>174</v>
      </c>
      <c r="C60" s="425">
        <v>73023</v>
      </c>
      <c r="D60" s="363">
        <f>C60/'- 3 -'!E60</f>
        <v>0.0030648947808858146</v>
      </c>
      <c r="E60" s="425">
        <v>390302</v>
      </c>
      <c r="F60" s="363">
        <f>E60/'- 3 -'!E60</f>
        <v>0.016381613502174593</v>
      </c>
      <c r="G60" s="425">
        <v>103928</v>
      </c>
      <c r="H60" s="363">
        <f>G60/'- 3 -'!E60</f>
        <v>0.004362028193691042</v>
      </c>
    </row>
    <row r="61" spans="1:8" ht="12.75">
      <c r="A61" s="11">
        <v>2439</v>
      </c>
      <c r="B61" s="12" t="s">
        <v>175</v>
      </c>
      <c r="C61" s="424">
        <v>926.64</v>
      </c>
      <c r="D61" s="362">
        <f>C61/'- 3 -'!E61</f>
        <v>0.0007881783032737564</v>
      </c>
      <c r="E61" s="424">
        <v>0</v>
      </c>
      <c r="F61" s="362">
        <f>E61/'- 3 -'!E61</f>
        <v>0</v>
      </c>
      <c r="G61" s="424">
        <v>58000</v>
      </c>
      <c r="H61" s="362">
        <f>G61/'- 3 -'!E61</f>
        <v>0.04933344296585283</v>
      </c>
    </row>
    <row r="62" spans="1:8" ht="12.75">
      <c r="A62" s="13">
        <v>2460</v>
      </c>
      <c r="B62" s="14" t="s">
        <v>176</v>
      </c>
      <c r="C62" s="425">
        <v>1823</v>
      </c>
      <c r="D62" s="363">
        <f>C62/'- 3 -'!E62</f>
        <v>0.0006578341990787434</v>
      </c>
      <c r="E62" s="425">
        <v>39335</v>
      </c>
      <c r="F62" s="363">
        <f>E62/'- 3 -'!E62</f>
        <v>0.014194135063501027</v>
      </c>
      <c r="G62" s="425">
        <v>0</v>
      </c>
      <c r="H62" s="363">
        <f>G62/'- 3 -'!E62</f>
        <v>0</v>
      </c>
    </row>
    <row r="63" spans="1:8" ht="12.75">
      <c r="A63" s="11">
        <v>3000</v>
      </c>
      <c r="B63" s="12" t="s">
        <v>459</v>
      </c>
      <c r="C63" s="424">
        <v>16727</v>
      </c>
      <c r="D63" s="362">
        <f>C63/'- 3 -'!E63</f>
        <v>0.0033167150581481005</v>
      </c>
      <c r="E63" s="424">
        <v>73075</v>
      </c>
      <c r="F63" s="362">
        <f>E63/'- 3 -'!E63</f>
        <v>0.014489684514507828</v>
      </c>
      <c r="G63" s="424">
        <v>62569</v>
      </c>
      <c r="H63" s="362">
        <f>G63/'- 3 -'!E63</f>
        <v>0.01240650113428998</v>
      </c>
    </row>
    <row r="64" spans="1:8" ht="4.5" customHeight="1">
      <c r="A64" s="15"/>
      <c r="B64" s="15"/>
      <c r="C64" s="426"/>
      <c r="D64" s="196"/>
      <c r="E64" s="426"/>
      <c r="F64" s="196"/>
      <c r="G64" s="426"/>
      <c r="H64" s="196"/>
    </row>
    <row r="65" spans="1:8" ht="12.75">
      <c r="A65" s="17"/>
      <c r="B65" s="18" t="s">
        <v>177</v>
      </c>
      <c r="C65" s="427">
        <f>SUM(C11:C63)</f>
        <v>2560554.23</v>
      </c>
      <c r="D65" s="101">
        <f>C65/'- 3 -'!E65</f>
        <v>0.0021094451001746764</v>
      </c>
      <c r="E65" s="427">
        <f>SUM(E11:E63)</f>
        <v>19762730.84</v>
      </c>
      <c r="F65" s="101">
        <f>E65/'- 3 -'!E65</f>
        <v>0.016281004810629992</v>
      </c>
      <c r="G65" s="427">
        <f>SUM(G11:G63)</f>
        <v>10818998</v>
      </c>
      <c r="H65" s="101">
        <f>G65/'- 3 -'!E65</f>
        <v>0.008912946288155602</v>
      </c>
    </row>
    <row r="66" spans="1:8" ht="4.5" customHeight="1">
      <c r="A66" s="15"/>
      <c r="B66" s="15"/>
      <c r="C66" s="426"/>
      <c r="D66" s="196"/>
      <c r="E66" s="426"/>
      <c r="F66" s="196"/>
      <c r="G66" s="426"/>
      <c r="H66" s="196"/>
    </row>
    <row r="67" spans="1:8" ht="12.75">
      <c r="A67" s="13">
        <v>2155</v>
      </c>
      <c r="B67" s="14" t="s">
        <v>178</v>
      </c>
      <c r="C67" s="425">
        <v>0</v>
      </c>
      <c r="D67" s="363">
        <f>C67/'- 3 -'!E67</f>
        <v>0</v>
      </c>
      <c r="E67" s="425">
        <v>0</v>
      </c>
      <c r="F67" s="363">
        <f>E67/'- 3 -'!E67</f>
        <v>0</v>
      </c>
      <c r="G67" s="425">
        <v>0</v>
      </c>
      <c r="H67" s="363">
        <f>G67/'- 3 -'!E67</f>
        <v>0</v>
      </c>
    </row>
    <row r="68" spans="1:8" ht="12.75">
      <c r="A68" s="11">
        <v>2408</v>
      </c>
      <c r="B68" s="12" t="s">
        <v>180</v>
      </c>
      <c r="C68" s="424">
        <v>306</v>
      </c>
      <c r="D68" s="362">
        <f>C68/'- 3 -'!E68</f>
        <v>0.00013464469640701068</v>
      </c>
      <c r="E68" s="424">
        <v>23093</v>
      </c>
      <c r="F68" s="362">
        <f>E68/'- 3 -'!E68</f>
        <v>0.010161274425251953</v>
      </c>
      <c r="G68" s="424">
        <v>0</v>
      </c>
      <c r="H68" s="362">
        <f>G68/'- 3 -'!E68</f>
        <v>0</v>
      </c>
    </row>
    <row r="69" ht="6.75" customHeight="1"/>
    <row r="70" spans="1:8" ht="12" customHeight="1">
      <c r="A70" s="392" t="s">
        <v>436</v>
      </c>
      <c r="B70" s="4" t="s">
        <v>181</v>
      </c>
      <c r="D70" s="129"/>
      <c r="E70" s="15"/>
      <c r="F70" s="15"/>
      <c r="G70" s="15"/>
      <c r="H70" s="15"/>
    </row>
    <row r="71" spans="1:8" ht="12" customHeight="1">
      <c r="A71" s="4"/>
      <c r="B71" s="4"/>
      <c r="C71" s="15"/>
      <c r="D71" s="129"/>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1:8" ht="12" customHeight="1">
      <c r="A74" s="4"/>
      <c r="B74" s="4"/>
      <c r="C74" s="15"/>
      <c r="D74" s="15"/>
      <c r="E74" s="15"/>
      <c r="F74" s="15"/>
      <c r="G74" s="15"/>
      <c r="H74" s="15"/>
    </row>
    <row r="75" spans="3:8" ht="12" customHeight="1">
      <c r="C75" s="15"/>
      <c r="D75" s="15"/>
      <c r="E75" s="15"/>
      <c r="F75" s="15"/>
      <c r="G75" s="15"/>
      <c r="H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4.83203125" style="81" customWidth="1"/>
    <col min="4" max="4" width="18.83203125" style="81" customWidth="1"/>
    <col min="5" max="5" width="10.83203125" style="81" customWidth="1"/>
    <col min="6" max="6" width="14.83203125" style="81" customWidth="1"/>
    <col min="7" max="7" width="12.83203125" style="81" customWidth="1"/>
    <col min="8" max="8" width="14.83203125" style="81" customWidth="1"/>
    <col min="9" max="9" width="12.83203125" style="81" customWidth="1"/>
    <col min="10" max="16384" width="15.83203125" style="81" customWidth="1"/>
  </cols>
  <sheetData>
    <row r="1" spans="1:9" ht="6.75" customHeight="1">
      <c r="A1" s="15"/>
      <c r="B1" s="79"/>
      <c r="C1" s="141"/>
      <c r="D1" s="141"/>
      <c r="E1" s="141"/>
      <c r="F1" s="141"/>
      <c r="G1" s="141"/>
      <c r="H1" s="141"/>
      <c r="I1" s="141"/>
    </row>
    <row r="2" spans="1:9" ht="12.75">
      <c r="A2" s="6"/>
      <c r="B2" s="82"/>
      <c r="C2" s="198" t="s">
        <v>9</v>
      </c>
      <c r="D2" s="198"/>
      <c r="E2" s="198"/>
      <c r="F2" s="198"/>
      <c r="G2" s="213"/>
      <c r="H2" s="213"/>
      <c r="I2" s="213"/>
    </row>
    <row r="3" spans="1:9" ht="12.75">
      <c r="A3" s="7"/>
      <c r="B3" s="85"/>
      <c r="C3" s="201" t="str">
        <f>YEAR</f>
        <v>OPERATING FUND ACTUAL 1999/2000</v>
      </c>
      <c r="D3" s="201"/>
      <c r="E3" s="201"/>
      <c r="F3" s="201"/>
      <c r="G3" s="214"/>
      <c r="H3" s="214"/>
      <c r="I3" s="214"/>
    </row>
    <row r="4" spans="1:9" ht="12.75">
      <c r="A4"/>
      <c r="B4"/>
      <c r="C4" s="141"/>
      <c r="D4" s="141"/>
      <c r="E4" s="141"/>
      <c r="F4" s="141"/>
      <c r="G4" s="141"/>
      <c r="H4" s="141"/>
      <c r="I4" s="141"/>
    </row>
    <row r="5" spans="1:9" ht="12.75">
      <c r="A5"/>
      <c r="B5"/>
      <c r="C5" s="56"/>
      <c r="D5" s="141"/>
      <c r="E5" s="141"/>
      <c r="F5" s="141"/>
      <c r="G5" s="141"/>
      <c r="H5" s="141"/>
      <c r="I5" s="141"/>
    </row>
    <row r="6" spans="1:9" ht="12.75">
      <c r="A6"/>
      <c r="B6"/>
      <c r="C6" s="67" t="s">
        <v>36</v>
      </c>
      <c r="D6" s="65"/>
      <c r="E6" s="130"/>
      <c r="F6" s="130"/>
      <c r="G6" s="130"/>
      <c r="H6" s="130"/>
      <c r="I6" s="204"/>
    </row>
    <row r="7" spans="1:9" ht="12.75">
      <c r="A7"/>
      <c r="B7"/>
      <c r="C7" s="68" t="s">
        <v>77</v>
      </c>
      <c r="D7" s="69"/>
      <c r="E7" s="215"/>
      <c r="F7" s="215"/>
      <c r="G7" s="215"/>
      <c r="H7" s="215"/>
      <c r="I7" s="209"/>
    </row>
    <row r="8" spans="1:9" ht="12.75">
      <c r="A8" s="92"/>
      <c r="B8" s="45"/>
      <c r="C8" s="216"/>
      <c r="D8" s="206" t="s">
        <v>409</v>
      </c>
      <c r="E8" s="205" t="s">
        <v>83</v>
      </c>
      <c r="F8" s="211" t="s">
        <v>100</v>
      </c>
      <c r="G8" s="211" t="s">
        <v>101</v>
      </c>
      <c r="H8" s="211" t="s">
        <v>102</v>
      </c>
      <c r="I8" s="211" t="s">
        <v>101</v>
      </c>
    </row>
    <row r="9" spans="1:9" ht="12.75">
      <c r="A9" s="51" t="s">
        <v>110</v>
      </c>
      <c r="B9" s="52" t="s">
        <v>111</v>
      </c>
      <c r="C9" s="74" t="s">
        <v>112</v>
      </c>
      <c r="D9" s="75" t="s">
        <v>118</v>
      </c>
      <c r="E9" s="75" t="s">
        <v>114</v>
      </c>
      <c r="F9" s="75" t="s">
        <v>119</v>
      </c>
      <c r="G9" s="75" t="s">
        <v>120</v>
      </c>
      <c r="H9" s="75" t="s">
        <v>121</v>
      </c>
      <c r="I9" s="75" t="s">
        <v>120</v>
      </c>
    </row>
    <row r="10" spans="1:2" ht="4.5" customHeight="1">
      <c r="A10" s="76"/>
      <c r="B10" s="76"/>
    </row>
    <row r="11" spans="1:9" ht="12.75">
      <c r="A11" s="11">
        <v>1</v>
      </c>
      <c r="B11" s="12" t="s">
        <v>126</v>
      </c>
      <c r="C11" s="424">
        <f>'- 30 -'!E11</f>
        <v>2114811.95</v>
      </c>
      <c r="D11" s="424">
        <v>1822</v>
      </c>
      <c r="E11" s="424">
        <f ca="1">IF(AND(CELL("type",D11)="v",D11&gt;0),C11/D11,"")</f>
        <v>1160.7090834248081</v>
      </c>
      <c r="F11" s="424">
        <v>976177.9</v>
      </c>
      <c r="G11" s="368">
        <f ca="1">IF(AND(CELL("type",F11)="v",F11&gt;0),C11/F11,"")</f>
        <v>2.166420639106868</v>
      </c>
      <c r="H11" s="424">
        <v>659945.1</v>
      </c>
      <c r="I11" s="368">
        <f ca="1">IF(AND(CELL("type",H11)="v",H11&gt;0),C11/H11,"")</f>
        <v>3.204527088692681</v>
      </c>
    </row>
    <row r="12" spans="1:9" ht="12.75">
      <c r="A12" s="13">
        <v>2</v>
      </c>
      <c r="B12" s="14" t="s">
        <v>127</v>
      </c>
      <c r="C12" s="425">
        <f>'- 30 -'!E12</f>
        <v>659924</v>
      </c>
      <c r="D12" s="425">
        <v>2099</v>
      </c>
      <c r="E12" s="425">
        <f aca="true" ca="1" t="shared" si="0" ref="E12:E63">IF(AND(CELL("type",D12)="v",D12&gt;0),C12/D12,"")</f>
        <v>314.3992377322535</v>
      </c>
      <c r="F12" s="425">
        <v>371298</v>
      </c>
      <c r="G12" s="369">
        <f aca="true" ca="1" t="shared" si="1" ref="G12:G63">IF(AND(CELL("type",F12)="v",F12&gt;0),C12/F12,"")</f>
        <v>1.7773432660558366</v>
      </c>
      <c r="H12" s="425">
        <v>231724</v>
      </c>
      <c r="I12" s="369">
        <f aca="true" ca="1" t="shared" si="2" ref="I12:I63">IF(AND(CELL("type",H12)="v",H12&gt;0),C12/H12,"")</f>
        <v>2.847888004695241</v>
      </c>
    </row>
    <row r="13" spans="1:9" ht="12.75">
      <c r="A13" s="11">
        <v>3</v>
      </c>
      <c r="B13" s="12" t="s">
        <v>128</v>
      </c>
      <c r="C13" s="424">
        <f>'- 30 -'!E13</f>
        <v>458342</v>
      </c>
      <c r="D13" s="424">
        <v>630</v>
      </c>
      <c r="E13" s="424">
        <f ca="1" t="shared" si="0"/>
        <v>727.5269841269841</v>
      </c>
      <c r="F13" s="424">
        <v>172233</v>
      </c>
      <c r="G13" s="368">
        <f ca="1" t="shared" si="1"/>
        <v>2.6611741071687773</v>
      </c>
      <c r="H13" s="424">
        <v>113060</v>
      </c>
      <c r="I13" s="368">
        <f ca="1" t="shared" si="2"/>
        <v>4.053971342649921</v>
      </c>
    </row>
    <row r="14" spans="1:9" ht="12.75">
      <c r="A14" s="13">
        <v>4</v>
      </c>
      <c r="B14" s="14" t="s">
        <v>129</v>
      </c>
      <c r="C14" s="425">
        <f>'- 30 -'!E14</f>
        <v>394379.69</v>
      </c>
      <c r="D14" s="425">
        <v>1148</v>
      </c>
      <c r="E14" s="425">
        <f ca="1" t="shared" si="0"/>
        <v>343.5363153310104</v>
      </c>
      <c r="F14" s="425">
        <v>141035</v>
      </c>
      <c r="G14" s="369">
        <f ca="1" t="shared" si="1"/>
        <v>2.7963249547984543</v>
      </c>
      <c r="H14" s="425">
        <v>87600</v>
      </c>
      <c r="I14" s="369">
        <f ca="1" t="shared" si="2"/>
        <v>4.502051255707762</v>
      </c>
    </row>
    <row r="15" spans="1:9" ht="12.75">
      <c r="A15" s="11">
        <v>5</v>
      </c>
      <c r="B15" s="12" t="s">
        <v>130</v>
      </c>
      <c r="C15" s="424">
        <f>'- 30 -'!E15</f>
        <v>457153</v>
      </c>
      <c r="D15" s="424">
        <v>825</v>
      </c>
      <c r="E15" s="424">
        <f ca="1" t="shared" si="0"/>
        <v>554.1248484848485</v>
      </c>
      <c r="F15" s="424">
        <v>177290</v>
      </c>
      <c r="G15" s="368">
        <f ca="1" t="shared" si="1"/>
        <v>2.578560550510463</v>
      </c>
      <c r="H15" s="424">
        <v>115662</v>
      </c>
      <c r="I15" s="368">
        <f ca="1" t="shared" si="2"/>
        <v>3.9524908785945256</v>
      </c>
    </row>
    <row r="16" spans="1:9" ht="12.75">
      <c r="A16" s="13">
        <v>6</v>
      </c>
      <c r="B16" s="14" t="s">
        <v>131</v>
      </c>
      <c r="C16" s="425">
        <f>'- 30 -'!E16</f>
        <v>687175</v>
      </c>
      <c r="D16" s="425">
        <v>1251</v>
      </c>
      <c r="E16" s="425">
        <f ca="1" t="shared" si="0"/>
        <v>549.3005595523581</v>
      </c>
      <c r="F16" s="425">
        <v>338352</v>
      </c>
      <c r="G16" s="369">
        <f ca="1" t="shared" si="1"/>
        <v>2.0309470610488485</v>
      </c>
      <c r="H16" s="425">
        <v>175294</v>
      </c>
      <c r="I16" s="369">
        <f ca="1" t="shared" si="2"/>
        <v>3.920128469884879</v>
      </c>
    </row>
    <row r="17" spans="1:9" ht="12.75">
      <c r="A17" s="11">
        <v>9</v>
      </c>
      <c r="B17" s="12" t="s">
        <v>132</v>
      </c>
      <c r="C17" s="424">
        <f>'- 30 -'!E17</f>
        <v>1354683</v>
      </c>
      <c r="D17" s="424">
        <v>2622</v>
      </c>
      <c r="E17" s="424">
        <f ca="1" t="shared" si="0"/>
        <v>516.6601830663616</v>
      </c>
      <c r="F17" s="424">
        <v>733200</v>
      </c>
      <c r="G17" s="368">
        <f ca="1" t="shared" si="1"/>
        <v>1.8476309328968903</v>
      </c>
      <c r="H17" s="424">
        <v>408525</v>
      </c>
      <c r="I17" s="368">
        <f ca="1" t="shared" si="2"/>
        <v>3.316034514411603</v>
      </c>
    </row>
    <row r="18" spans="1:9" ht="12.75">
      <c r="A18" s="13">
        <v>10</v>
      </c>
      <c r="B18" s="14" t="s">
        <v>133</v>
      </c>
      <c r="C18" s="425">
        <f>'- 30 -'!E18</f>
        <v>1390357</v>
      </c>
      <c r="D18" s="425">
        <v>2926</v>
      </c>
      <c r="E18" s="425">
        <f ca="1" t="shared" si="0"/>
        <v>475.1732740943267</v>
      </c>
      <c r="F18" s="425">
        <v>510444</v>
      </c>
      <c r="G18" s="369">
        <f ca="1" t="shared" si="1"/>
        <v>2.7238188714139064</v>
      </c>
      <c r="H18" s="425">
        <v>373022</v>
      </c>
      <c r="I18" s="369">
        <f ca="1" t="shared" si="2"/>
        <v>3.7272788200159774</v>
      </c>
    </row>
    <row r="19" spans="1:9" ht="12.75">
      <c r="A19" s="11">
        <v>11</v>
      </c>
      <c r="B19" s="12" t="s">
        <v>134</v>
      </c>
      <c r="C19" s="424">
        <f>'- 30 -'!E19</f>
        <v>1377092</v>
      </c>
      <c r="D19" s="424">
        <v>3169</v>
      </c>
      <c r="E19" s="424">
        <f ca="1" t="shared" si="0"/>
        <v>434.550962448722</v>
      </c>
      <c r="F19" s="424">
        <v>965594</v>
      </c>
      <c r="G19" s="368">
        <f ca="1" t="shared" si="1"/>
        <v>1.426160477384905</v>
      </c>
      <c r="H19" s="424">
        <v>652658</v>
      </c>
      <c r="I19" s="368">
        <f ca="1" t="shared" si="2"/>
        <v>2.109974902628942</v>
      </c>
    </row>
    <row r="20" spans="1:9" ht="12.75">
      <c r="A20" s="13">
        <v>12</v>
      </c>
      <c r="B20" s="14" t="s">
        <v>135</v>
      </c>
      <c r="C20" s="425">
        <f>'- 30 -'!E20</f>
        <v>1626265</v>
      </c>
      <c r="D20" s="425">
        <v>2588</v>
      </c>
      <c r="E20" s="425">
        <f ca="1" t="shared" si="0"/>
        <v>628.3867851622874</v>
      </c>
      <c r="F20" s="425">
        <v>1163370</v>
      </c>
      <c r="G20" s="369">
        <f ca="1" t="shared" si="1"/>
        <v>1.397891470469412</v>
      </c>
      <c r="H20" s="425">
        <v>748790</v>
      </c>
      <c r="I20" s="369">
        <f ca="1" t="shared" si="2"/>
        <v>2.1718572630510558</v>
      </c>
    </row>
    <row r="21" spans="1:9" ht="12.75">
      <c r="A21" s="11">
        <v>13</v>
      </c>
      <c r="B21" s="12" t="s">
        <v>136</v>
      </c>
      <c r="C21" s="424">
        <f>'- 30 -'!E21</f>
        <v>1277880</v>
      </c>
      <c r="D21" s="424">
        <v>1941</v>
      </c>
      <c r="E21" s="424">
        <f ca="1" t="shared" si="0"/>
        <v>658.3616692426584</v>
      </c>
      <c r="F21" s="424">
        <v>1357020</v>
      </c>
      <c r="G21" s="368">
        <f ca="1" t="shared" si="1"/>
        <v>0.9416810363885573</v>
      </c>
      <c r="H21" s="424">
        <v>886746</v>
      </c>
      <c r="I21" s="368">
        <f ca="1" t="shared" si="2"/>
        <v>1.4410891055612318</v>
      </c>
    </row>
    <row r="22" spans="1:9" ht="12.75">
      <c r="A22" s="13">
        <v>14</v>
      </c>
      <c r="B22" s="14" t="s">
        <v>137</v>
      </c>
      <c r="C22" s="425">
        <f>'- 30 -'!E22</f>
        <v>1462825</v>
      </c>
      <c r="D22" s="425">
        <v>1912.5</v>
      </c>
      <c r="E22" s="425">
        <f ca="1" t="shared" si="0"/>
        <v>764.875816993464</v>
      </c>
      <c r="F22" s="425">
        <v>1239626</v>
      </c>
      <c r="G22" s="369">
        <f ca="1" t="shared" si="1"/>
        <v>1.1800535000072603</v>
      </c>
      <c r="H22" s="425">
        <v>849372</v>
      </c>
      <c r="I22" s="369">
        <f ca="1" t="shared" si="2"/>
        <v>1.7222430219032414</v>
      </c>
    </row>
    <row r="23" spans="1:9" ht="12.75">
      <c r="A23" s="11">
        <v>15</v>
      </c>
      <c r="B23" s="12" t="s">
        <v>138</v>
      </c>
      <c r="C23" s="424">
        <f>'- 30 -'!E23</f>
        <v>1428616</v>
      </c>
      <c r="D23" s="424">
        <v>3749</v>
      </c>
      <c r="E23" s="424">
        <f ca="1" t="shared" si="0"/>
        <v>381.0658842357962</v>
      </c>
      <c r="F23" s="424">
        <v>1117580</v>
      </c>
      <c r="G23" s="368">
        <f ca="1" t="shared" si="1"/>
        <v>1.2783120671450814</v>
      </c>
      <c r="H23" s="424">
        <v>711636</v>
      </c>
      <c r="I23" s="368">
        <f ca="1" t="shared" si="2"/>
        <v>2.007509457081991</v>
      </c>
    </row>
    <row r="24" spans="1:9" ht="12.75">
      <c r="A24" s="13">
        <v>16</v>
      </c>
      <c r="B24" s="14" t="s">
        <v>139</v>
      </c>
      <c r="C24" s="425">
        <f>'- 30 -'!E24</f>
        <v>531092</v>
      </c>
      <c r="D24" s="425">
        <v>615</v>
      </c>
      <c r="E24" s="425">
        <f ca="1" t="shared" si="0"/>
        <v>863.5642276422765</v>
      </c>
      <c r="F24" s="425">
        <v>588910</v>
      </c>
      <c r="G24" s="369">
        <f ca="1" t="shared" si="1"/>
        <v>0.9018220101543529</v>
      </c>
      <c r="H24" s="425">
        <v>407762</v>
      </c>
      <c r="I24" s="369">
        <f ca="1" t="shared" si="2"/>
        <v>1.3024558443405712</v>
      </c>
    </row>
    <row r="25" spans="1:9" ht="12.75">
      <c r="A25" s="11">
        <v>17</v>
      </c>
      <c r="B25" s="12" t="s">
        <v>140</v>
      </c>
      <c r="C25" s="424">
        <f>'- 30 -'!E25</f>
        <v>509766</v>
      </c>
      <c r="D25" s="424">
        <v>772</v>
      </c>
      <c r="E25" s="424">
        <f ca="1" t="shared" si="0"/>
        <v>660.3186528497409</v>
      </c>
      <c r="F25" s="424">
        <v>605303</v>
      </c>
      <c r="G25" s="368">
        <f ca="1" t="shared" si="1"/>
        <v>0.8421666504213592</v>
      </c>
      <c r="H25" s="424">
        <v>414772</v>
      </c>
      <c r="I25" s="368">
        <f ca="1" t="shared" si="2"/>
        <v>1.229027031718631</v>
      </c>
    </row>
    <row r="26" spans="1:9" ht="12.75">
      <c r="A26" s="13">
        <v>18</v>
      </c>
      <c r="B26" s="14" t="s">
        <v>141</v>
      </c>
      <c r="C26" s="425">
        <f>'- 30 -'!E26</f>
        <v>565495</v>
      </c>
      <c r="D26" s="425">
        <v>780</v>
      </c>
      <c r="E26" s="425">
        <f ca="1" t="shared" si="0"/>
        <v>724.9935897435897</v>
      </c>
      <c r="F26" s="425">
        <v>481278</v>
      </c>
      <c r="G26" s="369">
        <f ca="1" t="shared" si="1"/>
        <v>1.174986182622102</v>
      </c>
      <c r="H26" s="425">
        <v>303964</v>
      </c>
      <c r="I26" s="369">
        <f ca="1" t="shared" si="2"/>
        <v>1.8604012317248095</v>
      </c>
    </row>
    <row r="27" spans="1:9" ht="12.75">
      <c r="A27" s="11">
        <v>19</v>
      </c>
      <c r="B27" s="12" t="s">
        <v>142</v>
      </c>
      <c r="C27" s="424">
        <f>'- 30 -'!E27</f>
        <v>944822</v>
      </c>
      <c r="D27" s="424">
        <v>1040</v>
      </c>
      <c r="E27" s="424">
        <f ca="1" t="shared" si="0"/>
        <v>908.4826923076923</v>
      </c>
      <c r="F27" s="424">
        <v>787951</v>
      </c>
      <c r="G27" s="368">
        <f ca="1" t="shared" si="1"/>
        <v>1.1990872528875527</v>
      </c>
      <c r="H27" s="424">
        <v>575472</v>
      </c>
      <c r="I27" s="368">
        <f ca="1" t="shared" si="2"/>
        <v>1.6418209747824395</v>
      </c>
    </row>
    <row r="28" spans="1:9" ht="12.75">
      <c r="A28" s="13">
        <v>20</v>
      </c>
      <c r="B28" s="14" t="s">
        <v>143</v>
      </c>
      <c r="C28" s="425">
        <f>'- 30 -'!E28</f>
        <v>416587.78</v>
      </c>
      <c r="D28" s="425">
        <v>628</v>
      </c>
      <c r="E28" s="425">
        <f ca="1" t="shared" si="0"/>
        <v>663.3563375796178</v>
      </c>
      <c r="F28" s="425">
        <v>416597</v>
      </c>
      <c r="G28" s="369">
        <f ca="1" t="shared" si="1"/>
        <v>0.9999778682995798</v>
      </c>
      <c r="H28" s="425">
        <v>252144</v>
      </c>
      <c r="I28" s="369">
        <f ca="1" t="shared" si="2"/>
        <v>1.65218200710705</v>
      </c>
    </row>
    <row r="29" spans="1:9" ht="12.75">
      <c r="A29" s="11">
        <v>21</v>
      </c>
      <c r="B29" s="12" t="s">
        <v>144</v>
      </c>
      <c r="C29" s="424">
        <f>'- 30 -'!E29</f>
        <v>1294933</v>
      </c>
      <c r="D29" s="424">
        <v>1989</v>
      </c>
      <c r="E29" s="424">
        <f ca="1" t="shared" si="0"/>
        <v>651.0472599296129</v>
      </c>
      <c r="F29" s="424">
        <v>1157822</v>
      </c>
      <c r="G29" s="368">
        <f ca="1" t="shared" si="1"/>
        <v>1.1184214844768885</v>
      </c>
      <c r="H29" s="424">
        <v>704520</v>
      </c>
      <c r="I29" s="368">
        <f ca="1" t="shared" si="2"/>
        <v>1.838035825810481</v>
      </c>
    </row>
    <row r="30" spans="1:9" ht="12.75">
      <c r="A30" s="13">
        <v>22</v>
      </c>
      <c r="B30" s="14" t="s">
        <v>145</v>
      </c>
      <c r="C30" s="425">
        <f>'- 30 -'!E30</f>
        <v>782434</v>
      </c>
      <c r="D30" s="425">
        <v>1235</v>
      </c>
      <c r="E30" s="425">
        <f ca="1" t="shared" si="0"/>
        <v>633.5497975708502</v>
      </c>
      <c r="F30" s="425">
        <v>707076</v>
      </c>
      <c r="G30" s="369">
        <f ca="1" t="shared" si="1"/>
        <v>1.1065769450525826</v>
      </c>
      <c r="H30" s="425">
        <v>514890</v>
      </c>
      <c r="I30" s="369">
        <f ca="1" t="shared" si="2"/>
        <v>1.5196138981141603</v>
      </c>
    </row>
    <row r="31" spans="1:9" ht="12.75">
      <c r="A31" s="11">
        <v>23</v>
      </c>
      <c r="B31" s="12" t="s">
        <v>146</v>
      </c>
      <c r="C31" s="424">
        <f>'- 30 -'!E31</f>
        <v>985951</v>
      </c>
      <c r="D31" s="424">
        <v>1028</v>
      </c>
      <c r="E31" s="424">
        <f ca="1" t="shared" si="0"/>
        <v>959.0963035019455</v>
      </c>
      <c r="F31" s="424">
        <v>1163104</v>
      </c>
      <c r="G31" s="368">
        <f ca="1" t="shared" si="1"/>
        <v>0.8476894585522877</v>
      </c>
      <c r="H31" s="424">
        <v>691106</v>
      </c>
      <c r="I31" s="368">
        <f ca="1" t="shared" si="2"/>
        <v>1.4266277531956024</v>
      </c>
    </row>
    <row r="32" spans="1:9" ht="12.75">
      <c r="A32" s="13">
        <v>24</v>
      </c>
      <c r="B32" s="14" t="s">
        <v>147</v>
      </c>
      <c r="C32" s="425">
        <f>'- 30 -'!E32</f>
        <v>719004</v>
      </c>
      <c r="D32" s="425">
        <v>1073</v>
      </c>
      <c r="E32" s="425">
        <f ca="1" t="shared" si="0"/>
        <v>670.0876048462255</v>
      </c>
      <c r="F32" s="425">
        <v>744854</v>
      </c>
      <c r="G32" s="369">
        <f ca="1" t="shared" si="1"/>
        <v>0.9652952122160853</v>
      </c>
      <c r="H32" s="425">
        <v>469582</v>
      </c>
      <c r="I32" s="369">
        <f ca="1" t="shared" si="2"/>
        <v>1.53115749751907</v>
      </c>
    </row>
    <row r="33" spans="1:9" ht="12.75">
      <c r="A33" s="11">
        <v>25</v>
      </c>
      <c r="B33" s="12" t="s">
        <v>148</v>
      </c>
      <c r="C33" s="424">
        <f>'- 30 -'!E33</f>
        <v>781884</v>
      </c>
      <c r="D33" s="424">
        <v>1029</v>
      </c>
      <c r="E33" s="424">
        <f ca="1" t="shared" si="0"/>
        <v>759.8483965014577</v>
      </c>
      <c r="F33" s="424">
        <v>796860</v>
      </c>
      <c r="G33" s="368">
        <f ca="1" t="shared" si="1"/>
        <v>0.9812062344702959</v>
      </c>
      <c r="H33" s="424">
        <v>504146</v>
      </c>
      <c r="I33" s="368">
        <f ca="1" t="shared" si="2"/>
        <v>1.5509078719259897</v>
      </c>
    </row>
    <row r="34" spans="1:9" ht="12.75">
      <c r="A34" s="13">
        <v>26</v>
      </c>
      <c r="B34" s="14" t="s">
        <v>149</v>
      </c>
      <c r="C34" s="425">
        <f>'- 30 -'!E34</f>
        <v>458770</v>
      </c>
      <c r="D34" s="425">
        <v>1334</v>
      </c>
      <c r="E34" s="425">
        <f ca="1" t="shared" si="0"/>
        <v>343.90554722638683</v>
      </c>
      <c r="F34" s="425">
        <v>368790</v>
      </c>
      <c r="G34" s="369">
        <f ca="1" t="shared" si="1"/>
        <v>1.2439870929255132</v>
      </c>
      <c r="H34" s="425">
        <v>250420</v>
      </c>
      <c r="I34" s="369">
        <f ca="1" t="shared" si="2"/>
        <v>1.8320022362431116</v>
      </c>
    </row>
    <row r="35" spans="1:9" ht="12.75">
      <c r="A35" s="11">
        <v>28</v>
      </c>
      <c r="B35" s="12" t="s">
        <v>150</v>
      </c>
      <c r="C35" s="424">
        <f>'- 30 -'!E35</f>
        <v>426489</v>
      </c>
      <c r="D35" s="424">
        <v>519</v>
      </c>
      <c r="E35" s="424">
        <f ca="1" t="shared" si="0"/>
        <v>821.7514450867052</v>
      </c>
      <c r="F35" s="424">
        <v>511245</v>
      </c>
      <c r="G35" s="368">
        <f ca="1" t="shared" si="1"/>
        <v>0.834216471554734</v>
      </c>
      <c r="H35" s="424">
        <v>327235</v>
      </c>
      <c r="I35" s="368">
        <f ca="1" t="shared" si="2"/>
        <v>1.3033110761379436</v>
      </c>
    </row>
    <row r="36" spans="1:9" ht="12.75">
      <c r="A36" s="13">
        <v>30</v>
      </c>
      <c r="B36" s="14" t="s">
        <v>151</v>
      </c>
      <c r="C36" s="425">
        <f>'- 30 -'!E36</f>
        <v>789637</v>
      </c>
      <c r="D36" s="425">
        <v>898</v>
      </c>
      <c r="E36" s="425">
        <f ca="1" t="shared" si="0"/>
        <v>879.3285077951002</v>
      </c>
      <c r="F36" s="425">
        <v>972027</v>
      </c>
      <c r="G36" s="369">
        <f ca="1" t="shared" si="1"/>
        <v>0.812361179267654</v>
      </c>
      <c r="H36" s="425">
        <v>622037</v>
      </c>
      <c r="I36" s="369">
        <f ca="1" t="shared" si="2"/>
        <v>1.2694373485821584</v>
      </c>
    </row>
    <row r="37" spans="1:9" ht="12.75">
      <c r="A37" s="11">
        <v>31</v>
      </c>
      <c r="B37" s="12" t="s">
        <v>152</v>
      </c>
      <c r="C37" s="424">
        <f>'- 30 -'!E37</f>
        <v>638479</v>
      </c>
      <c r="D37" s="424">
        <v>900</v>
      </c>
      <c r="E37" s="424">
        <f ca="1" t="shared" si="0"/>
        <v>709.4211111111111</v>
      </c>
      <c r="F37" s="424">
        <v>728922</v>
      </c>
      <c r="G37" s="368">
        <f ca="1" t="shared" si="1"/>
        <v>0.8759222523123188</v>
      </c>
      <c r="H37" s="424">
        <v>495315</v>
      </c>
      <c r="I37" s="368">
        <f ca="1" t="shared" si="2"/>
        <v>1.2890362698484803</v>
      </c>
    </row>
    <row r="38" spans="1:9" ht="12.75">
      <c r="A38" s="13">
        <v>32</v>
      </c>
      <c r="B38" s="14" t="s">
        <v>153</v>
      </c>
      <c r="C38" s="425">
        <f>'- 30 -'!E38</f>
        <v>602504</v>
      </c>
      <c r="D38" s="425">
        <v>587</v>
      </c>
      <c r="E38" s="425">
        <f ca="1" t="shared" si="0"/>
        <v>1026.412265758092</v>
      </c>
      <c r="F38" s="425">
        <v>777570</v>
      </c>
      <c r="G38" s="369">
        <f ca="1" t="shared" si="1"/>
        <v>0.774854996977764</v>
      </c>
      <c r="H38" s="425">
        <v>526983</v>
      </c>
      <c r="I38" s="369">
        <f ca="1" t="shared" si="2"/>
        <v>1.1433082281591627</v>
      </c>
    </row>
    <row r="39" spans="1:9" ht="12.75">
      <c r="A39" s="11">
        <v>33</v>
      </c>
      <c r="B39" s="12" t="s">
        <v>154</v>
      </c>
      <c r="C39" s="424">
        <f>'- 30 -'!E39</f>
        <v>563368</v>
      </c>
      <c r="D39" s="424">
        <v>715</v>
      </c>
      <c r="E39" s="424">
        <f ca="1" t="shared" si="0"/>
        <v>787.9272727272727</v>
      </c>
      <c r="F39" s="424">
        <v>453840</v>
      </c>
      <c r="G39" s="368">
        <f ca="1" t="shared" si="1"/>
        <v>1.2413361537105587</v>
      </c>
      <c r="H39" s="424">
        <v>395120</v>
      </c>
      <c r="I39" s="368">
        <f ca="1" t="shared" si="2"/>
        <v>1.4258149422960114</v>
      </c>
    </row>
    <row r="40" spans="1:9" ht="12.75">
      <c r="A40" s="13">
        <v>34</v>
      </c>
      <c r="B40" s="14" t="s">
        <v>155</v>
      </c>
      <c r="C40" s="425">
        <f>'- 30 -'!E40</f>
        <v>504711.27</v>
      </c>
      <c r="D40" s="425">
        <v>524</v>
      </c>
      <c r="E40" s="425">
        <f ca="1" t="shared" si="0"/>
        <v>963.1894465648855</v>
      </c>
      <c r="F40" s="425">
        <v>413630</v>
      </c>
      <c r="G40" s="369">
        <f ca="1" t="shared" si="1"/>
        <v>1.2201998646133019</v>
      </c>
      <c r="H40" s="425">
        <v>347320</v>
      </c>
      <c r="I40" s="369">
        <f ca="1" t="shared" si="2"/>
        <v>1.4531592479557758</v>
      </c>
    </row>
    <row r="41" spans="1:9" ht="12.75">
      <c r="A41" s="11">
        <v>35</v>
      </c>
      <c r="B41" s="12" t="s">
        <v>156</v>
      </c>
      <c r="C41" s="424">
        <f>'- 30 -'!E41</f>
        <v>1008415</v>
      </c>
      <c r="D41" s="424">
        <v>1477</v>
      </c>
      <c r="E41" s="424">
        <f ca="1" t="shared" si="0"/>
        <v>682.7454299255247</v>
      </c>
      <c r="F41" s="424">
        <v>919094</v>
      </c>
      <c r="G41" s="368">
        <f ca="1" t="shared" si="1"/>
        <v>1.0971837483434774</v>
      </c>
      <c r="H41" s="424">
        <v>718382</v>
      </c>
      <c r="I41" s="368">
        <f ca="1" t="shared" si="2"/>
        <v>1.403730884125716</v>
      </c>
    </row>
    <row r="42" spans="1:9" ht="12.75">
      <c r="A42" s="13">
        <v>36</v>
      </c>
      <c r="B42" s="14" t="s">
        <v>157</v>
      </c>
      <c r="C42" s="425">
        <f>'- 30 -'!E42</f>
        <v>702465</v>
      </c>
      <c r="D42" s="425">
        <v>708</v>
      </c>
      <c r="E42" s="425">
        <f ca="1" t="shared" si="0"/>
        <v>992.1822033898305</v>
      </c>
      <c r="F42" s="425">
        <v>626316</v>
      </c>
      <c r="G42" s="369">
        <f ca="1" t="shared" si="1"/>
        <v>1.1215823961067577</v>
      </c>
      <c r="H42" s="425">
        <v>558106</v>
      </c>
      <c r="I42" s="369">
        <f ca="1" t="shared" si="2"/>
        <v>1.258658749413194</v>
      </c>
    </row>
    <row r="43" spans="1:9" ht="12.75">
      <c r="A43" s="11">
        <v>37</v>
      </c>
      <c r="B43" s="12" t="s">
        <v>158</v>
      </c>
      <c r="C43" s="424">
        <f>'- 30 -'!E43</f>
        <v>742808</v>
      </c>
      <c r="D43" s="424">
        <v>591</v>
      </c>
      <c r="E43" s="424">
        <f ca="1" t="shared" si="0"/>
        <v>1256.8663282571913</v>
      </c>
      <c r="F43" s="424">
        <v>745712</v>
      </c>
      <c r="G43" s="368">
        <f ca="1" t="shared" si="1"/>
        <v>0.9961057351899929</v>
      </c>
      <c r="H43" s="424">
        <v>497268</v>
      </c>
      <c r="I43" s="368">
        <f ca="1" t="shared" si="2"/>
        <v>1.4937780030084382</v>
      </c>
    </row>
    <row r="44" spans="1:9" ht="12.75">
      <c r="A44" s="13">
        <v>38</v>
      </c>
      <c r="B44" s="14" t="s">
        <v>159</v>
      </c>
      <c r="C44" s="425">
        <f>'- 30 -'!E44</f>
        <v>861369</v>
      </c>
      <c r="D44" s="425">
        <v>721</v>
      </c>
      <c r="E44" s="425">
        <f ca="1" t="shared" si="0"/>
        <v>1194.6865464632456</v>
      </c>
      <c r="F44" s="425">
        <v>963984</v>
      </c>
      <c r="G44" s="369">
        <f ca="1" t="shared" si="1"/>
        <v>0.8935511377782204</v>
      </c>
      <c r="H44" s="425">
        <v>621642</v>
      </c>
      <c r="I44" s="369">
        <f ca="1" t="shared" si="2"/>
        <v>1.385635140482786</v>
      </c>
    </row>
    <row r="45" spans="1:9" ht="12.75">
      <c r="A45" s="11">
        <v>39</v>
      </c>
      <c r="B45" s="12" t="s">
        <v>160</v>
      </c>
      <c r="C45" s="424">
        <f>'- 30 -'!E45</f>
        <v>1024389</v>
      </c>
      <c r="D45" s="424">
        <v>1360</v>
      </c>
      <c r="E45" s="424">
        <f ca="1" t="shared" si="0"/>
        <v>753.2272058823529</v>
      </c>
      <c r="F45" s="424">
        <v>1200000</v>
      </c>
      <c r="G45" s="368">
        <f ca="1" t="shared" si="1"/>
        <v>0.8536575</v>
      </c>
      <c r="H45" s="424">
        <v>777000</v>
      </c>
      <c r="I45" s="368">
        <f ca="1" t="shared" si="2"/>
        <v>1.3183899613899615</v>
      </c>
    </row>
    <row r="46" spans="1:9" ht="12.75">
      <c r="A46" s="13">
        <v>40</v>
      </c>
      <c r="B46" s="14" t="s">
        <v>161</v>
      </c>
      <c r="C46" s="425">
        <f>'- 30 -'!E46</f>
        <v>976978</v>
      </c>
      <c r="D46" s="425">
        <v>1776</v>
      </c>
      <c r="E46" s="425">
        <f ca="1" t="shared" si="0"/>
        <v>550.1002252252252</v>
      </c>
      <c r="F46" s="425">
        <v>761318</v>
      </c>
      <c r="G46" s="369">
        <f ca="1" t="shared" si="1"/>
        <v>1.2832719047756653</v>
      </c>
      <c r="H46" s="425">
        <v>442675</v>
      </c>
      <c r="I46" s="369">
        <f ca="1" t="shared" si="2"/>
        <v>2.206987067261535</v>
      </c>
    </row>
    <row r="47" spans="1:9" ht="12.75">
      <c r="A47" s="11">
        <v>41</v>
      </c>
      <c r="B47" s="12" t="s">
        <v>162</v>
      </c>
      <c r="C47" s="424">
        <f>'- 30 -'!E47</f>
        <v>956288</v>
      </c>
      <c r="D47" s="424">
        <v>899</v>
      </c>
      <c r="E47" s="424">
        <f ca="1" t="shared" si="0"/>
        <v>1063.7241379310344</v>
      </c>
      <c r="F47" s="424">
        <v>1073690</v>
      </c>
      <c r="G47" s="368">
        <f ca="1" t="shared" si="1"/>
        <v>0.8906555896022129</v>
      </c>
      <c r="H47" s="424">
        <v>738064</v>
      </c>
      <c r="I47" s="368">
        <f ca="1" t="shared" si="2"/>
        <v>1.295670836133452</v>
      </c>
    </row>
    <row r="48" spans="1:9" ht="12.75">
      <c r="A48" s="13">
        <v>42</v>
      </c>
      <c r="B48" s="14" t="s">
        <v>163</v>
      </c>
      <c r="C48" s="425">
        <f>'- 30 -'!E48</f>
        <v>573228</v>
      </c>
      <c r="D48" s="425">
        <v>568</v>
      </c>
      <c r="E48" s="425">
        <f ca="1" t="shared" si="0"/>
        <v>1009.2042253521126</v>
      </c>
      <c r="F48" s="425">
        <v>767182</v>
      </c>
      <c r="G48" s="369">
        <f ca="1" t="shared" si="1"/>
        <v>0.7471864564079971</v>
      </c>
      <c r="H48" s="425">
        <v>486856</v>
      </c>
      <c r="I48" s="369">
        <f ca="1" t="shared" si="2"/>
        <v>1.1774076934452897</v>
      </c>
    </row>
    <row r="49" spans="1:9" ht="12.75">
      <c r="A49" s="11">
        <v>43</v>
      </c>
      <c r="B49" s="12" t="s">
        <v>164</v>
      </c>
      <c r="C49" s="424">
        <f>'- 30 -'!E49</f>
        <v>530605</v>
      </c>
      <c r="D49" s="424">
        <v>513</v>
      </c>
      <c r="E49" s="424">
        <f ca="1" t="shared" si="0"/>
        <v>1034.317738791423</v>
      </c>
      <c r="F49" s="424">
        <v>647558</v>
      </c>
      <c r="G49" s="368">
        <f ca="1" t="shared" si="1"/>
        <v>0.8193937840317006</v>
      </c>
      <c r="H49" s="424">
        <v>426710</v>
      </c>
      <c r="I49" s="368">
        <f ca="1" t="shared" si="2"/>
        <v>1.243479177895995</v>
      </c>
    </row>
    <row r="50" spans="1:9" ht="12.75">
      <c r="A50" s="13">
        <v>44</v>
      </c>
      <c r="B50" s="14" t="s">
        <v>165</v>
      </c>
      <c r="C50" s="425">
        <f>'- 30 -'!E50</f>
        <v>700814</v>
      </c>
      <c r="D50" s="425">
        <v>679</v>
      </c>
      <c r="E50" s="425">
        <f ca="1" t="shared" si="0"/>
        <v>1032.1266568483063</v>
      </c>
      <c r="F50" s="425">
        <v>819660</v>
      </c>
      <c r="G50" s="369">
        <f ca="1" t="shared" si="1"/>
        <v>0.8550057340848645</v>
      </c>
      <c r="H50" s="425">
        <v>505210</v>
      </c>
      <c r="I50" s="369">
        <f ca="1" t="shared" si="2"/>
        <v>1.3871736505611527</v>
      </c>
    </row>
    <row r="51" spans="1:9" ht="12.75">
      <c r="A51" s="11">
        <v>45</v>
      </c>
      <c r="B51" s="12" t="s">
        <v>166</v>
      </c>
      <c r="C51" s="424">
        <f>'- 30 -'!E51</f>
        <v>275265</v>
      </c>
      <c r="D51" s="424">
        <v>494</v>
      </c>
      <c r="E51" s="424">
        <f ca="1" t="shared" si="0"/>
        <v>557.2165991902834</v>
      </c>
      <c r="F51" s="424">
        <v>256304</v>
      </c>
      <c r="G51" s="368">
        <f ca="1" t="shared" si="1"/>
        <v>1.0739785567139022</v>
      </c>
      <c r="H51" s="424">
        <v>151312</v>
      </c>
      <c r="I51" s="368">
        <f ca="1" t="shared" si="2"/>
        <v>1.8191881674949772</v>
      </c>
    </row>
    <row r="52" spans="1:9" ht="12.75">
      <c r="A52" s="13">
        <v>46</v>
      </c>
      <c r="B52" s="14" t="s">
        <v>167</v>
      </c>
      <c r="C52" s="425">
        <f>'- 30 -'!E52</f>
        <v>130845</v>
      </c>
      <c r="D52" s="438" t="s">
        <v>389</v>
      </c>
      <c r="E52" s="438">
        <f ca="1">IF(AND(CELL("type",D52)="v",D52&gt;0),C52/D52,"")</f>
      </c>
      <c r="F52" s="438" t="s">
        <v>389</v>
      </c>
      <c r="G52" s="384">
        <f ca="1">IF(AND(CELL("type",F52)="v",F52&gt;0),C52/F52,"")</f>
      </c>
      <c r="H52" s="438" t="s">
        <v>389</v>
      </c>
      <c r="I52" s="369">
        <f ca="1" t="shared" si="2"/>
      </c>
    </row>
    <row r="53" spans="1:9" ht="12.75">
      <c r="A53" s="11">
        <v>47</v>
      </c>
      <c r="B53" s="12" t="s">
        <v>168</v>
      </c>
      <c r="C53" s="424">
        <f>'- 30 -'!E53</f>
        <v>324394</v>
      </c>
      <c r="D53" s="424">
        <v>720</v>
      </c>
      <c r="E53" s="424">
        <f ca="1" t="shared" si="0"/>
        <v>450.5472222222222</v>
      </c>
      <c r="F53" s="424">
        <v>275334</v>
      </c>
      <c r="G53" s="368">
        <f ca="1" t="shared" si="1"/>
        <v>1.1781835879332012</v>
      </c>
      <c r="H53" s="424">
        <v>177830</v>
      </c>
      <c r="I53" s="368">
        <f ca="1" t="shared" si="2"/>
        <v>1.8241803970083788</v>
      </c>
    </row>
    <row r="54" spans="1:9" ht="12.75">
      <c r="A54" s="13">
        <v>48</v>
      </c>
      <c r="B54" s="14" t="s">
        <v>169</v>
      </c>
      <c r="C54" s="425">
        <f>'- 30 -'!E54</f>
        <v>2354846</v>
      </c>
      <c r="D54" s="425">
        <v>3026</v>
      </c>
      <c r="E54" s="425">
        <f ca="1" t="shared" si="0"/>
        <v>778.2042300066094</v>
      </c>
      <c r="F54" s="438" t="s">
        <v>389</v>
      </c>
      <c r="G54" s="369">
        <f ca="1" t="shared" si="1"/>
      </c>
      <c r="H54" s="425">
        <v>641981</v>
      </c>
      <c r="I54" s="369">
        <f ca="1" t="shared" si="2"/>
        <v>3.6680929809449188</v>
      </c>
    </row>
    <row r="55" spans="1:9" ht="12.75">
      <c r="A55" s="11">
        <v>49</v>
      </c>
      <c r="B55" s="12" t="s">
        <v>170</v>
      </c>
      <c r="C55" s="424">
        <f>'- 30 -'!E55</f>
        <v>1794274</v>
      </c>
      <c r="D55" s="424">
        <v>2765</v>
      </c>
      <c r="E55" s="424">
        <f ca="1" t="shared" si="0"/>
        <v>648.9236889692586</v>
      </c>
      <c r="F55" s="424">
        <v>1446524</v>
      </c>
      <c r="G55" s="368">
        <f ca="1" t="shared" si="1"/>
        <v>1.2404038923654221</v>
      </c>
      <c r="H55" s="424">
        <v>855742</v>
      </c>
      <c r="I55" s="368">
        <f ca="1" t="shared" si="2"/>
        <v>2.096746449280274</v>
      </c>
    </row>
    <row r="56" spans="1:9" ht="12.75">
      <c r="A56" s="13">
        <v>50</v>
      </c>
      <c r="B56" s="14" t="s">
        <v>385</v>
      </c>
      <c r="C56" s="425">
        <f>'- 30 -'!E56</f>
        <v>1169989</v>
      </c>
      <c r="D56" s="425">
        <v>1155</v>
      </c>
      <c r="E56" s="425">
        <f ca="1" t="shared" si="0"/>
        <v>1012.9774891774891</v>
      </c>
      <c r="F56" s="425">
        <v>1350900</v>
      </c>
      <c r="G56" s="369">
        <f ca="1" t="shared" si="1"/>
        <v>0.8660811310977866</v>
      </c>
      <c r="H56" s="425">
        <v>868680</v>
      </c>
      <c r="I56" s="369">
        <f ca="1" t="shared" si="2"/>
        <v>1.3468584519040383</v>
      </c>
    </row>
    <row r="57" spans="1:9" ht="12.75">
      <c r="A57" s="11">
        <v>2264</v>
      </c>
      <c r="B57" s="12" t="s">
        <v>171</v>
      </c>
      <c r="C57" s="424">
        <f>'- 30 -'!E57</f>
        <v>40695</v>
      </c>
      <c r="D57" s="424">
        <v>214</v>
      </c>
      <c r="E57" s="424">
        <f ca="1" t="shared" si="0"/>
        <v>190.16355140186917</v>
      </c>
      <c r="F57" s="429" t="s">
        <v>389</v>
      </c>
      <c r="G57" s="385">
        <f ca="1" t="shared" si="1"/>
      </c>
      <c r="H57" s="429" t="s">
        <v>389</v>
      </c>
      <c r="I57" s="368">
        <f ca="1" t="shared" si="2"/>
      </c>
    </row>
    <row r="58" spans="1:9" ht="12.75">
      <c r="A58" s="13">
        <v>2309</v>
      </c>
      <c r="B58" s="14" t="s">
        <v>172</v>
      </c>
      <c r="C58" s="425">
        <f>'- 30 -'!E58</f>
        <v>21138</v>
      </c>
      <c r="D58" s="425">
        <v>25</v>
      </c>
      <c r="E58" s="425">
        <f ca="1" t="shared" si="0"/>
        <v>845.52</v>
      </c>
      <c r="F58" s="425">
        <v>16743</v>
      </c>
      <c r="G58" s="369">
        <f ca="1" t="shared" si="1"/>
        <v>1.2624977602580183</v>
      </c>
      <c r="H58" s="425">
        <v>10260</v>
      </c>
      <c r="I58" s="369">
        <f ca="1" t="shared" si="2"/>
        <v>2.060233918128655</v>
      </c>
    </row>
    <row r="59" spans="1:9" ht="12.75">
      <c r="A59" s="11">
        <v>2312</v>
      </c>
      <c r="B59" s="12" t="s">
        <v>173</v>
      </c>
      <c r="C59" s="424">
        <f>'- 30 -'!E59</f>
        <v>0</v>
      </c>
      <c r="D59" s="424">
        <v>0</v>
      </c>
      <c r="E59" s="424">
        <f ca="1" t="shared" si="0"/>
      </c>
      <c r="F59" s="424">
        <v>0</v>
      </c>
      <c r="G59" s="368">
        <f ca="1" t="shared" si="1"/>
      </c>
      <c r="H59" s="424">
        <v>0</v>
      </c>
      <c r="I59" s="368">
        <f ca="1" t="shared" si="2"/>
      </c>
    </row>
    <row r="60" spans="1:9" ht="12.75">
      <c r="A60" s="13">
        <v>2355</v>
      </c>
      <c r="B60" s="14" t="s">
        <v>174</v>
      </c>
      <c r="C60" s="425">
        <f>'- 30 -'!E60</f>
        <v>30634</v>
      </c>
      <c r="D60" s="438" t="s">
        <v>389</v>
      </c>
      <c r="E60" s="438">
        <f ca="1" t="shared" si="0"/>
      </c>
      <c r="F60" s="438" t="s">
        <v>389</v>
      </c>
      <c r="G60" s="384">
        <f ca="1" t="shared" si="1"/>
      </c>
      <c r="H60" s="438" t="s">
        <v>389</v>
      </c>
      <c r="I60" s="369">
        <f ca="1" t="shared" si="2"/>
      </c>
    </row>
    <row r="61" spans="1:9" ht="12.75">
      <c r="A61" s="11">
        <v>2439</v>
      </c>
      <c r="B61" s="12" t="s">
        <v>175</v>
      </c>
      <c r="C61" s="424">
        <f>'- 30 -'!E61</f>
        <v>108867.23</v>
      </c>
      <c r="D61" s="424">
        <v>131</v>
      </c>
      <c r="E61" s="424">
        <f ca="1" t="shared" si="0"/>
        <v>831.0475572519084</v>
      </c>
      <c r="F61" s="424">
        <v>150800</v>
      </c>
      <c r="G61" s="368">
        <f ca="1" t="shared" si="1"/>
        <v>0.7219312334217506</v>
      </c>
      <c r="H61" s="424">
        <v>85600</v>
      </c>
      <c r="I61" s="368">
        <f ca="1" t="shared" si="2"/>
        <v>1.2718134345794392</v>
      </c>
    </row>
    <row r="62" spans="1:9" ht="12.75">
      <c r="A62" s="13">
        <v>2460</v>
      </c>
      <c r="B62" s="14" t="s">
        <v>176</v>
      </c>
      <c r="C62" s="425">
        <f>'- 30 -'!E62</f>
        <v>0</v>
      </c>
      <c r="D62" s="425">
        <v>0</v>
      </c>
      <c r="E62" s="425">
        <f ca="1" t="shared" si="0"/>
      </c>
      <c r="F62" s="425">
        <v>0</v>
      </c>
      <c r="G62" s="369">
        <f ca="1" t="shared" si="1"/>
      </c>
      <c r="H62" s="425">
        <v>0</v>
      </c>
      <c r="I62" s="369">
        <f ca="1" t="shared" si="2"/>
      </c>
    </row>
    <row r="63" spans="1:9" ht="12.75">
      <c r="A63" s="11">
        <v>3000</v>
      </c>
      <c r="B63" s="12" t="s">
        <v>459</v>
      </c>
      <c r="C63" s="424">
        <f>'- 30 -'!E63</f>
        <v>0</v>
      </c>
      <c r="D63" s="424">
        <v>0</v>
      </c>
      <c r="E63" s="424">
        <f ca="1" t="shared" si="0"/>
      </c>
      <c r="F63" s="424">
        <v>0</v>
      </c>
      <c r="G63" s="368">
        <f ca="1" t="shared" si="1"/>
      </c>
      <c r="H63" s="424">
        <v>0</v>
      </c>
      <c r="I63" s="368">
        <f ca="1" t="shared" si="2"/>
      </c>
    </row>
    <row r="64" spans="1:9" ht="4.5" customHeight="1">
      <c r="A64" s="15"/>
      <c r="B64" s="15"/>
      <c r="C64" s="426"/>
      <c r="D64" s="426"/>
      <c r="E64" s="426"/>
      <c r="F64" s="426"/>
      <c r="G64" s="370"/>
      <c r="H64" s="426"/>
      <c r="I64" s="370"/>
    </row>
    <row r="65" spans="1:9" ht="12.75">
      <c r="A65" s="17"/>
      <c r="B65" s="18" t="s">
        <v>177</v>
      </c>
      <c r="C65" s="427">
        <f>SUM(C11:C63)</f>
        <v>40533736.919999994</v>
      </c>
      <c r="D65" s="427">
        <f>SUM(D11:D63)</f>
        <v>60170.5</v>
      </c>
      <c r="E65" s="427">
        <f>C65/D65</f>
        <v>673.6479989363557</v>
      </c>
      <c r="F65" s="427">
        <f>SUM(F11:F63)</f>
        <v>32960117.9</v>
      </c>
      <c r="G65" s="371">
        <f>C65/F65</f>
        <v>1.2297813085189235</v>
      </c>
      <c r="H65" s="427">
        <f>SUM(H11:H63)</f>
        <v>22380140.1</v>
      </c>
      <c r="I65" s="371">
        <f>C65/H65</f>
        <v>1.8111475950948133</v>
      </c>
    </row>
    <row r="66" spans="1:9" ht="4.5" customHeight="1">
      <c r="A66" s="15"/>
      <c r="B66" s="15"/>
      <c r="C66" s="426"/>
      <c r="D66" s="426"/>
      <c r="E66" s="426"/>
      <c r="F66" s="426"/>
      <c r="G66" s="370"/>
      <c r="H66" s="426"/>
      <c r="I66" s="370"/>
    </row>
    <row r="67" spans="1:9" ht="12.75">
      <c r="A67" s="13">
        <v>2155</v>
      </c>
      <c r="B67" s="14" t="s">
        <v>178</v>
      </c>
      <c r="C67" s="425">
        <f>'- 30 -'!E67</f>
        <v>64308.04</v>
      </c>
      <c r="D67" s="425">
        <v>114</v>
      </c>
      <c r="E67" s="425">
        <f ca="1">IF(AND(CELL("type",D67)="v",D67&gt;0),C67/D67,"")</f>
        <v>564.1056140350877</v>
      </c>
      <c r="F67" s="425">
        <v>27020</v>
      </c>
      <c r="G67" s="369">
        <f ca="1">IF(AND(CELL("type",F67)="v",F67&gt;0),C67/F67,"")</f>
        <v>2.3800162842339008</v>
      </c>
      <c r="H67" s="425">
        <v>23546</v>
      </c>
      <c r="I67" s="369">
        <f ca="1">IF(AND(CELL("type",H67)="v",H67&gt;0),C67/H67,"")</f>
        <v>2.7311662278093944</v>
      </c>
    </row>
    <row r="68" spans="1:9" ht="12.75">
      <c r="A68" s="11">
        <v>2408</v>
      </c>
      <c r="B68" s="12" t="s">
        <v>180</v>
      </c>
      <c r="C68" s="424">
        <f>'- 30 -'!E68</f>
        <v>0</v>
      </c>
      <c r="D68" s="429" t="s">
        <v>389</v>
      </c>
      <c r="E68" s="429">
        <f ca="1">IF(AND(CELL("type",D68)="v",D68&gt;0),C68/D68,"")</f>
      </c>
      <c r="F68" s="429" t="s">
        <v>389</v>
      </c>
      <c r="G68" s="385">
        <f ca="1">IF(AND(CELL("type",F68)="v",F68&gt;0),C68/F68,"")</f>
      </c>
      <c r="H68" s="429" t="s">
        <v>389</v>
      </c>
      <c r="I68" s="368">
        <f ca="1">IF(AND(CELL("type",H68)="v",H68&gt;0),C68/H68,"")</f>
      </c>
    </row>
    <row r="69" ht="6.75" customHeight="1"/>
    <row r="70" spans="1:9" ht="12" customHeight="1">
      <c r="A70" s="4"/>
      <c r="B70" s="4"/>
      <c r="C70" s="15"/>
      <c r="D70" s="15"/>
      <c r="E70" s="15"/>
      <c r="F70" s="15"/>
      <c r="H70" s="15"/>
      <c r="I70" s="15"/>
    </row>
    <row r="71" spans="1:9" ht="12" customHeight="1">
      <c r="A71" s="4"/>
      <c r="B71" s="4"/>
      <c r="C71" s="15"/>
      <c r="D71" s="15"/>
      <c r="E71" s="15"/>
      <c r="F71" s="15"/>
      <c r="G71" s="15"/>
      <c r="H71" s="15"/>
      <c r="I71" s="15"/>
    </row>
    <row r="72" spans="1:9" ht="12" customHeight="1">
      <c r="A72" s="4"/>
      <c r="B72" s="4"/>
      <c r="C72" s="15"/>
      <c r="D72" s="15"/>
      <c r="E72" s="15"/>
      <c r="F72" s="15"/>
      <c r="G72" s="15"/>
      <c r="H72" s="15"/>
      <c r="I72" s="15"/>
    </row>
    <row r="73" spans="1:9" ht="12" customHeight="1">
      <c r="A73" s="4"/>
      <c r="B73" s="4"/>
      <c r="C73" s="15"/>
      <c r="D73" s="15"/>
      <c r="E73" s="15"/>
      <c r="F73" s="15"/>
      <c r="G73" s="15"/>
      <c r="H73" s="15"/>
      <c r="I73" s="15"/>
    </row>
    <row r="74" spans="1:9" ht="12" customHeight="1">
      <c r="A74" s="4"/>
      <c r="B74" s="4"/>
      <c r="C74" s="15"/>
      <c r="D74" s="15"/>
      <c r="E74" s="15"/>
      <c r="F74" s="15"/>
      <c r="G74" s="15"/>
      <c r="H74" s="15"/>
      <c r="I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1" customWidth="1"/>
    <col min="2" max="2" width="34.83203125" style="81" customWidth="1"/>
    <col min="3" max="3" width="20.83203125" style="81" customWidth="1"/>
    <col min="4" max="4" width="17.83203125" style="81" customWidth="1"/>
    <col min="5" max="5" width="15.83203125" style="81" customWidth="1"/>
    <col min="6" max="6" width="45.83203125" style="81" customWidth="1"/>
    <col min="7" max="16384" width="15.83203125" style="81" customWidth="1"/>
  </cols>
  <sheetData>
    <row r="1" spans="1:6" ht="6.75" customHeight="1">
      <c r="A1" s="15"/>
      <c r="B1" s="79"/>
      <c r="C1" s="141"/>
      <c r="D1" s="141"/>
      <c r="E1" s="141"/>
      <c r="F1" s="141"/>
    </row>
    <row r="2" spans="1:6" ht="12.75">
      <c r="A2" s="6"/>
      <c r="B2" s="82"/>
      <c r="C2" s="198" t="s">
        <v>345</v>
      </c>
      <c r="D2" s="198"/>
      <c r="E2" s="198"/>
      <c r="F2" s="207"/>
    </row>
    <row r="3" spans="1:6" ht="12.75">
      <c r="A3" s="7"/>
      <c r="B3" s="85"/>
      <c r="C3" s="201" t="str">
        <f>YEAR</f>
        <v>OPERATING FUND ACTUAL 1999/2000</v>
      </c>
      <c r="D3" s="201"/>
      <c r="E3" s="201"/>
      <c r="F3" s="208"/>
    </row>
    <row r="4" spans="1:6" ht="12.75">
      <c r="A4" s="8"/>
      <c r="C4" s="141"/>
      <c r="D4" s="141"/>
      <c r="E4" s="141"/>
      <c r="F4" s="141"/>
    </row>
    <row r="5" spans="1:6" ht="12.75">
      <c r="A5" s="8"/>
      <c r="C5" s="56"/>
      <c r="D5" s="141"/>
      <c r="E5" s="141"/>
      <c r="F5" s="141"/>
    </row>
    <row r="6" spans="1:5" ht="12.75">
      <c r="A6" s="8"/>
      <c r="C6" s="67" t="s">
        <v>37</v>
      </c>
      <c r="D6" s="130"/>
      <c r="E6" s="204"/>
    </row>
    <row r="7" spans="3:5" ht="12.75">
      <c r="C7" s="68" t="s">
        <v>78</v>
      </c>
      <c r="D7" s="69"/>
      <c r="E7" s="209"/>
    </row>
    <row r="8" spans="1:5" ht="12.75">
      <c r="A8" s="92"/>
      <c r="B8" s="45"/>
      <c r="C8" s="210"/>
      <c r="D8" s="211" t="s">
        <v>100</v>
      </c>
      <c r="E8" s="205" t="s">
        <v>101</v>
      </c>
    </row>
    <row r="9" spans="1:5" ht="12.75">
      <c r="A9" s="51" t="s">
        <v>110</v>
      </c>
      <c r="B9" s="52" t="s">
        <v>111</v>
      </c>
      <c r="C9" s="74" t="s">
        <v>112</v>
      </c>
      <c r="D9" s="75" t="s">
        <v>122</v>
      </c>
      <c r="E9" s="75" t="s">
        <v>120</v>
      </c>
    </row>
    <row r="10" spans="1:2" ht="4.5" customHeight="1">
      <c r="A10" s="76"/>
      <c r="B10" s="76"/>
    </row>
    <row r="11" spans="1:6" ht="12.75">
      <c r="A11" s="11">
        <v>1</v>
      </c>
      <c r="B11" s="12" t="s">
        <v>126</v>
      </c>
      <c r="C11" s="424">
        <f>SUM('- 30 -'!C11,'- 30 -'!E11,'- 31 -'!E11)</f>
        <v>2534490.9</v>
      </c>
      <c r="D11" s="424">
        <v>1057088</v>
      </c>
      <c r="E11" s="368">
        <f ca="1">IF(AND(CELL("type",D11)="v",D11&gt;0),C11/D11,"")</f>
        <v>2.397615808712236</v>
      </c>
      <c r="F11" s="212"/>
    </row>
    <row r="12" spans="1:6" ht="12.75">
      <c r="A12" s="13">
        <v>2</v>
      </c>
      <c r="B12" s="14" t="s">
        <v>127</v>
      </c>
      <c r="C12" s="425">
        <f>SUM('- 30 -'!C12,'- 30 -'!E12,'- 31 -'!E12)</f>
        <v>706965</v>
      </c>
      <c r="D12" s="425">
        <v>395450</v>
      </c>
      <c r="E12" s="369">
        <f aca="true" ca="1" t="shared" si="0" ref="E12:E63">IF(AND(CELL("type",D12)="v",D12&gt;0),C12/D12,"")</f>
        <v>1.787748135036035</v>
      </c>
      <c r="F12" s="212"/>
    </row>
    <row r="13" spans="1:6" ht="12.75">
      <c r="A13" s="11">
        <v>3</v>
      </c>
      <c r="B13" s="12" t="s">
        <v>128</v>
      </c>
      <c r="C13" s="424">
        <f>SUM('- 30 -'!C13,'- 30 -'!E13,'- 31 -'!E13)</f>
        <v>505824</v>
      </c>
      <c r="D13" s="424">
        <v>226811</v>
      </c>
      <c r="E13" s="368">
        <f ca="1" t="shared" si="0"/>
        <v>2.230156385713215</v>
      </c>
      <c r="F13" s="212"/>
    </row>
    <row r="14" spans="1:6" ht="12.75">
      <c r="A14" s="13">
        <v>4</v>
      </c>
      <c r="B14" s="14" t="s">
        <v>129</v>
      </c>
      <c r="C14" s="425">
        <f>SUM('- 30 -'!C14,'- 30 -'!E14,'- 31 -'!E14)</f>
        <v>540191.69</v>
      </c>
      <c r="D14" s="425">
        <v>162296</v>
      </c>
      <c r="E14" s="369">
        <f ca="1" t="shared" si="0"/>
        <v>3.328435019963523</v>
      </c>
      <c r="F14" s="212"/>
    </row>
    <row r="15" spans="1:6" ht="12.75">
      <c r="A15" s="11">
        <v>5</v>
      </c>
      <c r="B15" s="12" t="s">
        <v>130</v>
      </c>
      <c r="C15" s="424">
        <f>SUM('- 30 -'!C15,'- 30 -'!E15,'- 31 -'!E15)</f>
        <v>620227</v>
      </c>
      <c r="D15" s="424">
        <v>284027</v>
      </c>
      <c r="E15" s="368">
        <f ca="1" t="shared" si="0"/>
        <v>2.183690282966056</v>
      </c>
      <c r="F15" s="212"/>
    </row>
    <row r="16" spans="1:6" ht="12.75">
      <c r="A16" s="13">
        <v>6</v>
      </c>
      <c r="B16" s="14" t="s">
        <v>131</v>
      </c>
      <c r="C16" s="425">
        <f>SUM('- 30 -'!C16,'- 30 -'!E16,'- 31 -'!E16)</f>
        <v>844811</v>
      </c>
      <c r="D16" s="425">
        <v>338352</v>
      </c>
      <c r="E16" s="369">
        <f ca="1" t="shared" si="0"/>
        <v>2.4968405684021375</v>
      </c>
      <c r="F16" s="212"/>
    </row>
    <row r="17" spans="1:6" ht="12.75">
      <c r="A17" s="11">
        <v>9</v>
      </c>
      <c r="B17" s="12" t="s">
        <v>132</v>
      </c>
      <c r="C17" s="424">
        <f>SUM('- 30 -'!C17,'- 30 -'!E17,'- 31 -'!E17)</f>
        <v>1658796</v>
      </c>
      <c r="D17" s="424">
        <v>733200</v>
      </c>
      <c r="E17" s="368">
        <f ca="1" t="shared" si="0"/>
        <v>2.26240589198036</v>
      </c>
      <c r="F17" s="212"/>
    </row>
    <row r="18" spans="1:6" ht="12.75">
      <c r="A18" s="13">
        <v>10</v>
      </c>
      <c r="B18" s="14" t="s">
        <v>133</v>
      </c>
      <c r="C18" s="425">
        <f>SUM('- 30 -'!C18,'- 30 -'!E18,'- 31 -'!E18)</f>
        <v>1667528</v>
      </c>
      <c r="D18" s="425">
        <v>601326</v>
      </c>
      <c r="E18" s="369">
        <f ca="1" t="shared" si="0"/>
        <v>2.773084815890216</v>
      </c>
      <c r="F18" s="212"/>
    </row>
    <row r="19" spans="1:6" ht="12.75">
      <c r="A19" s="11">
        <v>11</v>
      </c>
      <c r="B19" s="12" t="s">
        <v>134</v>
      </c>
      <c r="C19" s="424">
        <f>SUM('- 30 -'!C19,'- 30 -'!E19,'- 31 -'!E19)</f>
        <v>1558036</v>
      </c>
      <c r="D19" s="424">
        <v>994421</v>
      </c>
      <c r="E19" s="368">
        <f ca="1" t="shared" si="0"/>
        <v>1.5667770491572484</v>
      </c>
      <c r="F19" s="212"/>
    </row>
    <row r="20" spans="1:6" ht="12.75">
      <c r="A20" s="13">
        <v>12</v>
      </c>
      <c r="B20" s="14" t="s">
        <v>135</v>
      </c>
      <c r="C20" s="425">
        <f>SUM('- 30 -'!C20,'- 30 -'!E20,'- 31 -'!E20)</f>
        <v>1887649</v>
      </c>
      <c r="D20" s="425">
        <v>1353322</v>
      </c>
      <c r="E20" s="369">
        <f ca="1" t="shared" si="0"/>
        <v>1.3948262128303537</v>
      </c>
      <c r="F20" s="212"/>
    </row>
    <row r="21" spans="1:6" ht="12.75">
      <c r="A21" s="11">
        <v>13</v>
      </c>
      <c r="B21" s="12" t="s">
        <v>136</v>
      </c>
      <c r="C21" s="424">
        <f>SUM('- 30 -'!C21,'- 30 -'!E21,'- 31 -'!E21)</f>
        <v>1331664</v>
      </c>
      <c r="D21" s="424">
        <v>1365010</v>
      </c>
      <c r="E21" s="368">
        <f ca="1" t="shared" si="0"/>
        <v>0.9755708749386451</v>
      </c>
      <c r="F21" s="212"/>
    </row>
    <row r="22" spans="1:6" ht="12.75">
      <c r="A22" s="13">
        <v>14</v>
      </c>
      <c r="B22" s="14" t="s">
        <v>137</v>
      </c>
      <c r="C22" s="425">
        <f>SUM('- 30 -'!C22,'- 30 -'!E22,'- 31 -'!E22)</f>
        <v>1620778</v>
      </c>
      <c r="D22" s="425">
        <v>1179712</v>
      </c>
      <c r="E22" s="369">
        <f ca="1" t="shared" si="0"/>
        <v>1.3738759968534693</v>
      </c>
      <c r="F22" s="212"/>
    </row>
    <row r="23" spans="1:6" ht="12.75">
      <c r="A23" s="11">
        <v>15</v>
      </c>
      <c r="B23" s="12" t="s">
        <v>138</v>
      </c>
      <c r="C23" s="424">
        <f>SUM('- 30 -'!C23,'- 30 -'!E23,'- 31 -'!E23)</f>
        <v>1534974</v>
      </c>
      <c r="D23" s="424">
        <v>1308362</v>
      </c>
      <c r="E23" s="368">
        <f ca="1" t="shared" si="0"/>
        <v>1.1732028291864178</v>
      </c>
      <c r="F23" s="212"/>
    </row>
    <row r="24" spans="1:6" ht="12.75">
      <c r="A24" s="13">
        <v>16</v>
      </c>
      <c r="B24" s="14" t="s">
        <v>139</v>
      </c>
      <c r="C24" s="425">
        <f>SUM('- 30 -'!C24,'- 30 -'!E24,'- 31 -'!E24)</f>
        <v>571869</v>
      </c>
      <c r="D24" s="425">
        <v>650009</v>
      </c>
      <c r="E24" s="369">
        <f ca="1" t="shared" si="0"/>
        <v>0.8797862798822785</v>
      </c>
      <c r="F24" s="212"/>
    </row>
    <row r="25" spans="1:6" ht="12.75">
      <c r="A25" s="11">
        <v>17</v>
      </c>
      <c r="B25" s="12" t="s">
        <v>140</v>
      </c>
      <c r="C25" s="424">
        <f>SUM('- 30 -'!C25,'- 30 -'!E25,'- 31 -'!E25)</f>
        <v>561447.29</v>
      </c>
      <c r="D25" s="424">
        <v>599977</v>
      </c>
      <c r="E25" s="368">
        <f ca="1" t="shared" si="0"/>
        <v>0.9357813549519399</v>
      </c>
      <c r="F25" s="212"/>
    </row>
    <row r="26" spans="1:6" ht="12.75">
      <c r="A26" s="13">
        <v>18</v>
      </c>
      <c r="B26" s="14" t="s">
        <v>141</v>
      </c>
      <c r="C26" s="425">
        <f>SUM('- 30 -'!C26,'- 30 -'!E26,'- 31 -'!E26)</f>
        <v>603791</v>
      </c>
      <c r="D26" s="425">
        <v>507937</v>
      </c>
      <c r="E26" s="369">
        <f ca="1" t="shared" si="0"/>
        <v>1.1887123796848822</v>
      </c>
      <c r="F26" s="212"/>
    </row>
    <row r="27" spans="1:6" ht="12.75">
      <c r="A27" s="11">
        <v>19</v>
      </c>
      <c r="B27" s="12" t="s">
        <v>142</v>
      </c>
      <c r="C27" s="424">
        <f>SUM('- 30 -'!C27,'- 30 -'!E27,'- 31 -'!E27)</f>
        <v>962060</v>
      </c>
      <c r="D27" s="424">
        <v>806121</v>
      </c>
      <c r="E27" s="368">
        <f ca="1" t="shared" si="0"/>
        <v>1.193443664164561</v>
      </c>
      <c r="F27" s="212"/>
    </row>
    <row r="28" spans="1:6" ht="12.75">
      <c r="A28" s="13">
        <v>20</v>
      </c>
      <c r="B28" s="14" t="s">
        <v>143</v>
      </c>
      <c r="C28" s="425">
        <f>SUM('- 30 -'!C28,'- 30 -'!E28,'- 31 -'!E28)</f>
        <v>467634.56</v>
      </c>
      <c r="D28" s="425">
        <v>461575</v>
      </c>
      <c r="E28" s="369">
        <f ca="1" t="shared" si="0"/>
        <v>1.0131280073660835</v>
      </c>
      <c r="F28" s="212"/>
    </row>
    <row r="29" spans="1:6" ht="12.75">
      <c r="A29" s="11">
        <v>21</v>
      </c>
      <c r="B29" s="12" t="s">
        <v>144</v>
      </c>
      <c r="C29" s="424">
        <f>SUM('- 30 -'!C29,'- 30 -'!E29,'- 31 -'!E29)</f>
        <v>1417382</v>
      </c>
      <c r="D29" s="424">
        <v>1133780</v>
      </c>
      <c r="E29" s="368">
        <f ca="1" t="shared" si="0"/>
        <v>1.250138474836388</v>
      </c>
      <c r="F29" s="212"/>
    </row>
    <row r="30" spans="1:6" ht="12.75">
      <c r="A30" s="13">
        <v>22</v>
      </c>
      <c r="B30" s="14" t="s">
        <v>145</v>
      </c>
      <c r="C30" s="425">
        <f>SUM('- 30 -'!C30,'- 30 -'!E30,'- 31 -'!E30)</f>
        <v>875556</v>
      </c>
      <c r="D30" s="425">
        <v>728059</v>
      </c>
      <c r="E30" s="369">
        <f ca="1" t="shared" si="0"/>
        <v>1.2025893505883452</v>
      </c>
      <c r="F30" s="212"/>
    </row>
    <row r="31" spans="1:6" ht="12.75">
      <c r="A31" s="11">
        <v>23</v>
      </c>
      <c r="B31" s="12" t="s">
        <v>146</v>
      </c>
      <c r="C31" s="424">
        <f>SUM('- 30 -'!C31,'- 30 -'!E31,'- 31 -'!E31)</f>
        <v>1023540</v>
      </c>
      <c r="D31" s="424">
        <v>1012781</v>
      </c>
      <c r="E31" s="368">
        <f ca="1" t="shared" si="0"/>
        <v>1.0106232245668116</v>
      </c>
      <c r="F31" s="212"/>
    </row>
    <row r="32" spans="1:6" ht="12.75">
      <c r="A32" s="13">
        <v>24</v>
      </c>
      <c r="B32" s="14" t="s">
        <v>147</v>
      </c>
      <c r="C32" s="425">
        <f>SUM('- 30 -'!C32,'- 30 -'!E32,'- 31 -'!E32)</f>
        <v>764764</v>
      </c>
      <c r="D32" s="425">
        <v>809143</v>
      </c>
      <c r="E32" s="369">
        <f ca="1" t="shared" si="0"/>
        <v>0.9451530817173232</v>
      </c>
      <c r="F32" s="212"/>
    </row>
    <row r="33" spans="1:6" ht="12.75">
      <c r="A33" s="11">
        <v>25</v>
      </c>
      <c r="B33" s="12" t="s">
        <v>148</v>
      </c>
      <c r="C33" s="424">
        <f>SUM('- 30 -'!C33,'- 30 -'!E33,'- 31 -'!E33)</f>
        <v>829772</v>
      </c>
      <c r="D33" s="424">
        <v>825566</v>
      </c>
      <c r="E33" s="368">
        <f ca="1" t="shared" si="0"/>
        <v>1.0050946865544366</v>
      </c>
      <c r="F33" s="212"/>
    </row>
    <row r="34" spans="1:6" ht="12.75">
      <c r="A34" s="13">
        <v>26</v>
      </c>
      <c r="B34" s="14" t="s">
        <v>149</v>
      </c>
      <c r="C34" s="425">
        <f>SUM('- 30 -'!C34,'- 30 -'!E34,'- 31 -'!E34)</f>
        <v>548521</v>
      </c>
      <c r="D34" s="425">
        <v>431130</v>
      </c>
      <c r="E34" s="369">
        <f ca="1" t="shared" si="0"/>
        <v>1.272286781249275</v>
      </c>
      <c r="F34" s="212"/>
    </row>
    <row r="35" spans="1:6" ht="12.75">
      <c r="A35" s="11">
        <v>28</v>
      </c>
      <c r="B35" s="12" t="s">
        <v>150</v>
      </c>
      <c r="C35" s="424">
        <f>SUM('- 30 -'!C35,'- 30 -'!E35,'- 31 -'!E35)</f>
        <v>475301</v>
      </c>
      <c r="D35" s="424">
        <v>486936</v>
      </c>
      <c r="E35" s="368">
        <f ca="1" t="shared" si="0"/>
        <v>0.9761056894540555</v>
      </c>
      <c r="F35" s="212"/>
    </row>
    <row r="36" spans="1:6" ht="12.75">
      <c r="A36" s="13">
        <v>30</v>
      </c>
      <c r="B36" s="14" t="s">
        <v>151</v>
      </c>
      <c r="C36" s="425">
        <f>SUM('- 30 -'!C36,'- 30 -'!E36,'- 31 -'!E36)</f>
        <v>851084</v>
      </c>
      <c r="D36" s="425">
        <v>1023186</v>
      </c>
      <c r="E36" s="369">
        <f ca="1" t="shared" si="0"/>
        <v>0.831797933122619</v>
      </c>
      <c r="F36" s="212"/>
    </row>
    <row r="37" spans="1:6" ht="12.75">
      <c r="A37" s="11">
        <v>31</v>
      </c>
      <c r="B37" s="12" t="s">
        <v>152</v>
      </c>
      <c r="C37" s="424">
        <f>SUM('- 30 -'!C37,'- 30 -'!E37,'- 31 -'!E37)</f>
        <v>748906</v>
      </c>
      <c r="D37" s="424">
        <v>717934</v>
      </c>
      <c r="E37" s="368">
        <f ca="1" t="shared" si="0"/>
        <v>1.0431404558079156</v>
      </c>
      <c r="F37" s="212"/>
    </row>
    <row r="38" spans="1:6" ht="12.75">
      <c r="A38" s="13">
        <v>32</v>
      </c>
      <c r="B38" s="14" t="s">
        <v>153</v>
      </c>
      <c r="C38" s="425">
        <f>SUM('- 30 -'!C38,'- 30 -'!E38,'- 31 -'!E38)</f>
        <v>660155</v>
      </c>
      <c r="D38" s="425">
        <v>808590</v>
      </c>
      <c r="E38" s="369">
        <f ca="1" t="shared" si="0"/>
        <v>0.8164273612090182</v>
      </c>
      <c r="F38" s="212"/>
    </row>
    <row r="39" spans="1:6" ht="12.75">
      <c r="A39" s="11">
        <v>33</v>
      </c>
      <c r="B39" s="12" t="s">
        <v>154</v>
      </c>
      <c r="C39" s="424">
        <f>SUM('- 30 -'!C39,'- 30 -'!E39,'- 31 -'!E39)</f>
        <v>621161</v>
      </c>
      <c r="D39" s="424">
        <v>453840</v>
      </c>
      <c r="E39" s="368">
        <f ca="1" t="shared" si="0"/>
        <v>1.36867838885951</v>
      </c>
      <c r="F39" s="212"/>
    </row>
    <row r="40" spans="1:6" ht="12.75">
      <c r="A40" s="13">
        <v>34</v>
      </c>
      <c r="B40" s="14" t="s">
        <v>155</v>
      </c>
      <c r="C40" s="425">
        <f>SUM('- 30 -'!C40,'- 30 -'!E40,'- 31 -'!E40)</f>
        <v>542433.35</v>
      </c>
      <c r="D40" s="425">
        <v>430040</v>
      </c>
      <c r="E40" s="369">
        <f ca="1" t="shared" si="0"/>
        <v>1.261355571574737</v>
      </c>
      <c r="F40" s="212"/>
    </row>
    <row r="41" spans="1:6" ht="12.75">
      <c r="A41" s="11">
        <v>35</v>
      </c>
      <c r="B41" s="12" t="s">
        <v>156</v>
      </c>
      <c r="C41" s="424">
        <f>SUM('- 30 -'!C41,'- 30 -'!E41,'- 31 -'!E41)</f>
        <v>1115918</v>
      </c>
      <c r="D41" s="424">
        <v>871336</v>
      </c>
      <c r="E41" s="368">
        <f ca="1" t="shared" si="0"/>
        <v>1.2806976872297253</v>
      </c>
      <c r="F41" s="212"/>
    </row>
    <row r="42" spans="1:6" ht="12.75">
      <c r="A42" s="13">
        <v>36</v>
      </c>
      <c r="B42" s="14" t="s">
        <v>157</v>
      </c>
      <c r="C42" s="425">
        <f>SUM('- 30 -'!C42,'- 30 -'!E42,'- 31 -'!E42)</f>
        <v>783872</v>
      </c>
      <c r="D42" s="425">
        <v>668876</v>
      </c>
      <c r="E42" s="369">
        <f ca="1" t="shared" si="0"/>
        <v>1.1719242430585042</v>
      </c>
      <c r="F42" s="212"/>
    </row>
    <row r="43" spans="1:6" ht="12.75">
      <c r="A43" s="11">
        <v>37</v>
      </c>
      <c r="B43" s="12" t="s">
        <v>158</v>
      </c>
      <c r="C43" s="424">
        <f>SUM('- 30 -'!C43,'- 30 -'!E43,'- 31 -'!E43)</f>
        <v>768363</v>
      </c>
      <c r="D43" s="424">
        <v>745712</v>
      </c>
      <c r="E43" s="368">
        <f ca="1" t="shared" si="0"/>
        <v>1.0303749973179994</v>
      </c>
      <c r="F43" s="212"/>
    </row>
    <row r="44" spans="1:6" ht="12.75">
      <c r="A44" s="13">
        <v>38</v>
      </c>
      <c r="B44" s="14" t="s">
        <v>159</v>
      </c>
      <c r="C44" s="425">
        <f>SUM('- 30 -'!C44,'- 30 -'!E44,'- 31 -'!E44)</f>
        <v>916187</v>
      </c>
      <c r="D44" s="425">
        <v>1010228</v>
      </c>
      <c r="E44" s="369">
        <f ca="1" t="shared" si="0"/>
        <v>0.9069111131348567</v>
      </c>
      <c r="F44" s="212"/>
    </row>
    <row r="45" spans="1:6" ht="12.75">
      <c r="A45" s="11">
        <v>39</v>
      </c>
      <c r="B45" s="12" t="s">
        <v>160</v>
      </c>
      <c r="C45" s="424">
        <f>SUM('- 30 -'!C45,'- 30 -'!E45,'- 31 -'!E45)</f>
        <v>1082129</v>
      </c>
      <c r="D45" s="424">
        <v>950000</v>
      </c>
      <c r="E45" s="368">
        <f ca="1" t="shared" si="0"/>
        <v>1.139083157894737</v>
      </c>
      <c r="F45" s="212"/>
    </row>
    <row r="46" spans="1:6" ht="12.75">
      <c r="A46" s="13">
        <v>40</v>
      </c>
      <c r="B46" s="14" t="s">
        <v>161</v>
      </c>
      <c r="C46" s="425">
        <f>SUM('- 30 -'!C46,'- 30 -'!E46,'- 31 -'!E46)</f>
        <v>1073975</v>
      </c>
      <c r="D46" s="425">
        <v>757372</v>
      </c>
      <c r="E46" s="369">
        <f ca="1" t="shared" si="0"/>
        <v>1.418028392916559</v>
      </c>
      <c r="F46" s="212"/>
    </row>
    <row r="47" spans="1:6" ht="12.75">
      <c r="A47" s="11">
        <v>41</v>
      </c>
      <c r="B47" s="12" t="s">
        <v>162</v>
      </c>
      <c r="C47" s="424">
        <f>SUM('- 30 -'!C47,'- 30 -'!E47,'- 31 -'!E47)</f>
        <v>1021454</v>
      </c>
      <c r="D47" s="424">
        <v>1090748</v>
      </c>
      <c r="E47" s="368">
        <f ca="1" t="shared" si="0"/>
        <v>0.9364711189018912</v>
      </c>
      <c r="F47" s="212"/>
    </row>
    <row r="48" spans="1:6" ht="12.75">
      <c r="A48" s="13">
        <v>42</v>
      </c>
      <c r="B48" s="14" t="s">
        <v>163</v>
      </c>
      <c r="C48" s="425">
        <f>SUM('- 30 -'!C48,'- 30 -'!E48,'- 31 -'!E48)</f>
        <v>592739</v>
      </c>
      <c r="D48" s="425">
        <v>712846</v>
      </c>
      <c r="E48" s="369">
        <f ca="1" t="shared" si="0"/>
        <v>0.8315105927507485</v>
      </c>
      <c r="F48" s="212"/>
    </row>
    <row r="49" spans="1:6" ht="12.75">
      <c r="A49" s="11">
        <v>43</v>
      </c>
      <c r="B49" s="12" t="s">
        <v>164</v>
      </c>
      <c r="C49" s="424">
        <f>SUM('- 30 -'!C49,'- 30 -'!E49,'- 31 -'!E49)</f>
        <v>565862</v>
      </c>
      <c r="D49" s="424">
        <v>608952</v>
      </c>
      <c r="E49" s="368">
        <f ca="1" t="shared" si="0"/>
        <v>0.9292390861677111</v>
      </c>
      <c r="F49" s="212"/>
    </row>
    <row r="50" spans="1:6" ht="12.75">
      <c r="A50" s="13">
        <v>44</v>
      </c>
      <c r="B50" s="14" t="s">
        <v>165</v>
      </c>
      <c r="C50" s="425">
        <f>SUM('- 30 -'!C50,'- 30 -'!E50,'- 31 -'!E50)</f>
        <v>721496</v>
      </c>
      <c r="D50" s="425">
        <v>802765</v>
      </c>
      <c r="E50" s="369">
        <f ca="1" t="shared" si="0"/>
        <v>0.8987636481411123</v>
      </c>
      <c r="F50" s="212"/>
    </row>
    <row r="51" spans="1:6" ht="12.75">
      <c r="A51" s="11">
        <v>45</v>
      </c>
      <c r="B51" s="12" t="s">
        <v>166</v>
      </c>
      <c r="C51" s="424">
        <f>SUM('- 30 -'!C51,'- 30 -'!E51,'- 31 -'!E51)</f>
        <v>357984</v>
      </c>
      <c r="D51" s="424">
        <v>259206</v>
      </c>
      <c r="E51" s="368">
        <f ca="1" t="shared" si="0"/>
        <v>1.3810791416865351</v>
      </c>
      <c r="F51" s="212"/>
    </row>
    <row r="52" spans="1:6" ht="12.75">
      <c r="A52" s="13">
        <v>46</v>
      </c>
      <c r="B52" s="14" t="s">
        <v>167</v>
      </c>
      <c r="C52" s="425">
        <f>SUM('- 30 -'!C52,'- 30 -'!E52,'- 31 -'!E52)</f>
        <v>138065</v>
      </c>
      <c r="D52" s="438" t="s">
        <v>389</v>
      </c>
      <c r="E52" s="369">
        <f ca="1" t="shared" si="0"/>
      </c>
      <c r="F52" s="212"/>
    </row>
    <row r="53" spans="1:6" ht="12.75">
      <c r="A53" s="11">
        <v>47</v>
      </c>
      <c r="B53" s="12" t="s">
        <v>168</v>
      </c>
      <c r="C53" s="424">
        <f>SUM('- 30 -'!C53,'- 30 -'!E53,'- 31 -'!E53)</f>
        <v>367711</v>
      </c>
      <c r="D53" s="429">
        <v>275334</v>
      </c>
      <c r="E53" s="368">
        <f ca="1" t="shared" si="0"/>
        <v>1.335508872859872</v>
      </c>
      <c r="F53" s="212"/>
    </row>
    <row r="54" spans="1:6" ht="12.75">
      <c r="A54" s="13">
        <v>48</v>
      </c>
      <c r="B54" s="14" t="s">
        <v>169</v>
      </c>
      <c r="C54" s="425">
        <f>SUM('- 30 -'!C54,'- 30 -'!E54,'- 31 -'!E54)</f>
        <v>2745920</v>
      </c>
      <c r="D54" s="438" t="s">
        <v>389</v>
      </c>
      <c r="E54" s="369">
        <f ca="1" t="shared" si="0"/>
      </c>
      <c r="F54" s="212"/>
    </row>
    <row r="55" spans="1:6" ht="12.75">
      <c r="A55" s="11">
        <v>49</v>
      </c>
      <c r="B55" s="12" t="s">
        <v>170</v>
      </c>
      <c r="C55" s="424">
        <f>SUM('- 30 -'!C55,'- 30 -'!E55,'- 31 -'!E55)</f>
        <v>1996643</v>
      </c>
      <c r="D55" s="429" t="s">
        <v>389</v>
      </c>
      <c r="E55" s="368">
        <f ca="1" t="shared" si="0"/>
      </c>
      <c r="F55" s="212"/>
    </row>
    <row r="56" spans="1:6" ht="12.75">
      <c r="A56" s="13">
        <v>50</v>
      </c>
      <c r="B56" s="14" t="s">
        <v>385</v>
      </c>
      <c r="C56" s="425">
        <f>SUM('- 30 -'!C56,'- 30 -'!E56,'- 31 -'!E56)</f>
        <v>1249915</v>
      </c>
      <c r="D56" s="438">
        <v>1283159</v>
      </c>
      <c r="E56" s="369">
        <f ca="1" t="shared" si="0"/>
        <v>0.9740920649740211</v>
      </c>
      <c r="F56" s="212"/>
    </row>
    <row r="57" spans="1:6" ht="12.75">
      <c r="A57" s="11">
        <v>2264</v>
      </c>
      <c r="B57" s="12" t="s">
        <v>171</v>
      </c>
      <c r="C57" s="424">
        <f>SUM('- 30 -'!C57,'- 30 -'!E57,'- 31 -'!E57)</f>
        <v>61408</v>
      </c>
      <c r="D57" s="429" t="s">
        <v>389</v>
      </c>
      <c r="E57" s="368">
        <f ca="1" t="shared" si="0"/>
      </c>
      <c r="F57" s="212"/>
    </row>
    <row r="58" spans="1:6" ht="12.75">
      <c r="A58" s="13">
        <v>2309</v>
      </c>
      <c r="B58" s="14" t="s">
        <v>172</v>
      </c>
      <c r="C58" s="425">
        <f>SUM('- 30 -'!C58,'- 30 -'!E58,'- 31 -'!E58)</f>
        <v>38740</v>
      </c>
      <c r="D58" s="438">
        <v>20159</v>
      </c>
      <c r="E58" s="369">
        <f ca="1" t="shared" si="0"/>
        <v>1.9217223076541494</v>
      </c>
      <c r="F58" s="212"/>
    </row>
    <row r="59" spans="1:6" ht="12.75">
      <c r="A59" s="11">
        <v>2312</v>
      </c>
      <c r="B59" s="12" t="s">
        <v>173</v>
      </c>
      <c r="C59" s="424">
        <f>SUM('- 30 -'!C59,'- 30 -'!E59,'- 31 -'!E59)</f>
        <v>6420</v>
      </c>
      <c r="D59" s="429" t="s">
        <v>389</v>
      </c>
      <c r="E59" s="368">
        <f ca="1" t="shared" si="0"/>
      </c>
      <c r="F59" s="212"/>
    </row>
    <row r="60" spans="1:6" ht="12.75">
      <c r="A60" s="13">
        <v>2355</v>
      </c>
      <c r="B60" s="14" t="s">
        <v>174</v>
      </c>
      <c r="C60" s="425">
        <f>SUM('- 30 -'!C60,'- 30 -'!E60,'- 31 -'!E60)</f>
        <v>95899</v>
      </c>
      <c r="D60" s="438" t="s">
        <v>389</v>
      </c>
      <c r="E60" s="369">
        <f ca="1" t="shared" si="0"/>
      </c>
      <c r="F60" s="212"/>
    </row>
    <row r="61" spans="1:6" ht="12.75">
      <c r="A61" s="11">
        <v>2439</v>
      </c>
      <c r="B61" s="12" t="s">
        <v>175</v>
      </c>
      <c r="C61" s="424">
        <f>SUM('- 30 -'!C61,'- 30 -'!E61,'- 31 -'!E61)</f>
        <v>109739.44</v>
      </c>
      <c r="D61" s="429">
        <v>154743</v>
      </c>
      <c r="E61" s="368">
        <f ca="1" t="shared" si="0"/>
        <v>0.7091722404244457</v>
      </c>
      <c r="F61" s="212"/>
    </row>
    <row r="62" spans="1:6" ht="12.75">
      <c r="A62" s="13">
        <v>2460</v>
      </c>
      <c r="B62" s="14" t="s">
        <v>176</v>
      </c>
      <c r="C62" s="425">
        <f>SUM('- 30 -'!C62,'- 30 -'!E62,'- 31 -'!E62)</f>
        <v>27626</v>
      </c>
      <c r="D62" s="438" t="s">
        <v>389</v>
      </c>
      <c r="E62" s="369">
        <f ca="1" t="shared" si="0"/>
      </c>
      <c r="F62" s="212"/>
    </row>
    <row r="63" spans="1:6" ht="12.75">
      <c r="A63" s="11">
        <v>3000</v>
      </c>
      <c r="B63" s="12" t="s">
        <v>459</v>
      </c>
      <c r="C63" s="424">
        <f>SUM('- 30 -'!C63,'- 30 -'!E63,'- 31 -'!E63)</f>
        <v>0</v>
      </c>
      <c r="D63" s="429">
        <v>0</v>
      </c>
      <c r="E63" s="368">
        <f ca="1" t="shared" si="0"/>
      </c>
      <c r="F63" s="212"/>
    </row>
    <row r="64" spans="1:6" ht="4.5" customHeight="1">
      <c r="A64" s="15"/>
      <c r="B64" s="15"/>
      <c r="C64" s="426"/>
      <c r="D64" s="439"/>
      <c r="E64" s="370"/>
      <c r="F64" s="212"/>
    </row>
    <row r="65" spans="1:6" ht="12.75">
      <c r="A65" s="17"/>
      <c r="B65" s="18" t="s">
        <v>177</v>
      </c>
      <c r="C65" s="427">
        <f>SUM(C11:C63)</f>
        <v>45375377.23</v>
      </c>
      <c r="D65" s="440">
        <f>SUM(D11:D63)</f>
        <v>32097417</v>
      </c>
      <c r="E65" s="371">
        <f>C65/D65</f>
        <v>1.4136769083319072</v>
      </c>
      <c r="F65" s="212"/>
    </row>
    <row r="66" spans="1:5" ht="4.5" customHeight="1">
      <c r="A66" s="15"/>
      <c r="B66" s="15"/>
      <c r="C66" s="426"/>
      <c r="D66" s="439"/>
      <c r="E66" s="370"/>
    </row>
    <row r="67" spans="1:6" ht="12.75">
      <c r="A67" s="13">
        <v>2155</v>
      </c>
      <c r="B67" s="14" t="s">
        <v>178</v>
      </c>
      <c r="C67" s="425">
        <f>SUM('- 30 -'!C67,'- 30 -'!E67,'- 31 -'!E67)</f>
        <v>64308.04</v>
      </c>
      <c r="D67" s="438">
        <v>29820</v>
      </c>
      <c r="E67" s="369">
        <f ca="1">IF(AND(CELL("type",D67)="v",D67&gt;0),C67/D67,"")</f>
        <v>2.156540576794098</v>
      </c>
      <c r="F67" s="212"/>
    </row>
    <row r="68" spans="1:6" ht="12.75">
      <c r="A68" s="11">
        <v>2408</v>
      </c>
      <c r="B68" s="12" t="s">
        <v>180</v>
      </c>
      <c r="C68" s="424">
        <f>SUM('- 30 -'!C68,'- 30 -'!E68,'- 31 -'!E68)</f>
        <v>25148</v>
      </c>
      <c r="D68" s="429" t="s">
        <v>389</v>
      </c>
      <c r="E68" s="368">
        <f ca="1">IF(AND(CELL("type",D68)="v",D68&gt;0),C68/D68,"")</f>
      </c>
      <c r="F68" s="212"/>
    </row>
    <row r="69" ht="6.75" customHeight="1"/>
    <row r="70" spans="1:5" ht="12" customHeight="1">
      <c r="A70" s="4"/>
      <c r="B70" s="4"/>
      <c r="C70" s="15"/>
      <c r="D70" s="15"/>
      <c r="E70" s="15"/>
    </row>
    <row r="71" spans="1:5" ht="12" customHeight="1">
      <c r="A71" s="4"/>
      <c r="B71" s="4"/>
      <c r="C71" s="15"/>
      <c r="D71" s="15"/>
      <c r="E71" s="15"/>
    </row>
    <row r="72" spans="1:5" ht="12" customHeight="1">
      <c r="A72" s="4"/>
      <c r="B72" s="4"/>
      <c r="C72" s="15"/>
      <c r="D72" s="15"/>
      <c r="E72" s="15"/>
    </row>
    <row r="73" spans="1:5" ht="12" customHeight="1">
      <c r="A73" s="4"/>
      <c r="B73" s="4"/>
      <c r="C73" s="15"/>
      <c r="D73" s="15"/>
      <c r="E73" s="15"/>
    </row>
    <row r="74" spans="1:5" ht="12" customHeight="1">
      <c r="A74" s="4"/>
      <c r="B74" s="4"/>
      <c r="C74" s="15"/>
      <c r="D74" s="15"/>
      <c r="E74" s="15"/>
    </row>
    <row r="75" spans="3:5" ht="12" customHeight="1">
      <c r="C75" s="15"/>
      <c r="D75" s="15"/>
      <c r="E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75"/>
  <sheetViews>
    <sheetView showGridLines="0" showZeros="0" workbookViewId="0" topLeftCell="A1">
      <selection activeCell="A1" sqref="A1"/>
    </sheetView>
  </sheetViews>
  <sheetFormatPr defaultColWidth="15.83203125" defaultRowHeight="12"/>
  <cols>
    <col min="1" max="1" width="6.83203125" style="81" customWidth="1"/>
    <col min="2" max="2" width="35.83203125" style="81" customWidth="1"/>
    <col min="3" max="3" width="17.83203125" style="81" customWidth="1"/>
    <col min="4" max="6" width="15.83203125" style="81" customWidth="1"/>
    <col min="7" max="7" width="17.83203125" style="81" customWidth="1"/>
    <col min="8" max="8" width="15.83203125" style="81" customWidth="1"/>
    <col min="9" max="16384" width="15.83203125" style="81" customWidth="1"/>
  </cols>
  <sheetData>
    <row r="1" spans="1:8" ht="6.75" customHeight="1">
      <c r="A1" s="15"/>
      <c r="B1" s="79"/>
      <c r="C1" s="141"/>
      <c r="D1" s="141"/>
      <c r="E1" s="141"/>
      <c r="F1" s="141"/>
      <c r="G1" s="141"/>
      <c r="H1" s="141"/>
    </row>
    <row r="2" spans="1:8" ht="12.75">
      <c r="A2" s="57" t="s">
        <v>333</v>
      </c>
      <c r="B2" s="197"/>
      <c r="C2" s="198"/>
      <c r="D2" s="198"/>
      <c r="E2" s="198"/>
      <c r="F2" s="198"/>
      <c r="G2" s="198"/>
      <c r="H2" s="198"/>
    </row>
    <row r="3" spans="1:8" ht="12.75">
      <c r="A3" s="61" t="str">
        <f>YEAR</f>
        <v>OPERATING FUND ACTUAL 1999/2000</v>
      </c>
      <c r="B3" s="200"/>
      <c r="C3" s="201"/>
      <c r="D3" s="201"/>
      <c r="E3" s="201"/>
      <c r="F3" s="201"/>
      <c r="G3" s="201"/>
      <c r="H3" s="201"/>
    </row>
    <row r="4" spans="1:8" ht="12.75">
      <c r="A4" s="8"/>
      <c r="C4" s="141"/>
      <c r="D4" s="141"/>
      <c r="E4" s="141"/>
      <c r="F4" s="141"/>
      <c r="G4" s="181"/>
      <c r="H4" s="141"/>
    </row>
    <row r="5" spans="1:8" ht="12.75">
      <c r="A5" s="8"/>
      <c r="C5" s="56"/>
      <c r="D5" s="56"/>
      <c r="E5" s="141"/>
      <c r="F5" s="141"/>
      <c r="G5" s="141"/>
      <c r="H5" s="141"/>
    </row>
    <row r="6" spans="1:8" ht="12.75">
      <c r="A6" s="8"/>
      <c r="C6" s="203"/>
      <c r="D6" s="396"/>
      <c r="E6" s="130"/>
      <c r="F6" s="204"/>
      <c r="G6" s="65" t="s">
        <v>38</v>
      </c>
      <c r="H6" s="66"/>
    </row>
    <row r="7" spans="3:9" ht="12.75">
      <c r="C7" s="68" t="s">
        <v>73</v>
      </c>
      <c r="D7" s="69"/>
      <c r="E7" s="69"/>
      <c r="F7" s="70"/>
      <c r="G7" s="69" t="s">
        <v>79</v>
      </c>
      <c r="H7" s="70"/>
      <c r="I7" s="441" t="s">
        <v>76</v>
      </c>
    </row>
    <row r="8" spans="1:9" ht="12.75">
      <c r="A8" s="92"/>
      <c r="B8" s="45"/>
      <c r="C8" s="205" t="s">
        <v>3</v>
      </c>
      <c r="D8" s="228" t="s">
        <v>103</v>
      </c>
      <c r="E8" s="206" t="s">
        <v>103</v>
      </c>
      <c r="F8" s="206" t="s">
        <v>448</v>
      </c>
      <c r="G8" s="205" t="s">
        <v>3</v>
      </c>
      <c r="H8" s="205" t="s">
        <v>103</v>
      </c>
      <c r="I8" s="441" t="s">
        <v>109</v>
      </c>
    </row>
    <row r="9" spans="1:9" ht="16.5">
      <c r="A9" s="51" t="s">
        <v>110</v>
      </c>
      <c r="B9" s="52" t="s">
        <v>111</v>
      </c>
      <c r="C9" s="74" t="s">
        <v>112</v>
      </c>
      <c r="D9" s="75" t="s">
        <v>114</v>
      </c>
      <c r="E9" s="75" t="s">
        <v>524</v>
      </c>
      <c r="F9" s="75" t="s">
        <v>525</v>
      </c>
      <c r="G9" s="75" t="s">
        <v>112</v>
      </c>
      <c r="H9" s="75" t="s">
        <v>524</v>
      </c>
      <c r="I9" s="441" t="s">
        <v>470</v>
      </c>
    </row>
    <row r="10" spans="1:9" ht="4.5" customHeight="1">
      <c r="A10" s="76"/>
      <c r="B10" s="76"/>
      <c r="I10" s="422"/>
    </row>
    <row r="11" spans="1:9" ht="12.75">
      <c r="A11" s="11">
        <v>1</v>
      </c>
      <c r="B11" s="12" t="s">
        <v>126</v>
      </c>
      <c r="C11" s="424">
        <f>'- 32 -'!E11</f>
        <v>19763678.849999998</v>
      </c>
      <c r="D11" s="424">
        <f>C11/'- 7 -'!H11</f>
        <v>654.2271510003574</v>
      </c>
      <c r="E11" s="368">
        <f aca="true" t="shared" si="0" ref="E11:E42">C11/I11</f>
        <v>4.028950623147965</v>
      </c>
      <c r="F11" s="12">
        <f>I11/'- 7 -'!H11</f>
        <v>162.38152615759438</v>
      </c>
      <c r="G11" s="424">
        <f>'- 32 -'!G11</f>
        <v>5966336.62</v>
      </c>
      <c r="H11" s="368">
        <f aca="true" t="shared" si="1" ref="H11:H42">G11/I11</f>
        <v>1.2162753617634061</v>
      </c>
      <c r="I11" s="428">
        <v>4905416</v>
      </c>
    </row>
    <row r="12" spans="1:9" ht="12.75">
      <c r="A12" s="13">
        <v>2</v>
      </c>
      <c r="B12" s="14" t="s">
        <v>127</v>
      </c>
      <c r="C12" s="425">
        <f>'- 32 -'!E12</f>
        <v>4395660</v>
      </c>
      <c r="D12" s="425">
        <f>C12/'- 7 -'!H12</f>
        <v>479.7278567078694</v>
      </c>
      <c r="E12" s="369">
        <f t="shared" si="0"/>
        <v>2.9708595342499824</v>
      </c>
      <c r="F12" s="14">
        <f>I12/'- 7 -'!H12</f>
        <v>161.47779831973128</v>
      </c>
      <c r="G12" s="425">
        <f>'- 32 -'!G12</f>
        <v>771465</v>
      </c>
      <c r="H12" s="369">
        <f t="shared" si="1"/>
        <v>0.5214038735002622</v>
      </c>
      <c r="I12" s="428">
        <v>1479592</v>
      </c>
    </row>
    <row r="13" spans="1:9" ht="12.75">
      <c r="A13" s="11">
        <v>3</v>
      </c>
      <c r="B13" s="12" t="s">
        <v>128</v>
      </c>
      <c r="C13" s="424">
        <f>'- 32 -'!E13</f>
        <v>3450421</v>
      </c>
      <c r="D13" s="424">
        <f>C13/'- 7 -'!H13</f>
        <v>576.8584277928245</v>
      </c>
      <c r="E13" s="368">
        <f t="shared" si="0"/>
        <v>4.544494391197664</v>
      </c>
      <c r="F13" s="12">
        <f>I13/'- 7 -'!H13</f>
        <v>126.93566723509547</v>
      </c>
      <c r="G13" s="424">
        <f>'- 32 -'!G13</f>
        <v>150195</v>
      </c>
      <c r="H13" s="368">
        <f t="shared" si="1"/>
        <v>0.19781943568217708</v>
      </c>
      <c r="I13" s="428">
        <v>759253</v>
      </c>
    </row>
    <row r="14" spans="1:9" ht="12.75">
      <c r="A14" s="13">
        <v>4</v>
      </c>
      <c r="B14" s="14" t="s">
        <v>129</v>
      </c>
      <c r="C14" s="425">
        <f>'- 32 -'!E14</f>
        <v>4063924</v>
      </c>
      <c r="D14" s="425">
        <f>C14/'- 7 -'!H14</f>
        <v>701.1843058766693</v>
      </c>
      <c r="E14" s="369">
        <f t="shared" si="0"/>
        <v>4.200264588544143</v>
      </c>
      <c r="F14" s="14">
        <f>I14/'- 7 -'!H14</f>
        <v>166.93812760964835</v>
      </c>
      <c r="G14" s="425">
        <f>'- 32 -'!G14</f>
        <v>320177</v>
      </c>
      <c r="H14" s="369">
        <f t="shared" si="1"/>
        <v>0.33091861835169606</v>
      </c>
      <c r="I14" s="428">
        <v>967540</v>
      </c>
    </row>
    <row r="15" spans="1:9" ht="12.75">
      <c r="A15" s="11">
        <v>5</v>
      </c>
      <c r="B15" s="12" t="s">
        <v>130</v>
      </c>
      <c r="C15" s="424">
        <f>'- 32 -'!E15</f>
        <v>3454986</v>
      </c>
      <c r="D15" s="424">
        <f>C15/'- 7 -'!H15</f>
        <v>489.25697778155404</v>
      </c>
      <c r="E15" s="368">
        <f t="shared" si="0"/>
        <v>3.7618556094884075</v>
      </c>
      <c r="F15" s="12">
        <f>I15/'- 7 -'!H15</f>
        <v>130.0573516292111</v>
      </c>
      <c r="G15" s="424">
        <f>'- 32 -'!G15</f>
        <v>272277</v>
      </c>
      <c r="H15" s="368">
        <f t="shared" si="1"/>
        <v>0.2964604660582344</v>
      </c>
      <c r="I15" s="428">
        <v>918426</v>
      </c>
    </row>
    <row r="16" spans="1:9" ht="12.75">
      <c r="A16" s="13">
        <v>6</v>
      </c>
      <c r="B16" s="14" t="s">
        <v>131</v>
      </c>
      <c r="C16" s="425">
        <f>'- 32 -'!E16</f>
        <v>5347767</v>
      </c>
      <c r="D16" s="425">
        <f>C16/'- 7 -'!H16</f>
        <v>601.3118569741946</v>
      </c>
      <c r="E16" s="369">
        <f t="shared" si="0"/>
        <v>4.351482115263969</v>
      </c>
      <c r="F16" s="14">
        <f>I16/'- 7 -'!H16</f>
        <v>138.18552875695732</v>
      </c>
      <c r="G16" s="425">
        <f>'- 32 -'!G16</f>
        <v>298735</v>
      </c>
      <c r="H16" s="369">
        <f t="shared" si="1"/>
        <v>0.24308089894406051</v>
      </c>
      <c r="I16" s="428">
        <v>1228953</v>
      </c>
    </row>
    <row r="17" spans="1:9" ht="12.75">
      <c r="A17" s="11">
        <v>9</v>
      </c>
      <c r="B17" s="12" t="s">
        <v>132</v>
      </c>
      <c r="C17" s="424">
        <f>'- 32 -'!E17</f>
        <v>6750138</v>
      </c>
      <c r="D17" s="424">
        <f>C17/'- 7 -'!H17</f>
        <v>524.1115907820362</v>
      </c>
      <c r="E17" s="368">
        <f t="shared" si="0"/>
        <v>4.277613330671762</v>
      </c>
      <c r="F17" s="12">
        <f>I17/'- 7 -'!H17</f>
        <v>122.52430275172371</v>
      </c>
      <c r="G17" s="424">
        <f>'- 32 -'!G17</f>
        <v>271667.18</v>
      </c>
      <c r="H17" s="368">
        <f t="shared" si="1"/>
        <v>0.1721575396938559</v>
      </c>
      <c r="I17" s="428">
        <v>1578015</v>
      </c>
    </row>
    <row r="18" spans="1:9" ht="12.75">
      <c r="A18" s="13">
        <v>10</v>
      </c>
      <c r="B18" s="14" t="s">
        <v>133</v>
      </c>
      <c r="C18" s="425">
        <f>'- 32 -'!E18</f>
        <v>5585271</v>
      </c>
      <c r="D18" s="425">
        <f>C18/'- 7 -'!H18</f>
        <v>640.1456733524356</v>
      </c>
      <c r="E18" s="369">
        <f t="shared" si="0"/>
        <v>5.213871305308929</v>
      </c>
      <c r="F18" s="14">
        <f>I18/'- 7 -'!H18</f>
        <v>122.7774212034384</v>
      </c>
      <c r="G18" s="425">
        <f>'- 32 -'!G18</f>
        <v>493666</v>
      </c>
      <c r="H18" s="369">
        <f t="shared" si="1"/>
        <v>0.4608390518215925</v>
      </c>
      <c r="I18" s="428">
        <v>1071233</v>
      </c>
    </row>
    <row r="19" spans="1:9" ht="12.75">
      <c r="A19" s="11">
        <v>11</v>
      </c>
      <c r="B19" s="12" t="s">
        <v>134</v>
      </c>
      <c r="C19" s="424">
        <f>'- 32 -'!E19</f>
        <v>2704581</v>
      </c>
      <c r="D19" s="424">
        <f>C19/'- 7 -'!H19</f>
        <v>571.9865070637003</v>
      </c>
      <c r="E19" s="368">
        <f t="shared" si="0"/>
        <v>4.263278109680165</v>
      </c>
      <c r="F19" s="12">
        <f>I19/'- 7 -'!H19</f>
        <v>134.1658912105575</v>
      </c>
      <c r="G19" s="424">
        <f>'- 32 -'!G19</f>
        <v>197644</v>
      </c>
      <c r="H19" s="368">
        <f t="shared" si="1"/>
        <v>0.3115496776430902</v>
      </c>
      <c r="I19" s="428">
        <v>634390</v>
      </c>
    </row>
    <row r="20" spans="1:9" ht="12.75">
      <c r="A20" s="13">
        <v>12</v>
      </c>
      <c r="B20" s="14" t="s">
        <v>135</v>
      </c>
      <c r="C20" s="425">
        <f>'- 32 -'!E20</f>
        <v>4268012</v>
      </c>
      <c r="D20" s="425">
        <f>C20/'- 7 -'!H20</f>
        <v>527.6250757191776</v>
      </c>
      <c r="E20" s="369">
        <f t="shared" si="0"/>
        <v>3.625854957714053</v>
      </c>
      <c r="F20" s="14">
        <f>I20/'- 7 -'!H20</f>
        <v>145.51742468259755</v>
      </c>
      <c r="G20" s="425">
        <f>'- 32 -'!G20</f>
        <v>160536</v>
      </c>
      <c r="H20" s="369">
        <f t="shared" si="1"/>
        <v>0.13638205597631478</v>
      </c>
      <c r="I20" s="428">
        <v>1177105</v>
      </c>
    </row>
    <row r="21" spans="1:9" ht="12.75">
      <c r="A21" s="11">
        <v>13</v>
      </c>
      <c r="B21" s="12" t="s">
        <v>136</v>
      </c>
      <c r="C21" s="424">
        <f>'- 32 -'!E21</f>
        <v>1619017</v>
      </c>
      <c r="D21" s="424">
        <f>C21/'- 7 -'!H21</f>
        <v>514.3818903891978</v>
      </c>
      <c r="E21" s="368">
        <f t="shared" si="0"/>
        <v>4.179057437560013</v>
      </c>
      <c r="F21" s="12">
        <f>I21/'- 7 -'!H21</f>
        <v>123.0856235107228</v>
      </c>
      <c r="G21" s="424">
        <f>'- 32 -'!G21</f>
        <v>70133</v>
      </c>
      <c r="H21" s="368">
        <f t="shared" si="1"/>
        <v>0.1810294983118747</v>
      </c>
      <c r="I21" s="428">
        <v>387412</v>
      </c>
    </row>
    <row r="22" spans="1:9" ht="12.75">
      <c r="A22" s="13">
        <v>14</v>
      </c>
      <c r="B22" s="14" t="s">
        <v>137</v>
      </c>
      <c r="C22" s="425">
        <f>'- 32 -'!E22</f>
        <v>2204744.13</v>
      </c>
      <c r="D22" s="425">
        <f>C22/'- 7 -'!H22</f>
        <v>609.6179090858817</v>
      </c>
      <c r="E22" s="369">
        <f t="shared" si="0"/>
        <v>4.087431367677921</v>
      </c>
      <c r="F22" s="14">
        <f>I22/'- 7 -'!H22</f>
        <v>149.14450035945364</v>
      </c>
      <c r="G22" s="425">
        <f>'- 32 -'!G22</f>
        <v>217246</v>
      </c>
      <c r="H22" s="369">
        <f t="shared" si="1"/>
        <v>0.40275789957656344</v>
      </c>
      <c r="I22" s="428">
        <v>539396</v>
      </c>
    </row>
    <row r="23" spans="1:9" ht="12.75">
      <c r="A23" s="11">
        <v>15</v>
      </c>
      <c r="B23" s="12" t="s">
        <v>138</v>
      </c>
      <c r="C23" s="424">
        <f>'- 32 -'!E23</f>
        <v>2672661</v>
      </c>
      <c r="D23" s="424">
        <f>C23/'- 7 -'!H23</f>
        <v>469.03601137201224</v>
      </c>
      <c r="E23" s="368">
        <f t="shared" si="0"/>
        <v>3.7552141291519137</v>
      </c>
      <c r="F23" s="12">
        <f>I23/'- 7 -'!H23</f>
        <v>124.90260082131199</v>
      </c>
      <c r="G23" s="424">
        <f>'- 32 -'!G23</f>
        <v>147570</v>
      </c>
      <c r="H23" s="368">
        <f t="shared" si="1"/>
        <v>0.2073427752486933</v>
      </c>
      <c r="I23" s="428">
        <v>711720</v>
      </c>
    </row>
    <row r="24" spans="1:9" ht="12.75">
      <c r="A24" s="13">
        <v>16</v>
      </c>
      <c r="B24" s="14" t="s">
        <v>139</v>
      </c>
      <c r="C24" s="425">
        <f>'- 32 -'!E24</f>
        <v>532638</v>
      </c>
      <c r="D24" s="425">
        <f>C24/'- 7 -'!H24</f>
        <v>676.7954256670902</v>
      </c>
      <c r="E24" s="369">
        <f t="shared" si="0"/>
        <v>3.7107804205158215</v>
      </c>
      <c r="F24" s="14">
        <f>I24/'- 7 -'!H24</f>
        <v>182.38627700127066</v>
      </c>
      <c r="G24" s="425">
        <f>'- 32 -'!G24</f>
        <v>40284</v>
      </c>
      <c r="H24" s="369">
        <f t="shared" si="1"/>
        <v>0.2806504200978138</v>
      </c>
      <c r="I24" s="428">
        <v>143538</v>
      </c>
    </row>
    <row r="25" spans="1:9" ht="12.75">
      <c r="A25" s="11">
        <v>17</v>
      </c>
      <c r="B25" s="12" t="s">
        <v>140</v>
      </c>
      <c r="C25" s="424">
        <f>'- 32 -'!E25</f>
        <v>271284</v>
      </c>
      <c r="D25" s="424">
        <f>C25/'- 7 -'!H25</f>
        <v>500.5239852398524</v>
      </c>
      <c r="E25" s="368">
        <f t="shared" si="0"/>
        <v>3.193755739210285</v>
      </c>
      <c r="F25" s="12">
        <f>I25/'- 7 -'!H25</f>
        <v>156.71955719557195</v>
      </c>
      <c r="G25" s="424">
        <f>'- 32 -'!G25</f>
        <v>36313</v>
      </c>
      <c r="H25" s="368">
        <f t="shared" si="1"/>
        <v>0.42750347295801844</v>
      </c>
      <c r="I25" s="428">
        <v>84942</v>
      </c>
    </row>
    <row r="26" spans="1:9" ht="12.75">
      <c r="A26" s="13">
        <v>18</v>
      </c>
      <c r="B26" s="14" t="s">
        <v>141</v>
      </c>
      <c r="C26" s="425">
        <f>'- 32 -'!E26</f>
        <v>753856</v>
      </c>
      <c r="D26" s="425">
        <f>C26/'- 7 -'!H26</f>
        <v>487.71171637445815</v>
      </c>
      <c r="E26" s="369">
        <f t="shared" si="0"/>
        <v>3.904270140093741</v>
      </c>
      <c r="F26" s="14">
        <f>I26/'- 7 -'!H26</f>
        <v>124.91751310086045</v>
      </c>
      <c r="G26" s="425">
        <f>'- 32 -'!G26</f>
        <v>52045</v>
      </c>
      <c r="H26" s="369">
        <f t="shared" si="1"/>
        <v>0.2695445011264469</v>
      </c>
      <c r="I26" s="428">
        <v>193085</v>
      </c>
    </row>
    <row r="27" spans="1:9" ht="12.75">
      <c r="A27" s="11">
        <v>19</v>
      </c>
      <c r="B27" s="12" t="s">
        <v>142</v>
      </c>
      <c r="C27" s="424">
        <f>'- 32 -'!E27</f>
        <v>1740256</v>
      </c>
      <c r="D27" s="424">
        <f>C27/'- 7 -'!H27</f>
        <v>367.942152779246</v>
      </c>
      <c r="E27" s="368">
        <f t="shared" si="0"/>
        <v>6.332601916240007</v>
      </c>
      <c r="F27" s="12">
        <f>I27/'- 7 -'!H27</f>
        <v>58.102839503562585</v>
      </c>
      <c r="G27" s="424">
        <f>'- 32 -'!G27</f>
        <v>205816</v>
      </c>
      <c r="H27" s="368">
        <f t="shared" si="1"/>
        <v>0.7489419924383844</v>
      </c>
      <c r="I27" s="428">
        <v>274809</v>
      </c>
    </row>
    <row r="28" spans="1:9" ht="12.75">
      <c r="A28" s="13">
        <v>20</v>
      </c>
      <c r="B28" s="14" t="s">
        <v>143</v>
      </c>
      <c r="C28" s="425">
        <f>'- 32 -'!E28</f>
        <v>531176.34</v>
      </c>
      <c r="D28" s="425">
        <f>C28/'- 7 -'!H28</f>
        <v>540.9127698574338</v>
      </c>
      <c r="E28" s="369">
        <f t="shared" si="0"/>
        <v>2.976528200386652</v>
      </c>
      <c r="F28" s="14">
        <f>I28/'- 7 -'!H28</f>
        <v>181.72606924643586</v>
      </c>
      <c r="G28" s="425">
        <f>'- 32 -'!G28</f>
        <v>46080.22</v>
      </c>
      <c r="H28" s="369">
        <f t="shared" si="1"/>
        <v>0.25821758986859433</v>
      </c>
      <c r="I28" s="428">
        <v>178455</v>
      </c>
    </row>
    <row r="29" spans="1:9" ht="12.75">
      <c r="A29" s="11">
        <v>21</v>
      </c>
      <c r="B29" s="12" t="s">
        <v>144</v>
      </c>
      <c r="C29" s="424">
        <f>'- 32 -'!E29</f>
        <v>1749029</v>
      </c>
      <c r="D29" s="424">
        <f>C29/'- 7 -'!H29</f>
        <v>501.4849327637125</v>
      </c>
      <c r="E29" s="368">
        <f t="shared" si="0"/>
        <v>4.011194004178544</v>
      </c>
      <c r="F29" s="12">
        <f>I29/'- 7 -'!H29</f>
        <v>125.02136078217737</v>
      </c>
      <c r="G29" s="424">
        <f>'- 32 -'!G29</f>
        <v>303074</v>
      </c>
      <c r="H29" s="368">
        <f t="shared" si="1"/>
        <v>0.6950648683483283</v>
      </c>
      <c r="I29" s="428">
        <v>436037</v>
      </c>
    </row>
    <row r="30" spans="1:9" ht="12.75">
      <c r="A30" s="13">
        <v>22</v>
      </c>
      <c r="B30" s="14" t="s">
        <v>145</v>
      </c>
      <c r="C30" s="425">
        <f>'- 32 -'!E30</f>
        <v>1069872</v>
      </c>
      <c r="D30" s="425">
        <f>C30/'- 7 -'!H30</f>
        <v>601.7277840269966</v>
      </c>
      <c r="E30" s="369">
        <f t="shared" si="0"/>
        <v>4.075997881751441</v>
      </c>
      <c r="F30" s="14">
        <f>I30/'- 7 -'!H30</f>
        <v>147.62710911136108</v>
      </c>
      <c r="G30" s="425">
        <f>'- 32 -'!G30</f>
        <v>193606</v>
      </c>
      <c r="H30" s="369">
        <f t="shared" si="1"/>
        <v>0.7376000548611138</v>
      </c>
      <c r="I30" s="428">
        <v>262481</v>
      </c>
    </row>
    <row r="31" spans="1:9" ht="12.75">
      <c r="A31" s="11">
        <v>23</v>
      </c>
      <c r="B31" s="12" t="s">
        <v>146</v>
      </c>
      <c r="C31" s="424">
        <f>'- 32 -'!E31</f>
        <v>734520</v>
      </c>
      <c r="D31" s="424">
        <f>C31/'- 7 -'!H31</f>
        <v>512.3962329961632</v>
      </c>
      <c r="E31" s="368">
        <f t="shared" si="0"/>
        <v>3.3449001338834394</v>
      </c>
      <c r="F31" s="12">
        <f>I31/'- 7 -'!H31</f>
        <v>153.1873038018835</v>
      </c>
      <c r="G31" s="424">
        <f>'- 32 -'!G31</f>
        <v>148188</v>
      </c>
      <c r="H31" s="368">
        <f t="shared" si="1"/>
        <v>0.6748271810705211</v>
      </c>
      <c r="I31" s="428">
        <v>219594</v>
      </c>
    </row>
    <row r="32" spans="1:9" ht="12.75">
      <c r="A32" s="13">
        <v>24</v>
      </c>
      <c r="B32" s="14" t="s">
        <v>147</v>
      </c>
      <c r="C32" s="425">
        <f>'- 32 -'!E32</f>
        <v>2237311</v>
      </c>
      <c r="D32" s="425">
        <f>C32/'- 7 -'!H32</f>
        <v>601.2983766931842</v>
      </c>
      <c r="E32" s="369">
        <f t="shared" si="0"/>
        <v>3.5471433373075265</v>
      </c>
      <c r="F32" s="14">
        <f>I32/'- 7 -'!H32</f>
        <v>169.5162330681574</v>
      </c>
      <c r="G32" s="425">
        <f>'- 32 -'!G32</f>
        <v>118485</v>
      </c>
      <c r="H32" s="369">
        <f t="shared" si="1"/>
        <v>0.18785196976230942</v>
      </c>
      <c r="I32" s="428">
        <v>630736</v>
      </c>
    </row>
    <row r="33" spans="1:9" ht="12.75">
      <c r="A33" s="11">
        <v>25</v>
      </c>
      <c r="B33" s="12" t="s">
        <v>148</v>
      </c>
      <c r="C33" s="424">
        <f>'- 32 -'!E33</f>
        <v>831768</v>
      </c>
      <c r="D33" s="424">
        <f>C33/'- 7 -'!H33</f>
        <v>520.082536109548</v>
      </c>
      <c r="E33" s="368">
        <f t="shared" si="0"/>
        <v>3.7339869633141194</v>
      </c>
      <c r="F33" s="12">
        <f>I33/'- 7 -'!H33</f>
        <v>139.28343650347028</v>
      </c>
      <c r="G33" s="424">
        <f>'- 32 -'!G33</f>
        <v>137916</v>
      </c>
      <c r="H33" s="368">
        <f t="shared" si="1"/>
        <v>0.6191348381188385</v>
      </c>
      <c r="I33" s="428">
        <v>222756</v>
      </c>
    </row>
    <row r="34" spans="1:9" ht="12.75">
      <c r="A34" s="13">
        <v>26</v>
      </c>
      <c r="B34" s="14" t="s">
        <v>149</v>
      </c>
      <c r="C34" s="425">
        <f>'- 32 -'!E34</f>
        <v>1195945</v>
      </c>
      <c r="D34" s="425">
        <f>C34/'- 7 -'!H34</f>
        <v>439.8473703567488</v>
      </c>
      <c r="E34" s="369">
        <f t="shared" si="0"/>
        <v>3.732394366197183</v>
      </c>
      <c r="F34" s="14">
        <f>I34/'- 7 -'!H34</f>
        <v>117.84589922765723</v>
      </c>
      <c r="G34" s="425">
        <f>'- 32 -'!G34</f>
        <v>47935</v>
      </c>
      <c r="H34" s="369">
        <f t="shared" si="1"/>
        <v>0.14959912365841405</v>
      </c>
      <c r="I34" s="428">
        <v>320423</v>
      </c>
    </row>
    <row r="35" spans="1:9" ht="12.75">
      <c r="A35" s="11">
        <v>28</v>
      </c>
      <c r="B35" s="12" t="s">
        <v>150</v>
      </c>
      <c r="C35" s="424">
        <f>'- 32 -'!E35</f>
        <v>408304</v>
      </c>
      <c r="D35" s="424">
        <f>C35/'- 7 -'!H35</f>
        <v>457.0226102529662</v>
      </c>
      <c r="E35" s="368">
        <f t="shared" si="0"/>
        <v>2.6775437399994755</v>
      </c>
      <c r="F35" s="12">
        <f>I35/'- 7 -'!H35</f>
        <v>170.68726214461608</v>
      </c>
      <c r="G35" s="424">
        <f>'- 32 -'!G35</f>
        <v>47476</v>
      </c>
      <c r="H35" s="368">
        <f t="shared" si="1"/>
        <v>0.3113343650814469</v>
      </c>
      <c r="I35" s="428">
        <v>152492</v>
      </c>
    </row>
    <row r="36" spans="1:9" ht="12.75">
      <c r="A36" s="13">
        <v>30</v>
      </c>
      <c r="B36" s="14" t="s">
        <v>151</v>
      </c>
      <c r="C36" s="425">
        <f>'- 32 -'!E36</f>
        <v>691005</v>
      </c>
      <c r="D36" s="425">
        <f>C36/'- 7 -'!H36</f>
        <v>505.1575407559032</v>
      </c>
      <c r="E36" s="369">
        <f t="shared" si="0"/>
        <v>3.2495250366803354</v>
      </c>
      <c r="F36" s="14">
        <f>I36/'- 7 -'!H36</f>
        <v>155.45580817311205</v>
      </c>
      <c r="G36" s="425">
        <f>'- 32 -'!G36</f>
        <v>122445</v>
      </c>
      <c r="H36" s="369">
        <f t="shared" si="1"/>
        <v>0.5758107294684173</v>
      </c>
      <c r="I36" s="428">
        <v>212648</v>
      </c>
    </row>
    <row r="37" spans="1:9" ht="12.75">
      <c r="A37" s="11">
        <v>31</v>
      </c>
      <c r="B37" s="12" t="s">
        <v>152</v>
      </c>
      <c r="C37" s="424">
        <f>'- 32 -'!E37</f>
        <v>827791</v>
      </c>
      <c r="D37" s="424">
        <f>C37/'- 7 -'!H37</f>
        <v>486.3636897767333</v>
      </c>
      <c r="E37" s="368">
        <f t="shared" si="0"/>
        <v>3.4188721481554905</v>
      </c>
      <c r="F37" s="12">
        <f>I37/'- 7 -'!H37</f>
        <v>142.25851938895417</v>
      </c>
      <c r="G37" s="424">
        <f>'- 32 -'!G37</f>
        <v>247000</v>
      </c>
      <c r="H37" s="368">
        <f t="shared" si="1"/>
        <v>1.0201384414597479</v>
      </c>
      <c r="I37" s="428">
        <v>242124</v>
      </c>
    </row>
    <row r="38" spans="1:9" ht="12.75">
      <c r="A38" s="13">
        <v>32</v>
      </c>
      <c r="B38" s="14" t="s">
        <v>153</v>
      </c>
      <c r="C38" s="425">
        <f>'- 32 -'!E38</f>
        <v>601800</v>
      </c>
      <c r="D38" s="425">
        <f>C38/'- 7 -'!H38</f>
        <v>685.8119658119658</v>
      </c>
      <c r="E38" s="369">
        <f t="shared" si="0"/>
        <v>2.9065583509217623</v>
      </c>
      <c r="F38" s="14">
        <f>I38/'- 7 -'!H38</f>
        <v>235.95327635327635</v>
      </c>
      <c r="G38" s="425">
        <f>'- 32 -'!G38</f>
        <v>53233</v>
      </c>
      <c r="H38" s="369">
        <f t="shared" si="1"/>
        <v>0.2571033909847427</v>
      </c>
      <c r="I38" s="428">
        <v>207049</v>
      </c>
    </row>
    <row r="39" spans="1:9" ht="12.75">
      <c r="A39" s="11">
        <v>33</v>
      </c>
      <c r="B39" s="12" t="s">
        <v>154</v>
      </c>
      <c r="C39" s="424">
        <f>'- 32 -'!E39</f>
        <v>1113961</v>
      </c>
      <c r="D39" s="424">
        <f>C39/'- 7 -'!H39</f>
        <v>594.8739720175158</v>
      </c>
      <c r="E39" s="368">
        <f t="shared" si="0"/>
        <v>2.2223350496850918</v>
      </c>
      <c r="F39" s="12">
        <f>I39/'- 7 -'!H39</f>
        <v>267.67969667841504</v>
      </c>
      <c r="G39" s="424">
        <f>'- 32 -'!G39</f>
        <v>72553</v>
      </c>
      <c r="H39" s="368">
        <f t="shared" si="1"/>
        <v>0.14474211831455722</v>
      </c>
      <c r="I39" s="428">
        <v>501257</v>
      </c>
    </row>
    <row r="40" spans="1:9" ht="12.75">
      <c r="A40" s="13">
        <v>34</v>
      </c>
      <c r="B40" s="14" t="s">
        <v>155</v>
      </c>
      <c r="C40" s="425">
        <f>'- 32 -'!E40</f>
        <v>666830.61</v>
      </c>
      <c r="D40" s="425">
        <f>C40/'- 7 -'!H40</f>
        <v>886.153634551495</v>
      </c>
      <c r="E40" s="369">
        <f t="shared" si="0"/>
        <v>3.411125087601733</v>
      </c>
      <c r="F40" s="14">
        <f>I40/'- 7 -'!H40</f>
        <v>259.78338870431895</v>
      </c>
      <c r="G40" s="425">
        <f>'- 32 -'!G40</f>
        <v>50154</v>
      </c>
      <c r="H40" s="369">
        <f t="shared" si="1"/>
        <v>0.2565592596950181</v>
      </c>
      <c r="I40" s="428">
        <v>195487</v>
      </c>
    </row>
    <row r="41" spans="1:9" ht="12.75">
      <c r="A41" s="11">
        <v>35</v>
      </c>
      <c r="B41" s="12" t="s">
        <v>156</v>
      </c>
      <c r="C41" s="424">
        <f>'- 32 -'!E41</f>
        <v>1293627</v>
      </c>
      <c r="D41" s="424">
        <f>C41/'- 7 -'!H41</f>
        <v>648.1097194388777</v>
      </c>
      <c r="E41" s="368">
        <f t="shared" si="0"/>
        <v>3.8505846003643334</v>
      </c>
      <c r="F41" s="12">
        <f>I41/'- 7 -'!H41</f>
        <v>168.31462925851704</v>
      </c>
      <c r="G41" s="424">
        <f>'- 32 -'!G41</f>
        <v>67697</v>
      </c>
      <c r="H41" s="368">
        <f t="shared" si="1"/>
        <v>0.20150555429877723</v>
      </c>
      <c r="I41" s="428">
        <v>335956</v>
      </c>
    </row>
    <row r="42" spans="1:9" ht="12.75">
      <c r="A42" s="13">
        <v>36</v>
      </c>
      <c r="B42" s="14" t="s">
        <v>157</v>
      </c>
      <c r="C42" s="425">
        <f>'- 32 -'!E42</f>
        <v>758871</v>
      </c>
      <c r="D42" s="425">
        <f>C42/'- 7 -'!H42</f>
        <v>677.2610441767068</v>
      </c>
      <c r="E42" s="369">
        <f t="shared" si="0"/>
        <v>3.0313976759328427</v>
      </c>
      <c r="F42" s="14">
        <f>I42/'- 7 -'!H42</f>
        <v>223.41543953592145</v>
      </c>
      <c r="G42" s="425">
        <f>'- 32 -'!G42</f>
        <v>39915</v>
      </c>
      <c r="H42" s="369">
        <f t="shared" si="1"/>
        <v>0.15944506804827094</v>
      </c>
      <c r="I42" s="428">
        <v>250337</v>
      </c>
    </row>
    <row r="43" spans="1:9" ht="12.75">
      <c r="A43" s="11">
        <v>37</v>
      </c>
      <c r="B43" s="12" t="s">
        <v>158</v>
      </c>
      <c r="C43" s="424">
        <f>'- 32 -'!E43</f>
        <v>590892</v>
      </c>
      <c r="D43" s="424">
        <f>C43/'- 7 -'!H43</f>
        <v>583.3089832181639</v>
      </c>
      <c r="E43" s="368">
        <f aca="true" t="shared" si="2" ref="E43:E63">C43/I43</f>
        <v>3.201174520277811</v>
      </c>
      <c r="F43" s="12">
        <f>I43/'- 7 -'!H43</f>
        <v>182.2171767028628</v>
      </c>
      <c r="G43" s="424">
        <f>'- 32 -'!G43</f>
        <v>56931</v>
      </c>
      <c r="H43" s="368">
        <f aca="true" t="shared" si="3" ref="H43:H63">G43/I43</f>
        <v>0.3084253410334478</v>
      </c>
      <c r="I43" s="428">
        <v>184586</v>
      </c>
    </row>
    <row r="44" spans="1:9" ht="12.75">
      <c r="A44" s="13">
        <v>38</v>
      </c>
      <c r="B44" s="14" t="s">
        <v>159</v>
      </c>
      <c r="C44" s="425">
        <f>'- 32 -'!E44</f>
        <v>854004</v>
      </c>
      <c r="D44" s="425">
        <f>C44/'- 7 -'!H44</f>
        <v>675.2087286527515</v>
      </c>
      <c r="E44" s="369">
        <f t="shared" si="2"/>
        <v>3.615704106387573</v>
      </c>
      <c r="F44" s="14">
        <f>I44/'- 7 -'!H44</f>
        <v>186.7433586337761</v>
      </c>
      <c r="G44" s="425">
        <f>'- 32 -'!G44</f>
        <v>43398</v>
      </c>
      <c r="H44" s="369">
        <f t="shared" si="3"/>
        <v>0.18373956891186444</v>
      </c>
      <c r="I44" s="428">
        <v>236193</v>
      </c>
    </row>
    <row r="45" spans="1:9" ht="12.75">
      <c r="A45" s="11">
        <v>39</v>
      </c>
      <c r="B45" s="12" t="s">
        <v>160</v>
      </c>
      <c r="C45" s="424">
        <f>'- 32 -'!E45</f>
        <v>1301568</v>
      </c>
      <c r="D45" s="424">
        <f>C45/'- 7 -'!H45</f>
        <v>571.6152832674571</v>
      </c>
      <c r="E45" s="368">
        <f t="shared" si="2"/>
        <v>3.9167872887859043</v>
      </c>
      <c r="F45" s="12">
        <f>I45/'- 7 -'!H45</f>
        <v>145.93983311374615</v>
      </c>
      <c r="G45" s="424">
        <f>'- 32 -'!G45</f>
        <v>81747</v>
      </c>
      <c r="H45" s="368">
        <f t="shared" si="3"/>
        <v>0.2459999097214908</v>
      </c>
      <c r="I45" s="428">
        <v>332305</v>
      </c>
    </row>
    <row r="46" spans="1:9" ht="12.75">
      <c r="A46" s="13">
        <v>40</v>
      </c>
      <c r="B46" s="14" t="s">
        <v>161</v>
      </c>
      <c r="C46" s="425">
        <f>'- 32 -'!E46</f>
        <v>3441304</v>
      </c>
      <c r="D46" s="425">
        <f>C46/'- 7 -'!H46</f>
        <v>454.2975577557756</v>
      </c>
      <c r="E46" s="369">
        <f t="shared" si="2"/>
        <v>3.3218598841457707</v>
      </c>
      <c r="F46" s="14">
        <f>I46/'- 7 -'!H46</f>
        <v>136.76</v>
      </c>
      <c r="G46" s="425">
        <f>'- 32 -'!G46</f>
        <v>439668</v>
      </c>
      <c r="H46" s="369">
        <f t="shared" si="3"/>
        <v>0.42440757676235596</v>
      </c>
      <c r="I46" s="428">
        <v>1035957</v>
      </c>
    </row>
    <row r="47" spans="1:9" ht="12.75">
      <c r="A47" s="11">
        <v>41</v>
      </c>
      <c r="B47" s="12" t="s">
        <v>162</v>
      </c>
      <c r="C47" s="424">
        <f>'- 32 -'!E47</f>
        <v>999510</v>
      </c>
      <c r="D47" s="424">
        <f>C47/'- 7 -'!H47</f>
        <v>575.9204840103716</v>
      </c>
      <c r="E47" s="368">
        <f t="shared" si="2"/>
        <v>3.569742316827086</v>
      </c>
      <c r="F47" s="12">
        <f>I47/'- 7 -'!H47</f>
        <v>161.33390953615674</v>
      </c>
      <c r="G47" s="424">
        <f>'- 32 -'!G47</f>
        <v>119882</v>
      </c>
      <c r="H47" s="368">
        <f t="shared" si="3"/>
        <v>0.4281576456722441</v>
      </c>
      <c r="I47" s="428">
        <v>279995</v>
      </c>
    </row>
    <row r="48" spans="1:9" ht="12.75">
      <c r="A48" s="13">
        <v>42</v>
      </c>
      <c r="B48" s="14" t="s">
        <v>163</v>
      </c>
      <c r="C48" s="425">
        <f>'- 32 -'!E48</f>
        <v>661801</v>
      </c>
      <c r="D48" s="425">
        <f>C48/'- 7 -'!H48</f>
        <v>580.9348665730337</v>
      </c>
      <c r="E48" s="369">
        <f t="shared" si="2"/>
        <v>4.107962657198545</v>
      </c>
      <c r="F48" s="14">
        <f>I48/'- 7 -'!H48</f>
        <v>141.41678370786516</v>
      </c>
      <c r="G48" s="425">
        <f>'- 32 -'!G48</f>
        <v>70402</v>
      </c>
      <c r="H48" s="369">
        <f t="shared" si="3"/>
        <v>0.43700264428747004</v>
      </c>
      <c r="I48" s="428">
        <v>161102</v>
      </c>
    </row>
    <row r="49" spans="1:9" ht="12.75">
      <c r="A49" s="11">
        <v>43</v>
      </c>
      <c r="B49" s="12" t="s">
        <v>164</v>
      </c>
      <c r="C49" s="424">
        <f>'- 32 -'!E49</f>
        <v>500534</v>
      </c>
      <c r="D49" s="424">
        <f>C49/'- 7 -'!H49</f>
        <v>581.678094131319</v>
      </c>
      <c r="E49" s="368">
        <f t="shared" si="2"/>
        <v>3.171509675457161</v>
      </c>
      <c r="F49" s="12">
        <f>I49/'- 7 -'!H49</f>
        <v>183.40732132481116</v>
      </c>
      <c r="G49" s="424">
        <f>'- 32 -'!G49</f>
        <v>107819</v>
      </c>
      <c r="H49" s="368">
        <f t="shared" si="3"/>
        <v>0.6831683795668538</v>
      </c>
      <c r="I49" s="428">
        <v>157822</v>
      </c>
    </row>
    <row r="50" spans="1:9" ht="12.75">
      <c r="A50" s="13">
        <v>44</v>
      </c>
      <c r="B50" s="14" t="s">
        <v>165</v>
      </c>
      <c r="C50" s="425">
        <f>'- 32 -'!E50</f>
        <v>608360</v>
      </c>
      <c r="D50" s="425">
        <f>C50/'- 7 -'!H50</f>
        <v>440.84057971014494</v>
      </c>
      <c r="E50" s="369">
        <f t="shared" si="2"/>
        <v>3.1001763201076264</v>
      </c>
      <c r="F50" s="14">
        <f>I50/'- 7 -'!H50</f>
        <v>142.19855072463767</v>
      </c>
      <c r="G50" s="425">
        <f>'- 32 -'!G50</f>
        <v>110079</v>
      </c>
      <c r="H50" s="369">
        <f t="shared" si="3"/>
        <v>0.5609578360528756</v>
      </c>
      <c r="I50" s="428">
        <v>196234</v>
      </c>
    </row>
    <row r="51" spans="1:9" ht="12.75">
      <c r="A51" s="11">
        <v>45</v>
      </c>
      <c r="B51" s="12" t="s">
        <v>166</v>
      </c>
      <c r="C51" s="424">
        <f>'- 32 -'!E51</f>
        <v>1283789</v>
      </c>
      <c r="D51" s="424">
        <f>C51/'- 7 -'!H51</f>
        <v>695.1424084903617</v>
      </c>
      <c r="E51" s="368">
        <f t="shared" si="2"/>
        <v>3.7937811952374902</v>
      </c>
      <c r="F51" s="12">
        <f>I51/'- 7 -'!H51</f>
        <v>183.2320771063461</v>
      </c>
      <c r="G51" s="424">
        <f>'- 32 -'!G51</f>
        <v>38964</v>
      </c>
      <c r="H51" s="368">
        <f t="shared" si="3"/>
        <v>0.11514422579663292</v>
      </c>
      <c r="I51" s="428">
        <v>338393</v>
      </c>
    </row>
    <row r="52" spans="1:9" ht="12.75">
      <c r="A52" s="13">
        <v>46</v>
      </c>
      <c r="B52" s="14" t="s">
        <v>167</v>
      </c>
      <c r="C52" s="425">
        <f>'- 32 -'!E52</f>
        <v>1239979</v>
      </c>
      <c r="D52" s="425">
        <f>C52/'- 7 -'!H52</f>
        <v>772.331983805668</v>
      </c>
      <c r="E52" s="369">
        <f t="shared" si="2"/>
        <v>5.534829845736323</v>
      </c>
      <c r="F52" s="14">
        <f>I52/'- 7 -'!H52</f>
        <v>139.5403301152289</v>
      </c>
      <c r="G52" s="425">
        <f>'- 32 -'!G52</f>
        <v>118005</v>
      </c>
      <c r="H52" s="369">
        <f t="shared" si="3"/>
        <v>0.5267327881731181</v>
      </c>
      <c r="I52" s="428">
        <v>224032</v>
      </c>
    </row>
    <row r="53" spans="1:9" ht="12.75">
      <c r="A53" s="11">
        <v>47</v>
      </c>
      <c r="B53" s="12" t="s">
        <v>168</v>
      </c>
      <c r="C53" s="424">
        <f>'- 32 -'!E53</f>
        <v>697024</v>
      </c>
      <c r="D53" s="424">
        <f>C53/'- 7 -'!H53</f>
        <v>474.10148279145693</v>
      </c>
      <c r="E53" s="368">
        <f t="shared" si="2"/>
        <v>3.859789795443722</v>
      </c>
      <c r="F53" s="12">
        <f>I53/'- 7 -'!H53</f>
        <v>122.83090735954292</v>
      </c>
      <c r="G53" s="424">
        <f>'- 32 -'!G53</f>
        <v>123051</v>
      </c>
      <c r="H53" s="368">
        <f t="shared" si="3"/>
        <v>0.6813983365266411</v>
      </c>
      <c r="I53" s="428">
        <v>180586</v>
      </c>
    </row>
    <row r="54" spans="1:9" ht="12.75">
      <c r="A54" s="13">
        <v>48</v>
      </c>
      <c r="B54" s="14" t="s">
        <v>169</v>
      </c>
      <c r="C54" s="425">
        <f>'- 32 -'!E54</f>
        <v>7481773</v>
      </c>
      <c r="D54" s="425">
        <f>C54/'- 7 -'!H54</f>
        <v>1446.6198109012164</v>
      </c>
      <c r="E54" s="369">
        <f t="shared" si="2"/>
        <v>8.792424559366532</v>
      </c>
      <c r="F54" s="14">
        <f>I54/'- 7 -'!H54</f>
        <v>164.53025000483382</v>
      </c>
      <c r="G54" s="425">
        <f>'- 32 -'!G54</f>
        <v>815690</v>
      </c>
      <c r="H54" s="369">
        <f t="shared" si="3"/>
        <v>0.9585819816813055</v>
      </c>
      <c r="I54" s="428">
        <v>850934</v>
      </c>
    </row>
    <row r="55" spans="1:9" ht="12.75">
      <c r="A55" s="11">
        <v>49</v>
      </c>
      <c r="B55" s="12" t="s">
        <v>170</v>
      </c>
      <c r="C55" s="424">
        <f>'- 32 -'!E55</f>
        <v>2560590</v>
      </c>
      <c r="D55" s="424">
        <f>C55/'- 7 -'!H55</f>
        <v>588.5601985932974</v>
      </c>
      <c r="E55" s="368">
        <f t="shared" si="2"/>
        <v>4.123173983614159</v>
      </c>
      <c r="F55" s="12">
        <f>I55/'- 7 -'!H55</f>
        <v>142.7444490415115</v>
      </c>
      <c r="G55" s="424">
        <f>'- 32 -'!G55</f>
        <v>457412</v>
      </c>
      <c r="H55" s="368">
        <f t="shared" si="3"/>
        <v>0.7365448034214459</v>
      </c>
      <c r="I55" s="428">
        <v>621024</v>
      </c>
    </row>
    <row r="56" spans="1:9" ht="12.75">
      <c r="A56" s="13">
        <v>50</v>
      </c>
      <c r="B56" s="14" t="s">
        <v>385</v>
      </c>
      <c r="C56" s="425">
        <f>'- 32 -'!E56</f>
        <v>1274641</v>
      </c>
      <c r="D56" s="425">
        <f>C56/'- 7 -'!H56</f>
        <v>675.3064900662251</v>
      </c>
      <c r="E56" s="369">
        <f t="shared" si="2"/>
        <v>3.4614691082102014</v>
      </c>
      <c r="F56" s="14">
        <f>I56/'- 7 -'!H56</f>
        <v>195.09245033112583</v>
      </c>
      <c r="G56" s="425">
        <f>'- 32 -'!G56</f>
        <v>160813</v>
      </c>
      <c r="H56" s="369">
        <f t="shared" si="3"/>
        <v>0.4367105967080983</v>
      </c>
      <c r="I56" s="428">
        <v>368237</v>
      </c>
    </row>
    <row r="57" spans="1:9" ht="12.75">
      <c r="A57" s="11">
        <v>2264</v>
      </c>
      <c r="B57" s="12" t="s">
        <v>171</v>
      </c>
      <c r="C57" s="424">
        <f>'- 32 -'!E57</f>
        <v>282391</v>
      </c>
      <c r="D57" s="424">
        <f>C57/'- 7 -'!H57</f>
        <v>1394.5234567901234</v>
      </c>
      <c r="E57" s="368">
        <f t="shared" si="2"/>
        <v>3.6698939543587876</v>
      </c>
      <c r="F57" s="12">
        <f>I57/'- 7 -'!H57</f>
        <v>379.9901234567901</v>
      </c>
      <c r="G57" s="424">
        <f>'- 32 -'!G57</f>
        <v>8143</v>
      </c>
      <c r="H57" s="368">
        <f t="shared" si="3"/>
        <v>0.10582471279305505</v>
      </c>
      <c r="I57" s="428">
        <v>76948</v>
      </c>
    </row>
    <row r="58" spans="1:9" ht="12.75">
      <c r="A58" s="13">
        <v>2309</v>
      </c>
      <c r="B58" s="14" t="s">
        <v>172</v>
      </c>
      <c r="C58" s="425">
        <f>'- 32 -'!E58</f>
        <v>290817</v>
      </c>
      <c r="D58" s="425">
        <f>C58/'- 7 -'!H58</f>
        <v>1109.9885496183206</v>
      </c>
      <c r="E58" s="369">
        <f t="shared" si="2"/>
        <v>4.82363576049096</v>
      </c>
      <c r="F58" s="14">
        <f>I58/'- 7 -'!H58</f>
        <v>230.1145038167939</v>
      </c>
      <c r="G58" s="425">
        <f>'- 32 -'!G58</f>
        <v>4880</v>
      </c>
      <c r="H58" s="369">
        <f t="shared" si="3"/>
        <v>0.08094211311992039</v>
      </c>
      <c r="I58" s="428">
        <v>60290</v>
      </c>
    </row>
    <row r="59" spans="1:9" ht="12.75">
      <c r="A59" s="11">
        <v>2312</v>
      </c>
      <c r="B59" s="12" t="s">
        <v>173</v>
      </c>
      <c r="C59" s="424">
        <f>'- 32 -'!E59</f>
        <v>234661</v>
      </c>
      <c r="D59" s="424">
        <f>C59/'- 7 -'!H59</f>
        <v>1064.2222222222222</v>
      </c>
      <c r="E59" s="368">
        <f t="shared" si="2"/>
        <v>3.9569169027384326</v>
      </c>
      <c r="F59" s="12">
        <f>I59/'- 7 -'!H59</f>
        <v>268.95238095238096</v>
      </c>
      <c r="G59" s="424">
        <f>'- 32 -'!G59</f>
        <v>12802</v>
      </c>
      <c r="H59" s="368">
        <f t="shared" si="3"/>
        <v>0.2158707675704843</v>
      </c>
      <c r="I59" s="428">
        <v>59304</v>
      </c>
    </row>
    <row r="60" spans="1:9" ht="12.75">
      <c r="A60" s="13">
        <v>2355</v>
      </c>
      <c r="B60" s="14" t="s">
        <v>174</v>
      </c>
      <c r="C60" s="425">
        <f>'- 32 -'!E60</f>
        <v>2541262</v>
      </c>
      <c r="D60" s="425">
        <f>C60/'- 7 -'!H60</f>
        <v>751.5413733956349</v>
      </c>
      <c r="E60" s="369">
        <f t="shared" si="2"/>
        <v>5.516208296251275</v>
      </c>
      <c r="F60" s="14">
        <f>I60/'- 7 -'!H60</f>
        <v>136.242384811025</v>
      </c>
      <c r="G60" s="425">
        <f>'- 32 -'!G60</f>
        <v>83919</v>
      </c>
      <c r="H60" s="369">
        <f t="shared" si="3"/>
        <v>0.1821593696411904</v>
      </c>
      <c r="I60" s="428">
        <v>460690</v>
      </c>
    </row>
    <row r="61" spans="1:9" ht="12.75">
      <c r="A61" s="11">
        <v>2439</v>
      </c>
      <c r="B61" s="12" t="s">
        <v>175</v>
      </c>
      <c r="C61" s="424">
        <f>'- 32 -'!E61</f>
        <v>151348.35</v>
      </c>
      <c r="D61" s="424">
        <f>C61/'- 7 -'!H61</f>
        <v>1019.1808080808081</v>
      </c>
      <c r="E61" s="368">
        <f t="shared" si="2"/>
        <v>5.455370724146632</v>
      </c>
      <c r="F61" s="12">
        <f>I61/'- 7 -'!H61</f>
        <v>186.82154882154882</v>
      </c>
      <c r="G61" s="424">
        <f>'- 32 -'!G61</f>
        <v>11791.66</v>
      </c>
      <c r="H61" s="368">
        <f t="shared" si="3"/>
        <v>0.42503189993872326</v>
      </c>
      <c r="I61" s="428">
        <v>27743</v>
      </c>
    </row>
    <row r="62" spans="1:9" ht="12.75">
      <c r="A62" s="13">
        <v>2460</v>
      </c>
      <c r="B62" s="14" t="s">
        <v>176</v>
      </c>
      <c r="C62" s="425">
        <f>'- 32 -'!E62</f>
        <v>350785</v>
      </c>
      <c r="D62" s="425">
        <f>C62/'- 7 -'!H62</f>
        <v>1131.5645161290322</v>
      </c>
      <c r="E62" s="369">
        <f t="shared" si="2"/>
        <v>4.255292048280463</v>
      </c>
      <c r="F62" s="14">
        <f>I62/'- 7 -'!H62</f>
        <v>265.9193548387097</v>
      </c>
      <c r="G62" s="425">
        <f>'- 32 -'!G62</f>
        <v>41715</v>
      </c>
      <c r="H62" s="369">
        <f t="shared" si="3"/>
        <v>0.5060350579244253</v>
      </c>
      <c r="I62" s="428">
        <v>82435</v>
      </c>
    </row>
    <row r="63" spans="1:9" ht="12.75">
      <c r="A63" s="11">
        <v>3000</v>
      </c>
      <c r="B63" s="12" t="s">
        <v>459</v>
      </c>
      <c r="C63" s="424">
        <f>'- 32 -'!E63</f>
        <v>417712</v>
      </c>
      <c r="D63" s="424">
        <f>C63/'- 7 -'!H63</f>
        <v>601.0244604316547</v>
      </c>
      <c r="E63" s="368">
        <f t="shared" si="2"/>
        <v>3.322293804183568</v>
      </c>
      <c r="F63" s="12">
        <f>I63/'- 7 -'!H63</f>
        <v>180.9064748201439</v>
      </c>
      <c r="G63" s="424">
        <f>'- 32 -'!G63</f>
        <v>51062</v>
      </c>
      <c r="H63" s="368">
        <f t="shared" si="3"/>
        <v>0.4061242344706912</v>
      </c>
      <c r="I63" s="428">
        <v>125730</v>
      </c>
    </row>
    <row r="64" spans="1:9" ht="4.5" customHeight="1">
      <c r="A64" s="15"/>
      <c r="B64" s="15"/>
      <c r="C64" s="426"/>
      <c r="D64" s="426"/>
      <c r="E64" s="370"/>
      <c r="F64" s="15"/>
      <c r="G64" s="426"/>
      <c r="H64" s="370"/>
      <c r="I64" s="428"/>
    </row>
    <row r="65" spans="1:9" ht="12.75">
      <c r="A65" s="17"/>
      <c r="B65" s="18" t="s">
        <v>177</v>
      </c>
      <c r="C65" s="427">
        <f>SUM(C11:C63)</f>
        <v>112055451.27999999</v>
      </c>
      <c r="D65" s="427">
        <f>C65/'- 7 -'!H65</f>
        <v>600.2126448073125</v>
      </c>
      <c r="E65" s="371">
        <f>C65/I65</f>
        <v>4.077234947593615</v>
      </c>
      <c r="F65" s="18">
        <f>I65/'- 7 -'!H65</f>
        <v>147.21070836537348</v>
      </c>
      <c r="G65" s="427">
        <f>SUM(G11:G63)</f>
        <v>14326036.680000002</v>
      </c>
      <c r="H65" s="371">
        <f>G65/I65</f>
        <v>0.5212652909339478</v>
      </c>
      <c r="I65" s="428">
        <f>SUM(I11:I63)</f>
        <v>27483197</v>
      </c>
    </row>
    <row r="66" spans="1:9" ht="4.5" customHeight="1">
      <c r="A66" s="15"/>
      <c r="B66" s="15"/>
      <c r="C66" s="426"/>
      <c r="D66" s="426"/>
      <c r="E66" s="370"/>
      <c r="F66" s="15"/>
      <c r="G66" s="426"/>
      <c r="H66" s="370"/>
      <c r="I66" s="428"/>
    </row>
    <row r="67" spans="1:9" ht="12.75">
      <c r="A67" s="13">
        <v>2155</v>
      </c>
      <c r="B67" s="14" t="s">
        <v>178</v>
      </c>
      <c r="C67" s="425">
        <f>'- 32 -'!E67</f>
        <v>98267</v>
      </c>
      <c r="D67" s="425">
        <f>C67/'- 7 -'!H67</f>
        <v>675.3745704467354</v>
      </c>
      <c r="E67" s="384" t="s">
        <v>389</v>
      </c>
      <c r="F67" s="382" t="s">
        <v>389</v>
      </c>
      <c r="G67" s="425">
        <f>'- 32 -'!G67</f>
        <v>7472</v>
      </c>
      <c r="H67" s="384" t="s">
        <v>389</v>
      </c>
      <c r="I67" s="428" t="s">
        <v>179</v>
      </c>
    </row>
    <row r="68" spans="1:9" ht="12.75">
      <c r="A68" s="11">
        <v>2408</v>
      </c>
      <c r="B68" s="12" t="s">
        <v>180</v>
      </c>
      <c r="C68" s="424">
        <f>'- 32 -'!E68</f>
        <v>291199</v>
      </c>
      <c r="D68" s="424">
        <f>C68/'- 7 -'!H68</f>
        <v>1088.5943925233644</v>
      </c>
      <c r="E68" s="385" t="s">
        <v>389</v>
      </c>
      <c r="F68" s="381" t="s">
        <v>389</v>
      </c>
      <c r="G68" s="424">
        <f>'- 32 -'!G68</f>
        <v>34066</v>
      </c>
      <c r="H68" s="385" t="s">
        <v>389</v>
      </c>
      <c r="I68" s="428" t="s">
        <v>179</v>
      </c>
    </row>
    <row r="69" ht="6.75" customHeight="1"/>
    <row r="70" spans="1:8" ht="12" customHeight="1">
      <c r="A70" s="392" t="s">
        <v>436</v>
      </c>
      <c r="B70" s="270" t="s">
        <v>474</v>
      </c>
      <c r="C70" s="15"/>
      <c r="D70" s="15"/>
      <c r="E70" s="15"/>
      <c r="F70" s="15"/>
      <c r="G70" s="15"/>
      <c r="H70" s="15"/>
    </row>
    <row r="71" spans="1:8" ht="12" customHeight="1">
      <c r="A71" s="392" t="s">
        <v>438</v>
      </c>
      <c r="B71" s="270" t="s">
        <v>475</v>
      </c>
      <c r="C71" s="15"/>
      <c r="D71" s="15"/>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1:8" ht="12" customHeight="1">
      <c r="A74" s="4"/>
      <c r="B74" s="4"/>
      <c r="C74" s="15"/>
      <c r="D74" s="15"/>
      <c r="E74" s="15"/>
      <c r="F74" s="15"/>
      <c r="G74" s="15"/>
      <c r="H74" s="15"/>
    </row>
    <row r="75" spans="3:8" ht="12" customHeight="1">
      <c r="C75" s="15"/>
      <c r="D75" s="15"/>
      <c r="E75" s="15"/>
      <c r="F75" s="15"/>
      <c r="G75" s="15"/>
      <c r="H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K74"/>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5.83203125" style="81" customWidth="1"/>
    <col min="4" max="4" width="7.83203125" style="81" customWidth="1"/>
    <col min="5" max="5" width="9.83203125" style="81" customWidth="1"/>
    <col min="6" max="6" width="15.83203125" style="81" customWidth="1"/>
    <col min="7" max="7" width="7.83203125" style="81" customWidth="1"/>
    <col min="8" max="8" width="9.83203125" style="81" customWidth="1"/>
    <col min="9" max="9" width="15.83203125" style="81" customWidth="1"/>
    <col min="10" max="10" width="7.83203125" style="81" customWidth="1"/>
    <col min="11" max="11" width="9.83203125" style="81" customWidth="1"/>
    <col min="12" max="16384" width="15.83203125" style="81" customWidth="1"/>
  </cols>
  <sheetData>
    <row r="1" spans="1:11" ht="6.75" customHeight="1">
      <c r="A1" s="15"/>
      <c r="B1" s="79"/>
      <c r="C1" s="141"/>
      <c r="D1" s="141"/>
      <c r="E1" s="141"/>
      <c r="F1" s="141"/>
      <c r="G1" s="141"/>
      <c r="H1" s="141"/>
      <c r="I1" s="141"/>
      <c r="J1" s="141"/>
      <c r="K1" s="141"/>
    </row>
    <row r="2" spans="1:11" ht="12.75">
      <c r="A2" s="6"/>
      <c r="B2" s="82"/>
      <c r="C2" s="198" t="s">
        <v>357</v>
      </c>
      <c r="D2" s="198"/>
      <c r="E2" s="198"/>
      <c r="F2" s="198"/>
      <c r="G2" s="198"/>
      <c r="H2" s="198"/>
      <c r="I2" s="213"/>
      <c r="J2" s="229"/>
      <c r="K2" s="218"/>
    </row>
    <row r="3" spans="1:11" ht="12.75">
      <c r="A3" s="7"/>
      <c r="B3" s="85"/>
      <c r="C3" s="201" t="str">
        <f>YEAR</f>
        <v>OPERATING FUND ACTUAL 1999/2000</v>
      </c>
      <c r="D3" s="201"/>
      <c r="E3" s="201"/>
      <c r="F3" s="201"/>
      <c r="G3" s="201"/>
      <c r="H3" s="201"/>
      <c r="I3" s="214"/>
      <c r="J3" s="214"/>
      <c r="K3" s="219"/>
    </row>
    <row r="4" spans="1:11" ht="12.75">
      <c r="A4" s="8"/>
      <c r="C4" s="141"/>
      <c r="D4" s="141"/>
      <c r="E4" s="141"/>
      <c r="F4" s="141"/>
      <c r="G4" s="141"/>
      <c r="H4" s="141"/>
      <c r="I4" s="141"/>
      <c r="J4" s="141"/>
      <c r="K4" s="141"/>
    </row>
    <row r="5" ht="12.75">
      <c r="A5" s="8"/>
    </row>
    <row r="6" spans="1:11" ht="18.75">
      <c r="A6" s="8"/>
      <c r="C6" s="435" t="s">
        <v>502</v>
      </c>
      <c r="D6" s="346"/>
      <c r="E6" s="347"/>
      <c r="F6" s="347"/>
      <c r="G6" s="347"/>
      <c r="H6" s="347"/>
      <c r="I6" s="347"/>
      <c r="J6" s="347"/>
      <c r="K6" s="348"/>
    </row>
    <row r="7" spans="3:11" ht="12.75">
      <c r="C7" s="68" t="s">
        <v>272</v>
      </c>
      <c r="D7" s="69"/>
      <c r="E7" s="70"/>
      <c r="F7" s="68" t="s">
        <v>251</v>
      </c>
      <c r="G7" s="69"/>
      <c r="H7" s="70"/>
      <c r="I7" s="68" t="s">
        <v>258</v>
      </c>
      <c r="J7" s="69"/>
      <c r="K7" s="70"/>
    </row>
    <row r="8" spans="1:11" ht="12.75">
      <c r="A8" s="92"/>
      <c r="B8" s="45"/>
      <c r="C8" s="72"/>
      <c r="D8" s="227"/>
      <c r="E8" s="228" t="s">
        <v>83</v>
      </c>
      <c r="F8" s="72"/>
      <c r="G8" s="73"/>
      <c r="H8" s="228" t="s">
        <v>83</v>
      </c>
      <c r="I8" s="72"/>
      <c r="J8" s="73"/>
      <c r="K8" s="228" t="s">
        <v>83</v>
      </c>
    </row>
    <row r="9" spans="1:11" ht="12.75">
      <c r="A9" s="51" t="s">
        <v>110</v>
      </c>
      <c r="B9" s="52" t="s">
        <v>111</v>
      </c>
      <c r="C9" s="74" t="s">
        <v>112</v>
      </c>
      <c r="D9" s="75" t="s">
        <v>113</v>
      </c>
      <c r="E9" s="75" t="s">
        <v>114</v>
      </c>
      <c r="F9" s="75" t="s">
        <v>112</v>
      </c>
      <c r="G9" s="75" t="s">
        <v>113</v>
      </c>
      <c r="H9" s="75" t="s">
        <v>114</v>
      </c>
      <c r="I9" s="75" t="s">
        <v>112</v>
      </c>
      <c r="J9" s="75" t="s">
        <v>113</v>
      </c>
      <c r="K9" s="75" t="s">
        <v>114</v>
      </c>
    </row>
    <row r="10" spans="1:2" ht="4.5" customHeight="1">
      <c r="A10" s="76"/>
      <c r="B10" s="76"/>
    </row>
    <row r="11" spans="1:11" ht="12.75">
      <c r="A11" s="11">
        <v>1</v>
      </c>
      <c r="B11" s="12" t="s">
        <v>126</v>
      </c>
      <c r="C11" s="12">
        <v>1268241.8</v>
      </c>
      <c r="D11" s="362">
        <f>C11/'- 3 -'!E11</f>
        <v>0.005748063466619508</v>
      </c>
      <c r="E11" s="12">
        <f>C11/'- 7 -'!H11</f>
        <v>41.98197237927519</v>
      </c>
      <c r="F11" s="12">
        <v>558321.61</v>
      </c>
      <c r="G11" s="362">
        <f>F11/'- 3 -'!E11</f>
        <v>0.0025304859444509596</v>
      </c>
      <c r="H11" s="12">
        <f>F11/'- 7 -'!H11</f>
        <v>18.481840300305866</v>
      </c>
      <c r="I11" s="12">
        <v>2825297</v>
      </c>
      <c r="J11" s="362">
        <f>I11/'- 3 -'!E11</f>
        <v>0.012805118446695019</v>
      </c>
      <c r="K11" s="12">
        <f>I11/'- 7 -'!H11</f>
        <v>93.52438992095124</v>
      </c>
    </row>
    <row r="12" spans="1:11" ht="12.75">
      <c r="A12" s="13">
        <v>2</v>
      </c>
      <c r="B12" s="14" t="s">
        <v>127</v>
      </c>
      <c r="C12" s="14">
        <v>182325</v>
      </c>
      <c r="D12" s="363">
        <f>C12/'- 3 -'!E12</f>
        <v>0.0032773591723751793</v>
      </c>
      <c r="E12" s="14">
        <f>C12/'- 7 -'!H12</f>
        <v>19.89835007126627</v>
      </c>
      <c r="F12" s="14">
        <v>61980</v>
      </c>
      <c r="G12" s="363">
        <f>F12/'- 3 -'!E12</f>
        <v>0.001114113377231941</v>
      </c>
      <c r="H12" s="14">
        <f>F12/'- 7 -'!H12</f>
        <v>6.764293088808904</v>
      </c>
      <c r="I12" s="14">
        <v>1602727</v>
      </c>
      <c r="J12" s="363">
        <f>I12/'- 3 -'!E12</f>
        <v>0.028809609402239707</v>
      </c>
      <c r="K12" s="14">
        <f>I12/'- 7 -'!H12</f>
        <v>174.91634671422116</v>
      </c>
    </row>
    <row r="13" spans="1:11" ht="12.75">
      <c r="A13" s="11">
        <v>3</v>
      </c>
      <c r="B13" s="12" t="s">
        <v>128</v>
      </c>
      <c r="C13" s="12">
        <v>228521</v>
      </c>
      <c r="D13" s="362">
        <f>C13/'- 3 -'!E13</f>
        <v>0.005929256998228443</v>
      </c>
      <c r="E13" s="12">
        <f>C13/'- 7 -'!H13</f>
        <v>38.205269669308194</v>
      </c>
      <c r="F13" s="12">
        <v>231230</v>
      </c>
      <c r="G13" s="362">
        <f>F13/'- 3 -'!E13</f>
        <v>0.005999545318374955</v>
      </c>
      <c r="H13" s="12">
        <f>F13/'- 7 -'!H13</f>
        <v>38.65817367171565</v>
      </c>
      <c r="I13" s="12">
        <v>356076</v>
      </c>
      <c r="J13" s="362">
        <f>I13/'- 3 -'!E13</f>
        <v>0.009238827569025129</v>
      </c>
      <c r="K13" s="12">
        <f>I13/'- 7 -'!H13</f>
        <v>59.53054468853446</v>
      </c>
    </row>
    <row r="14" spans="1:11" ht="12.75">
      <c r="A14" s="13">
        <v>4</v>
      </c>
      <c r="B14" s="14" t="s">
        <v>129</v>
      </c>
      <c r="C14" s="14">
        <v>148575</v>
      </c>
      <c r="D14" s="363">
        <f>C14/'- 3 -'!E14</f>
        <v>0.003932845911838876</v>
      </c>
      <c r="E14" s="14">
        <f>C14/'- 7 -'!H14</f>
        <v>25.634942544601262</v>
      </c>
      <c r="F14" s="14">
        <v>153375</v>
      </c>
      <c r="G14" s="363">
        <f>F14/'- 3 -'!E14</f>
        <v>0.004059904033170369</v>
      </c>
      <c r="H14" s="14">
        <f>F14/'- 7 -'!H14</f>
        <v>26.46312847234204</v>
      </c>
      <c r="I14" s="14">
        <v>621114</v>
      </c>
      <c r="J14" s="363">
        <f>I14/'- 3 -'!E14</f>
        <v>0.016441162077643557</v>
      </c>
      <c r="K14" s="14">
        <f>I14/'- 7 -'!H14</f>
        <v>107.16622381724697</v>
      </c>
    </row>
    <row r="15" spans="1:11" ht="12.75">
      <c r="A15" s="11">
        <v>5</v>
      </c>
      <c r="B15" s="12" t="s">
        <v>130</v>
      </c>
      <c r="C15" s="12">
        <v>188281</v>
      </c>
      <c r="D15" s="362">
        <f>C15/'- 3 -'!E15</f>
        <v>0.004100050187675164</v>
      </c>
      <c r="E15" s="12">
        <f>C15/'- 7 -'!H15</f>
        <v>26.6622767888752</v>
      </c>
      <c r="F15" s="12">
        <v>262223</v>
      </c>
      <c r="G15" s="362">
        <f>F15/'- 3 -'!E15</f>
        <v>0.005710228118412078</v>
      </c>
      <c r="H15" s="12">
        <f>F15/'- 7 -'!H15</f>
        <v>37.13312658425025</v>
      </c>
      <c r="I15" s="12">
        <v>665548</v>
      </c>
      <c r="J15" s="362">
        <f>I15/'- 3 -'!E15</f>
        <v>0.014493125712667927</v>
      </c>
      <c r="K15" s="12">
        <f>I15/'- 7 -'!H15</f>
        <v>94.24756078564651</v>
      </c>
    </row>
    <row r="16" spans="1:11" ht="12.75">
      <c r="A16" s="13">
        <v>6</v>
      </c>
      <c r="B16" s="14" t="s">
        <v>131</v>
      </c>
      <c r="C16" s="14">
        <v>114387</v>
      </c>
      <c r="D16" s="363">
        <f>C16/'- 3 -'!E16</f>
        <v>0.002093740611187681</v>
      </c>
      <c r="E16" s="14">
        <f>C16/'- 7 -'!H16</f>
        <v>12.861865407319954</v>
      </c>
      <c r="F16" s="14">
        <v>189545</v>
      </c>
      <c r="G16" s="363">
        <f>F16/'- 3 -'!E16</f>
        <v>0.003469433276050329</v>
      </c>
      <c r="H16" s="14">
        <f>F16/'- 7 -'!H16</f>
        <v>21.3127565075617</v>
      </c>
      <c r="I16" s="14">
        <v>943468</v>
      </c>
      <c r="J16" s="363">
        <f>I16/'- 3 -'!E16</f>
        <v>0.017269246216405874</v>
      </c>
      <c r="K16" s="14">
        <f>I16/'- 7 -'!H16</f>
        <v>106.0851183448586</v>
      </c>
    </row>
    <row r="17" spans="1:11" ht="12.75">
      <c r="A17" s="11">
        <v>9</v>
      </c>
      <c r="B17" s="12" t="s">
        <v>132</v>
      </c>
      <c r="C17" s="12">
        <v>126397</v>
      </c>
      <c r="D17" s="362">
        <f>C17/'- 3 -'!E17</f>
        <v>0.001642497126379176</v>
      </c>
      <c r="E17" s="12">
        <f>C17/'- 7 -'!H17</f>
        <v>9.814041244797814</v>
      </c>
      <c r="F17" s="12">
        <v>136218</v>
      </c>
      <c r="G17" s="362">
        <f>F17/'- 3 -'!E17</f>
        <v>0.0017701185436451703</v>
      </c>
      <c r="H17" s="12">
        <f>F17/'- 7 -'!H17</f>
        <v>10.576588607988073</v>
      </c>
      <c r="I17" s="12">
        <v>1444023</v>
      </c>
      <c r="J17" s="362">
        <f>I17/'- 3 -'!E17</f>
        <v>0.018764714573331936</v>
      </c>
      <c r="K17" s="12">
        <f>I17/'- 7 -'!H17</f>
        <v>112.1205509658985</v>
      </c>
    </row>
    <row r="18" spans="1:11" ht="12.75">
      <c r="A18" s="13">
        <v>10</v>
      </c>
      <c r="B18" s="14" t="s">
        <v>133</v>
      </c>
      <c r="C18" s="14">
        <v>68182</v>
      </c>
      <c r="D18" s="363">
        <f>C18/'- 3 -'!E18</f>
        <v>0.0012106001213369967</v>
      </c>
      <c r="E18" s="14">
        <f>C18/'- 7 -'!H18</f>
        <v>7.814555873925501</v>
      </c>
      <c r="F18" s="14">
        <v>348360</v>
      </c>
      <c r="G18" s="363">
        <f>F18/'- 3 -'!E18</f>
        <v>0.006185278493868707</v>
      </c>
      <c r="H18" s="14">
        <f>F18/'- 7 -'!H18</f>
        <v>39.92664756446992</v>
      </c>
      <c r="I18" s="14">
        <v>459846</v>
      </c>
      <c r="J18" s="363">
        <f>I18/'- 3 -'!E18</f>
        <v>0.008164759370454557</v>
      </c>
      <c r="K18" s="14">
        <f>I18/'- 7 -'!H18</f>
        <v>52.704412607449854</v>
      </c>
    </row>
    <row r="19" spans="1:11" ht="12.75">
      <c r="A19" s="11">
        <v>11</v>
      </c>
      <c r="B19" s="12" t="s">
        <v>134</v>
      </c>
      <c r="C19" s="12">
        <v>30682</v>
      </c>
      <c r="D19" s="362">
        <f>C19/'- 3 -'!E19</f>
        <v>0.00103508374556871</v>
      </c>
      <c r="E19" s="12">
        <f>C19/'- 7 -'!H19</f>
        <v>6.488875729633703</v>
      </c>
      <c r="F19" s="12">
        <v>89040</v>
      </c>
      <c r="G19" s="362">
        <f>F19/'- 3 -'!E19</f>
        <v>0.003003841232821783</v>
      </c>
      <c r="H19" s="12">
        <f>F19/'- 7 -'!H19</f>
        <v>18.8308941713899</v>
      </c>
      <c r="I19" s="12">
        <v>585045</v>
      </c>
      <c r="J19" s="362">
        <f>I19/'- 3 -'!E19</f>
        <v>0.019736997911682614</v>
      </c>
      <c r="K19" s="12">
        <f>I19/'- 7 -'!H19</f>
        <v>123.73001438118604</v>
      </c>
    </row>
    <row r="20" spans="1:11" ht="12.75">
      <c r="A20" s="13">
        <v>12</v>
      </c>
      <c r="B20" s="14" t="s">
        <v>135</v>
      </c>
      <c r="C20" s="14">
        <v>157827</v>
      </c>
      <c r="D20" s="363">
        <f>C20/'- 3 -'!E20</f>
        <v>0.0033295316080829474</v>
      </c>
      <c r="E20" s="14">
        <f>C20/'- 7 -'!H20</f>
        <v>19.511070452831586</v>
      </c>
      <c r="F20" s="14">
        <v>66521</v>
      </c>
      <c r="G20" s="363">
        <f>F20/'- 3 -'!E20</f>
        <v>0.0014033325863210082</v>
      </c>
      <c r="H20" s="14">
        <f>F20/'- 7 -'!H20</f>
        <v>8.22353537476357</v>
      </c>
      <c r="I20" s="14">
        <v>274093</v>
      </c>
      <c r="J20" s="363">
        <f>I20/'- 3 -'!E20</f>
        <v>0.00578228887993993</v>
      </c>
      <c r="K20" s="14">
        <f>I20/'- 7 -'!H20</f>
        <v>33.88423928496371</v>
      </c>
    </row>
    <row r="21" spans="1:11" ht="12.75">
      <c r="A21" s="11">
        <v>13</v>
      </c>
      <c r="B21" s="12" t="s">
        <v>136</v>
      </c>
      <c r="C21" s="12">
        <v>53728</v>
      </c>
      <c r="D21" s="362">
        <f>C21/'- 3 -'!E21</f>
        <v>0.0027620568696981084</v>
      </c>
      <c r="E21" s="12">
        <f>C21/'- 7 -'!H21</f>
        <v>17.070055599682288</v>
      </c>
      <c r="F21" s="12">
        <v>93108</v>
      </c>
      <c r="G21" s="362">
        <f>F21/'- 3 -'!E21</f>
        <v>0.004786509660211649</v>
      </c>
      <c r="H21" s="12">
        <f>F21/'- 7 -'!H21</f>
        <v>29.58157267672756</v>
      </c>
      <c r="I21" s="12">
        <v>343650</v>
      </c>
      <c r="J21" s="362">
        <f>I21/'- 3 -'!E21</f>
        <v>0.017666409381919206</v>
      </c>
      <c r="K21" s="12">
        <f>I21/'- 7 -'!H21</f>
        <v>109.18189038919778</v>
      </c>
    </row>
    <row r="22" spans="1:11" ht="12.75">
      <c r="A22" s="13">
        <v>14</v>
      </c>
      <c r="B22" s="14" t="s">
        <v>137</v>
      </c>
      <c r="C22" s="14">
        <v>72783</v>
      </c>
      <c r="D22" s="363">
        <f>C22/'- 3 -'!E22</f>
        <v>0.0033475859416110393</v>
      </c>
      <c r="E22" s="14">
        <f>C22/'- 7 -'!H22</f>
        <v>20.124702759497872</v>
      </c>
      <c r="F22" s="14">
        <v>65420</v>
      </c>
      <c r="G22" s="363">
        <f>F22/'- 3 -'!E22</f>
        <v>0.0030089316502506652</v>
      </c>
      <c r="H22" s="14">
        <f>F22/'- 7 -'!H22</f>
        <v>18.08881269700824</v>
      </c>
      <c r="I22" s="14">
        <v>189751</v>
      </c>
      <c r="J22" s="363">
        <f>I22/'- 3 -'!E22</f>
        <v>0.00872741958983054</v>
      </c>
      <c r="K22" s="14">
        <f>I22/'- 7 -'!H22</f>
        <v>52.46668141348228</v>
      </c>
    </row>
    <row r="23" spans="1:11" ht="12.75">
      <c r="A23" s="11">
        <v>15</v>
      </c>
      <c r="B23" s="12" t="s">
        <v>138</v>
      </c>
      <c r="C23" s="12">
        <v>175603</v>
      </c>
      <c r="D23" s="362">
        <f>C23/'- 3 -'!E23</f>
        <v>0.006173643338685842</v>
      </c>
      <c r="E23" s="12">
        <f>C23/'- 7 -'!H23</f>
        <v>30.817275630900987</v>
      </c>
      <c r="F23" s="12">
        <v>134116</v>
      </c>
      <c r="G23" s="362">
        <f>F23/'- 3 -'!E23</f>
        <v>0.004715092282086242</v>
      </c>
      <c r="H23" s="12">
        <f>F23/'- 7 -'!H23</f>
        <v>23.536555403460742</v>
      </c>
      <c r="I23" s="12">
        <v>514802</v>
      </c>
      <c r="J23" s="362">
        <f>I23/'- 3 -'!E23</f>
        <v>0.018098802059430357</v>
      </c>
      <c r="K23" s="12">
        <f>I23/'- 7 -'!H23</f>
        <v>90.34467024674458</v>
      </c>
    </row>
    <row r="24" spans="1:11" ht="12.75">
      <c r="A24" s="13">
        <v>16</v>
      </c>
      <c r="B24" s="14" t="s">
        <v>139</v>
      </c>
      <c r="C24" s="14">
        <v>0</v>
      </c>
      <c r="D24" s="363">
        <f>C24/'- 3 -'!E24</f>
        <v>0</v>
      </c>
      <c r="E24" s="14">
        <f>C24/'- 7 -'!H24</f>
        <v>0</v>
      </c>
      <c r="F24" s="14">
        <v>29264</v>
      </c>
      <c r="G24" s="363">
        <f>F24/'- 3 -'!E24</f>
        <v>0.005312108135817448</v>
      </c>
      <c r="H24" s="14">
        <f>F24/'- 7 -'!H24</f>
        <v>37.18424396442185</v>
      </c>
      <c r="I24" s="14">
        <v>24291</v>
      </c>
      <c r="J24" s="363">
        <f>I24/'- 3 -'!E24</f>
        <v>0.004409391017193194</v>
      </c>
      <c r="K24" s="14">
        <f>I24/'- 7 -'!H24</f>
        <v>30.86531130876747</v>
      </c>
    </row>
    <row r="25" spans="1:11" ht="12.75">
      <c r="A25" s="11">
        <v>17</v>
      </c>
      <c r="B25" s="12" t="s">
        <v>140</v>
      </c>
      <c r="C25" s="12">
        <v>0</v>
      </c>
      <c r="D25" s="362">
        <f>C25/'- 3 -'!E25</f>
        <v>0</v>
      </c>
      <c r="E25" s="12">
        <f>C25/'- 7 -'!H25</f>
        <v>0</v>
      </c>
      <c r="F25" s="12">
        <v>16250</v>
      </c>
      <c r="G25" s="362">
        <f>F25/'- 3 -'!E25</f>
        <v>0.004095176137293227</v>
      </c>
      <c r="H25" s="12">
        <f>F25/'- 7 -'!H25</f>
        <v>29.981549815498155</v>
      </c>
      <c r="I25" s="12">
        <v>7206</v>
      </c>
      <c r="J25" s="362">
        <f>I25/'- 3 -'!E25</f>
        <v>0.0018159901074052303</v>
      </c>
      <c r="K25" s="12">
        <f>I25/'- 7 -'!H25</f>
        <v>13.29520295202952</v>
      </c>
    </row>
    <row r="26" spans="1:11" ht="12.75">
      <c r="A26" s="13">
        <v>18</v>
      </c>
      <c r="B26" s="14" t="s">
        <v>141</v>
      </c>
      <c r="C26" s="14">
        <v>7748</v>
      </c>
      <c r="D26" s="363">
        <f>C26/'- 3 -'!E26</f>
        <v>0.0008798552440530847</v>
      </c>
      <c r="E26" s="14">
        <f>C26/'- 7 -'!H26</f>
        <v>5.0126156433978135</v>
      </c>
      <c r="F26" s="14">
        <v>5486</v>
      </c>
      <c r="G26" s="363">
        <f>F26/'- 3 -'!E26</f>
        <v>0.0006229847533396003</v>
      </c>
      <c r="H26" s="14">
        <f>F26/'- 7 -'!H26</f>
        <v>3.5492010092514716</v>
      </c>
      <c r="I26" s="14">
        <v>115767</v>
      </c>
      <c r="J26" s="363">
        <f>I26/'- 3 -'!E26</f>
        <v>0.013146386427244897</v>
      </c>
      <c r="K26" s="14">
        <f>I26/'- 7 -'!H26</f>
        <v>74.89616355049492</v>
      </c>
    </row>
    <row r="27" spans="1:11" ht="12.75">
      <c r="A27" s="11">
        <v>19</v>
      </c>
      <c r="B27" s="12" t="s">
        <v>142</v>
      </c>
      <c r="C27" s="12">
        <v>0</v>
      </c>
      <c r="D27" s="362">
        <f>C27/'- 3 -'!E27</f>
        <v>0</v>
      </c>
      <c r="E27" s="12">
        <f>C27/'- 7 -'!H27</f>
        <v>0</v>
      </c>
      <c r="F27" s="12">
        <v>63644</v>
      </c>
      <c r="G27" s="362">
        <f>F27/'- 3 -'!E27</f>
        <v>0.0029704577512546407</v>
      </c>
      <c r="H27" s="12">
        <f>F27/'- 7 -'!H27</f>
        <v>13.4562445821088</v>
      </c>
      <c r="I27" s="12">
        <v>1078581</v>
      </c>
      <c r="J27" s="362">
        <f>I27/'- 3 -'!E27</f>
        <v>0.05034063370947743</v>
      </c>
      <c r="K27" s="12">
        <f>I27/'- 7 -'!H27</f>
        <v>228.04427342114718</v>
      </c>
    </row>
    <row r="28" spans="1:11" ht="12.75">
      <c r="A28" s="13">
        <v>20</v>
      </c>
      <c r="B28" s="14" t="s">
        <v>143</v>
      </c>
      <c r="C28" s="14">
        <v>22779.62</v>
      </c>
      <c r="D28" s="363">
        <f>C28/'- 3 -'!E28</f>
        <v>0.003026422736060424</v>
      </c>
      <c r="E28" s="14">
        <f>C28/'- 7 -'!H28</f>
        <v>23.197169042769858</v>
      </c>
      <c r="F28" s="14">
        <v>47187.45</v>
      </c>
      <c r="G28" s="363">
        <f>F28/'- 3 -'!E28</f>
        <v>0.006269163907769947</v>
      </c>
      <c r="H28" s="14">
        <f>F28/'- 7 -'!H28</f>
        <v>48.05239307535641</v>
      </c>
      <c r="I28" s="14">
        <v>154771.3</v>
      </c>
      <c r="J28" s="363">
        <f>I28/'- 3 -'!E28</f>
        <v>0.020562387836567452</v>
      </c>
      <c r="K28" s="14">
        <f>I28/'- 7 -'!H28</f>
        <v>157.60824847250507</v>
      </c>
    </row>
    <row r="29" spans="1:11" ht="12.75">
      <c r="A29" s="11">
        <v>21</v>
      </c>
      <c r="B29" s="12" t="s">
        <v>144</v>
      </c>
      <c r="C29" s="12">
        <v>59406</v>
      </c>
      <c r="D29" s="362">
        <f>C29/'- 3 -'!E29</f>
        <v>0.00282631520879293</v>
      </c>
      <c r="E29" s="12">
        <f>C29/'- 7 -'!H29</f>
        <v>17.033001691659262</v>
      </c>
      <c r="F29" s="12">
        <v>81062</v>
      </c>
      <c r="G29" s="362">
        <f>F29/'- 3 -'!E29</f>
        <v>0.0038566266615354086</v>
      </c>
      <c r="H29" s="12">
        <f>F29/'- 7 -'!H29</f>
        <v>23.24225134042492</v>
      </c>
      <c r="I29" s="12">
        <v>258857</v>
      </c>
      <c r="J29" s="362">
        <f>I29/'- 3 -'!E29</f>
        <v>0.012315447530594745</v>
      </c>
      <c r="K29" s="12">
        <f>I29/'- 7 -'!H29</f>
        <v>74.21997304814062</v>
      </c>
    </row>
    <row r="30" spans="1:11" ht="12.75">
      <c r="A30" s="13">
        <v>22</v>
      </c>
      <c r="B30" s="14" t="s">
        <v>145</v>
      </c>
      <c r="C30" s="14">
        <v>38405</v>
      </c>
      <c r="D30" s="363">
        <f>C30/'- 3 -'!E30</f>
        <v>0.0032353476366503687</v>
      </c>
      <c r="E30" s="14">
        <f>C30/'- 7 -'!H30</f>
        <v>21.600112485939256</v>
      </c>
      <c r="F30" s="14">
        <v>56433</v>
      </c>
      <c r="G30" s="363">
        <f>F30/'- 3 -'!E30</f>
        <v>0.004754078197606829</v>
      </c>
      <c r="H30" s="14">
        <f>F30/'- 7 -'!H30</f>
        <v>31.73959505061867</v>
      </c>
      <c r="I30" s="14">
        <v>592427</v>
      </c>
      <c r="J30" s="363">
        <f>I30/'- 3 -'!E30</f>
        <v>0.049907754051239886</v>
      </c>
      <c r="K30" s="14">
        <f>I30/'- 7 -'!H30</f>
        <v>333.19853768278966</v>
      </c>
    </row>
    <row r="31" spans="1:11" ht="12.75">
      <c r="A31" s="11">
        <v>23</v>
      </c>
      <c r="B31" s="12" t="s">
        <v>146</v>
      </c>
      <c r="C31" s="12">
        <v>0</v>
      </c>
      <c r="D31" s="362">
        <f>C31/'- 3 -'!E31</f>
        <v>0</v>
      </c>
      <c r="E31" s="12">
        <f>C31/'- 7 -'!H31</f>
        <v>0</v>
      </c>
      <c r="F31" s="12">
        <v>67451</v>
      </c>
      <c r="G31" s="362">
        <f>F31/'- 3 -'!E31</f>
        <v>0.00720897520672993</v>
      </c>
      <c r="H31" s="12">
        <f>F31/'- 7 -'!H31</f>
        <v>47.05336588768748</v>
      </c>
      <c r="I31" s="12">
        <v>5369</v>
      </c>
      <c r="J31" s="362">
        <f>I31/'- 3 -'!E31</f>
        <v>0.000573823781484826</v>
      </c>
      <c r="K31" s="12">
        <f>I31/'- 7 -'!H31</f>
        <v>3.745378444366934</v>
      </c>
    </row>
    <row r="32" spans="1:11" ht="12.75">
      <c r="A32" s="13">
        <v>24</v>
      </c>
      <c r="B32" s="14" t="s">
        <v>147</v>
      </c>
      <c r="C32" s="14">
        <v>97675</v>
      </c>
      <c r="D32" s="363">
        <f>C32/'- 3 -'!E32</f>
        <v>0.004487812103956612</v>
      </c>
      <c r="E32" s="14">
        <f>C32/'- 7 -'!H32</f>
        <v>26.251075037626315</v>
      </c>
      <c r="F32" s="14">
        <v>61919</v>
      </c>
      <c r="G32" s="363">
        <f>F32/'- 3 -'!E32</f>
        <v>0.0028449535466075196</v>
      </c>
      <c r="H32" s="14">
        <f>F32/'- 7 -'!H32</f>
        <v>16.64131369597936</v>
      </c>
      <c r="I32" s="14">
        <v>246816</v>
      </c>
      <c r="J32" s="363">
        <f>I32/'- 3 -'!E32</f>
        <v>0.01134030030458311</v>
      </c>
      <c r="K32" s="14">
        <f>I32/'- 7 -'!H32</f>
        <v>66.3341216942593</v>
      </c>
    </row>
    <row r="33" spans="1:11" ht="12.75">
      <c r="A33" s="11">
        <v>25</v>
      </c>
      <c r="B33" s="12" t="s">
        <v>148</v>
      </c>
      <c r="C33" s="12">
        <v>32180</v>
      </c>
      <c r="D33" s="362">
        <f>C33/'- 3 -'!E33</f>
        <v>0.0032477880625521155</v>
      </c>
      <c r="E33" s="12">
        <f>C33/'- 7 -'!H33</f>
        <v>20.121303070093166</v>
      </c>
      <c r="F33" s="12">
        <v>31411</v>
      </c>
      <c r="G33" s="362">
        <f>F33/'- 3 -'!E33</f>
        <v>0.003170176222275466</v>
      </c>
      <c r="H33" s="12">
        <f>F33/'- 7 -'!H33</f>
        <v>19.64046770462077</v>
      </c>
      <c r="I33" s="12">
        <v>183195</v>
      </c>
      <c r="J33" s="362">
        <f>I33/'- 3 -'!E33</f>
        <v>0.018489078126763044</v>
      </c>
      <c r="K33" s="12">
        <f>I33/'- 7 -'!H33</f>
        <v>114.54698930782217</v>
      </c>
    </row>
    <row r="34" spans="1:11" ht="12.75">
      <c r="A34" s="13">
        <v>26</v>
      </c>
      <c r="B34" s="14" t="s">
        <v>149</v>
      </c>
      <c r="C34" s="14">
        <v>63672</v>
      </c>
      <c r="D34" s="363">
        <f>C34/'- 3 -'!E34</f>
        <v>0.004371102121582708</v>
      </c>
      <c r="E34" s="14">
        <f>C34/'- 7 -'!H34</f>
        <v>23.4174328797352</v>
      </c>
      <c r="F34" s="14">
        <v>30897</v>
      </c>
      <c r="G34" s="363">
        <f>F34/'- 3 -'!E34</f>
        <v>0.002121088425847169</v>
      </c>
      <c r="H34" s="14">
        <f>F34/'- 7 -'!H34</f>
        <v>11.363368885619714</v>
      </c>
      <c r="I34" s="14">
        <v>195347</v>
      </c>
      <c r="J34" s="363">
        <f>I34/'- 3 -'!E34</f>
        <v>0.013410630829011453</v>
      </c>
      <c r="K34" s="14">
        <f>I34/'- 7 -'!H34</f>
        <v>71.84516366311144</v>
      </c>
    </row>
    <row r="35" spans="1:11" ht="12.75">
      <c r="A35" s="11">
        <v>28</v>
      </c>
      <c r="B35" s="12" t="s">
        <v>150</v>
      </c>
      <c r="C35" s="12">
        <v>34118</v>
      </c>
      <c r="D35" s="362">
        <f>C35/'- 3 -'!E35</f>
        <v>0.00562146907549423</v>
      </c>
      <c r="E35" s="12">
        <f>C35/'- 7 -'!H35</f>
        <v>38.18894112379673</v>
      </c>
      <c r="F35" s="12">
        <v>7764</v>
      </c>
      <c r="G35" s="362">
        <f>F35/'- 3 -'!E35</f>
        <v>0.0012792392843114253</v>
      </c>
      <c r="H35" s="12">
        <f>F35/'- 7 -'!H35</f>
        <v>8.690396239086635</v>
      </c>
      <c r="I35" s="12">
        <v>97713</v>
      </c>
      <c r="J35" s="362">
        <f>I35/'- 3 -'!E35</f>
        <v>0.01609973057546655</v>
      </c>
      <c r="K35" s="12">
        <f>I35/'- 7 -'!H35</f>
        <v>109.37206178643385</v>
      </c>
    </row>
    <row r="36" spans="1:11" ht="12.75">
      <c r="A36" s="13">
        <v>30</v>
      </c>
      <c r="B36" s="14" t="s">
        <v>151</v>
      </c>
      <c r="C36" s="14">
        <v>72904</v>
      </c>
      <c r="D36" s="363">
        <f>C36/'- 3 -'!E36</f>
        <v>0.008260592552255013</v>
      </c>
      <c r="E36" s="14">
        <f>C36/'- 7 -'!H36</f>
        <v>53.29629358871262</v>
      </c>
      <c r="F36" s="14">
        <v>14000</v>
      </c>
      <c r="G36" s="363">
        <f>F36/'- 3 -'!E36</f>
        <v>0.0015863093346259489</v>
      </c>
      <c r="H36" s="14">
        <f>F36/'- 7 -'!H36</f>
        <v>10.234666276774618</v>
      </c>
      <c r="I36" s="14">
        <v>147143</v>
      </c>
      <c r="J36" s="363">
        <f>I36/'- 3 -'!E36</f>
        <v>0.01667245103034757</v>
      </c>
      <c r="K36" s="14">
        <f>I36/'- 7 -'!H36</f>
        <v>107.56853571167483</v>
      </c>
    </row>
    <row r="37" spans="1:11" ht="12.75">
      <c r="A37" s="11">
        <v>31</v>
      </c>
      <c r="B37" s="12" t="s">
        <v>152</v>
      </c>
      <c r="C37" s="12">
        <v>41275</v>
      </c>
      <c r="D37" s="362">
        <f>C37/'- 3 -'!E37</f>
        <v>0.004093728784393149</v>
      </c>
      <c r="E37" s="12">
        <f>C37/'- 7 -'!H37</f>
        <v>24.250881316098706</v>
      </c>
      <c r="F37" s="12">
        <v>45180</v>
      </c>
      <c r="G37" s="362">
        <f>F37/'- 3 -'!E37</f>
        <v>0.004481033712389642</v>
      </c>
      <c r="H37" s="12">
        <f>F37/'- 7 -'!H37</f>
        <v>26.54524089306698</v>
      </c>
      <c r="I37" s="12">
        <v>180884</v>
      </c>
      <c r="J37" s="362">
        <f>I37/'- 3 -'!E37</f>
        <v>0.017940400664716423</v>
      </c>
      <c r="K37" s="12">
        <f>I37/'- 7 -'!H37</f>
        <v>106.27732079905994</v>
      </c>
    </row>
    <row r="38" spans="1:11" ht="12.75">
      <c r="A38" s="13">
        <v>32</v>
      </c>
      <c r="B38" s="14" t="s">
        <v>153</v>
      </c>
      <c r="C38" s="14">
        <v>50624</v>
      </c>
      <c r="D38" s="363">
        <f>C38/'- 3 -'!E38</f>
        <v>0.00790635689898514</v>
      </c>
      <c r="E38" s="14">
        <f>C38/'- 7 -'!H38</f>
        <v>57.691168091168095</v>
      </c>
      <c r="F38" s="14">
        <v>35740</v>
      </c>
      <c r="G38" s="363">
        <f>F38/'- 3 -'!E38</f>
        <v>0.0055818030098318755</v>
      </c>
      <c r="H38" s="14">
        <f>F38/'- 7 -'!H38</f>
        <v>40.72934472934473</v>
      </c>
      <c r="I38" s="14">
        <v>61435</v>
      </c>
      <c r="J38" s="363">
        <f>I38/'- 3 -'!E38</f>
        <v>0.009594797647146651</v>
      </c>
      <c r="K38" s="14">
        <f>I38/'- 7 -'!H38</f>
        <v>70.01139601139602</v>
      </c>
    </row>
    <row r="39" spans="1:11" ht="12.75">
      <c r="A39" s="11">
        <v>33</v>
      </c>
      <c r="B39" s="12" t="s">
        <v>154</v>
      </c>
      <c r="C39" s="12">
        <v>120199</v>
      </c>
      <c r="D39" s="362">
        <f>C39/'- 3 -'!E39</f>
        <v>0.009941738611155684</v>
      </c>
      <c r="E39" s="12">
        <f>C39/'- 7 -'!H39</f>
        <v>64.18829435010147</v>
      </c>
      <c r="F39" s="12">
        <v>28937</v>
      </c>
      <c r="G39" s="362">
        <f>F39/'- 3 -'!E39</f>
        <v>0.0023933983659682025</v>
      </c>
      <c r="H39" s="12">
        <f>F39/'- 7 -'!H39</f>
        <v>15.452846309943395</v>
      </c>
      <c r="I39" s="12">
        <v>227328</v>
      </c>
      <c r="J39" s="362">
        <f>I39/'- 3 -'!E39</f>
        <v>0.01880244889721877</v>
      </c>
      <c r="K39" s="12">
        <f>I39/'- 7 -'!H39</f>
        <v>121.39698814482539</v>
      </c>
    </row>
    <row r="40" spans="1:11" ht="12.75">
      <c r="A40" s="13">
        <v>34</v>
      </c>
      <c r="B40" s="14" t="s">
        <v>155</v>
      </c>
      <c r="C40" s="14">
        <v>0</v>
      </c>
      <c r="D40" s="363">
        <f>C40/'- 3 -'!E40</f>
        <v>0</v>
      </c>
      <c r="E40" s="14">
        <f>C40/'- 7 -'!H40</f>
        <v>0</v>
      </c>
      <c r="F40" s="14">
        <v>4286</v>
      </c>
      <c r="G40" s="363">
        <f>F40/'- 3 -'!E40</f>
        <v>0.0007900428470503113</v>
      </c>
      <c r="H40" s="14">
        <f>F40/'- 7 -'!H40</f>
        <v>5.695681063122923</v>
      </c>
      <c r="I40" s="14">
        <v>65709.12</v>
      </c>
      <c r="J40" s="363">
        <f>I40/'- 3 -'!E40</f>
        <v>0.0121122305744215</v>
      </c>
      <c r="K40" s="14">
        <f>I40/'- 7 -'!H40</f>
        <v>87.32108970099667</v>
      </c>
    </row>
    <row r="41" spans="1:11" ht="12.75">
      <c r="A41" s="11">
        <v>35</v>
      </c>
      <c r="B41" s="12" t="s">
        <v>156</v>
      </c>
      <c r="C41" s="12">
        <v>142626</v>
      </c>
      <c r="D41" s="362">
        <f>C41/'- 3 -'!E41</f>
        <v>0.010670050535847865</v>
      </c>
      <c r="E41" s="12">
        <f>C41/'- 7 -'!H41</f>
        <v>71.4559118236473</v>
      </c>
      <c r="F41" s="12">
        <v>53070</v>
      </c>
      <c r="G41" s="362">
        <f>F41/'- 3 -'!E41</f>
        <v>0.003970240923376145</v>
      </c>
      <c r="H41" s="12">
        <f>F41/'- 7 -'!H41</f>
        <v>26.58817635270541</v>
      </c>
      <c r="I41" s="12">
        <v>281544</v>
      </c>
      <c r="J41" s="362">
        <f>I41/'- 3 -'!E41</f>
        <v>0.021062700405709695</v>
      </c>
      <c r="K41" s="12">
        <f>I41/'- 7 -'!H41</f>
        <v>141.05410821643287</v>
      </c>
    </row>
    <row r="42" spans="1:11" ht="12.75">
      <c r="A42" s="13">
        <v>36</v>
      </c>
      <c r="B42" s="14" t="s">
        <v>157</v>
      </c>
      <c r="C42" s="14">
        <v>30000</v>
      </c>
      <c r="D42" s="363">
        <f>C42/'- 3 -'!E42</f>
        <v>0.004231952199761347</v>
      </c>
      <c r="E42" s="14">
        <f>C42/'- 7 -'!H42</f>
        <v>26.77376171352075</v>
      </c>
      <c r="F42" s="14">
        <v>47781</v>
      </c>
      <c r="G42" s="363">
        <f>F42/'- 3 -'!E42</f>
        <v>0.006740230268559898</v>
      </c>
      <c r="H42" s="14">
        <f>F42/'- 7 -'!H42</f>
        <v>42.6425702811245</v>
      </c>
      <c r="I42" s="14">
        <v>9584</v>
      </c>
      <c r="J42" s="363">
        <f>I42/'- 3 -'!E42</f>
        <v>0.0013519676627504252</v>
      </c>
      <c r="K42" s="14">
        <f>I42/'- 7 -'!H42</f>
        <v>8.553324408746095</v>
      </c>
    </row>
    <row r="43" spans="1:11" ht="12.75">
      <c r="A43" s="11">
        <v>37</v>
      </c>
      <c r="B43" s="12" t="s">
        <v>158</v>
      </c>
      <c r="C43" s="12">
        <v>54706</v>
      </c>
      <c r="D43" s="362">
        <f>C43/'- 3 -'!E43</f>
        <v>0.00797255294243836</v>
      </c>
      <c r="E43" s="12">
        <f>C43/'- 7 -'!H43</f>
        <v>54.00394866732478</v>
      </c>
      <c r="F43" s="12">
        <v>24741</v>
      </c>
      <c r="G43" s="362">
        <f>F43/'- 3 -'!E43</f>
        <v>0.003605617891069855</v>
      </c>
      <c r="H43" s="12">
        <f>F43/'- 7 -'!H43</f>
        <v>24.423494570582427</v>
      </c>
      <c r="I43" s="12">
        <v>85006</v>
      </c>
      <c r="J43" s="362">
        <f>I43/'- 3 -'!E43</f>
        <v>0.012388309059790796</v>
      </c>
      <c r="K43" s="12">
        <f>I43/'- 7 -'!H43</f>
        <v>83.91510365251727</v>
      </c>
    </row>
    <row r="44" spans="1:11" ht="12.75">
      <c r="A44" s="13">
        <v>38</v>
      </c>
      <c r="B44" s="14" t="s">
        <v>159</v>
      </c>
      <c r="C44" s="14">
        <v>53287</v>
      </c>
      <c r="D44" s="363">
        <f>C44/'- 3 -'!E44</f>
        <v>0.0059799411225997</v>
      </c>
      <c r="E44" s="14">
        <f>C44/'- 7 -'!H44</f>
        <v>42.13077166350411</v>
      </c>
      <c r="F44" s="14">
        <v>10184</v>
      </c>
      <c r="G44" s="363">
        <f>F44/'- 3 -'!E44</f>
        <v>0.0011428626192608957</v>
      </c>
      <c r="H44" s="14">
        <f>F44/'- 7 -'!H44</f>
        <v>8.051865907653385</v>
      </c>
      <c r="I44" s="14">
        <v>75473</v>
      </c>
      <c r="J44" s="363">
        <f>I44/'- 3 -'!E44</f>
        <v>0.008469684845196149</v>
      </c>
      <c r="K44" s="14">
        <f>I44/'- 7 -'!H44</f>
        <v>59.67188488298545</v>
      </c>
    </row>
    <row r="45" spans="1:11" ht="12.75">
      <c r="A45" s="11">
        <v>39</v>
      </c>
      <c r="B45" s="12" t="s">
        <v>160</v>
      </c>
      <c r="C45" s="12">
        <v>75799</v>
      </c>
      <c r="D45" s="362">
        <f>C45/'- 3 -'!E45</f>
        <v>0.005168486707131405</v>
      </c>
      <c r="E45" s="12">
        <f>C45/'- 7 -'!H45</f>
        <v>33.28897672375933</v>
      </c>
      <c r="F45" s="12">
        <v>17049</v>
      </c>
      <c r="G45" s="362">
        <f>F45/'- 3 -'!E45</f>
        <v>0.0011625157306809238</v>
      </c>
      <c r="H45" s="12">
        <f>F45/'- 7 -'!H45</f>
        <v>7.487483530961792</v>
      </c>
      <c r="I45" s="12">
        <v>69038</v>
      </c>
      <c r="J45" s="362">
        <f>I45/'- 3 -'!E45</f>
        <v>0.004707476157824483</v>
      </c>
      <c r="K45" s="12">
        <f>I45/'- 7 -'!H45</f>
        <v>30.31971892841458</v>
      </c>
    </row>
    <row r="46" spans="1:11" ht="12.75">
      <c r="A46" s="13">
        <v>40</v>
      </c>
      <c r="B46" s="14" t="s">
        <v>161</v>
      </c>
      <c r="C46" s="14">
        <v>141954</v>
      </c>
      <c r="D46" s="363">
        <f>C46/'- 3 -'!E46</f>
        <v>0.0034183413177468103</v>
      </c>
      <c r="E46" s="14">
        <f>C46/'- 7 -'!H46</f>
        <v>18.73980198019802</v>
      </c>
      <c r="F46" s="14">
        <v>82940</v>
      </c>
      <c r="G46" s="363">
        <f>F46/'- 3 -'!E46</f>
        <v>0.0019972471990498362</v>
      </c>
      <c r="H46" s="14">
        <f>F46/'- 7 -'!H46</f>
        <v>10.94917491749175</v>
      </c>
      <c r="I46" s="14">
        <v>587081</v>
      </c>
      <c r="J46" s="363">
        <f>I46/'- 3 -'!E46</f>
        <v>0.014137278549136448</v>
      </c>
      <c r="K46" s="14">
        <f>I46/'- 7 -'!H46</f>
        <v>77.50244224422443</v>
      </c>
    </row>
    <row r="47" spans="1:11" ht="12.75">
      <c r="A47" s="11">
        <v>41</v>
      </c>
      <c r="B47" s="12" t="s">
        <v>162</v>
      </c>
      <c r="C47" s="12">
        <v>38907</v>
      </c>
      <c r="D47" s="362">
        <f>C47/'- 3 -'!E47</f>
        <v>0.003224973547955805</v>
      </c>
      <c r="E47" s="12">
        <f>C47/'- 7 -'!H47</f>
        <v>22.418323249783924</v>
      </c>
      <c r="F47" s="12">
        <v>33452</v>
      </c>
      <c r="G47" s="362">
        <f>F47/'- 3 -'!E47</f>
        <v>0.0027728124791481634</v>
      </c>
      <c r="H47" s="12">
        <f>F47/'- 7 -'!H47</f>
        <v>19.275136848170558</v>
      </c>
      <c r="I47" s="12">
        <v>385566</v>
      </c>
      <c r="J47" s="362">
        <f>I47/'- 3 -'!E47</f>
        <v>0.031959291412628266</v>
      </c>
      <c r="K47" s="12">
        <f>I47/'- 7 -'!H47</f>
        <v>222.16421780466723</v>
      </c>
    </row>
    <row r="48" spans="1:11" ht="12.75">
      <c r="A48" s="13">
        <v>42</v>
      </c>
      <c r="B48" s="14" t="s">
        <v>163</v>
      </c>
      <c r="C48" s="14">
        <v>87432</v>
      </c>
      <c r="D48" s="363">
        <f>C48/'- 3 -'!E48</f>
        <v>0.011431160895890694</v>
      </c>
      <c r="E48" s="14">
        <f>C48/'- 7 -'!H48</f>
        <v>76.74859550561797</v>
      </c>
      <c r="F48" s="14">
        <v>42420</v>
      </c>
      <c r="G48" s="363">
        <f>F48/'- 3 -'!E48</f>
        <v>0.005546136943037827</v>
      </c>
      <c r="H48" s="14">
        <f>F48/'- 7 -'!H48</f>
        <v>37.236657303370784</v>
      </c>
      <c r="I48" s="14">
        <v>5292</v>
      </c>
      <c r="J48" s="363">
        <f>I48/'- 3 -'!E48</f>
        <v>0.0006918943117057091</v>
      </c>
      <c r="K48" s="14">
        <f>I48/'- 7 -'!H48</f>
        <v>4.645365168539326</v>
      </c>
    </row>
    <row r="49" spans="1:11" ht="12.75">
      <c r="A49" s="11">
        <v>43</v>
      </c>
      <c r="B49" s="12" t="s">
        <v>164</v>
      </c>
      <c r="C49" s="12">
        <v>50741</v>
      </c>
      <c r="D49" s="362">
        <f>C49/'- 3 -'!E49</f>
        <v>0.008229603021116284</v>
      </c>
      <c r="E49" s="12">
        <f>C49/'- 7 -'!H49</f>
        <v>58.96687972109239</v>
      </c>
      <c r="F49" s="12">
        <v>10224</v>
      </c>
      <c r="G49" s="362">
        <f>F49/'- 3 -'!E49</f>
        <v>0.001658214487059634</v>
      </c>
      <c r="H49" s="12">
        <f>F49/'- 7 -'!H49</f>
        <v>11.881464264962231</v>
      </c>
      <c r="I49" s="12">
        <v>51390</v>
      </c>
      <c r="J49" s="362">
        <f>I49/'- 3 -'!E49</f>
        <v>0.008334863310836717</v>
      </c>
      <c r="K49" s="12">
        <f>I49/'- 7 -'!H49</f>
        <v>59.721092388146424</v>
      </c>
    </row>
    <row r="50" spans="1:11" ht="12.75">
      <c r="A50" s="13">
        <v>44</v>
      </c>
      <c r="B50" s="14" t="s">
        <v>165</v>
      </c>
      <c r="C50" s="14">
        <v>26025</v>
      </c>
      <c r="D50" s="363">
        <f>C50/'- 3 -'!E50</f>
        <v>0.002897807442616175</v>
      </c>
      <c r="E50" s="14">
        <f>C50/'- 7 -'!H50</f>
        <v>18.858695652173914</v>
      </c>
      <c r="F50" s="14">
        <v>10992</v>
      </c>
      <c r="G50" s="363">
        <f>F50/'- 3 -'!E50</f>
        <v>0.0012239269705758692</v>
      </c>
      <c r="H50" s="14">
        <f>F50/'- 7 -'!H50</f>
        <v>7.965217391304348</v>
      </c>
      <c r="I50" s="14">
        <v>155694</v>
      </c>
      <c r="J50" s="363">
        <f>I50/'- 3 -'!E50</f>
        <v>0.017336070392725562</v>
      </c>
      <c r="K50" s="14">
        <f>I50/'- 7 -'!H50</f>
        <v>112.82173913043478</v>
      </c>
    </row>
    <row r="51" spans="1:11" ht="12.75">
      <c r="A51" s="11">
        <v>45</v>
      </c>
      <c r="B51" s="12" t="s">
        <v>166</v>
      </c>
      <c r="C51" s="12">
        <v>45191</v>
      </c>
      <c r="D51" s="362">
        <f>C51/'- 3 -'!E51</f>
        <v>0.003919059467354454</v>
      </c>
      <c r="E51" s="12">
        <f>C51/'- 7 -'!H51</f>
        <v>24.469893870478668</v>
      </c>
      <c r="F51" s="12">
        <v>22146</v>
      </c>
      <c r="G51" s="362">
        <f>F51/'- 3 -'!E51</f>
        <v>0.0019205481393204783</v>
      </c>
      <c r="H51" s="12">
        <f>F51/'- 7 -'!H51</f>
        <v>11.991552956465238</v>
      </c>
      <c r="I51" s="12">
        <v>48610</v>
      </c>
      <c r="J51" s="362">
        <f>I51/'- 3 -'!E51</f>
        <v>0.004215562406410568</v>
      </c>
      <c r="K51" s="12">
        <f>I51/'- 7 -'!H51</f>
        <v>26.321204245180855</v>
      </c>
    </row>
    <row r="52" spans="1:11" ht="12.75">
      <c r="A52" s="13">
        <v>46</v>
      </c>
      <c r="B52" s="14" t="s">
        <v>167</v>
      </c>
      <c r="C52" s="14">
        <v>88826</v>
      </c>
      <c r="D52" s="363">
        <f>C52/'- 3 -'!E52</f>
        <v>0.00824420510534258</v>
      </c>
      <c r="E52" s="14">
        <f>C52/'- 7 -'!H52</f>
        <v>55.3260666459047</v>
      </c>
      <c r="F52" s="14">
        <v>38672</v>
      </c>
      <c r="G52" s="363">
        <f>F52/'- 3 -'!E52</f>
        <v>0.003589263276898749</v>
      </c>
      <c r="H52" s="14">
        <f>F52/'- 7 -'!H52</f>
        <v>24.087200249143567</v>
      </c>
      <c r="I52" s="14">
        <v>134787</v>
      </c>
      <c r="J52" s="363">
        <f>I52/'- 3 -'!E52</f>
        <v>0.012509982139619147</v>
      </c>
      <c r="K52" s="14">
        <f>I52/'- 7 -'!H52</f>
        <v>83.95328558081594</v>
      </c>
    </row>
    <row r="53" spans="1:11" ht="12.75">
      <c r="A53" s="11">
        <v>47</v>
      </c>
      <c r="B53" s="12" t="s">
        <v>168</v>
      </c>
      <c r="C53" s="12">
        <v>76600</v>
      </c>
      <c r="D53" s="362">
        <f>C53/'- 3 -'!E53</f>
        <v>0.009006537735217902</v>
      </c>
      <c r="E53" s="12">
        <f>C53/'- 7 -'!H53</f>
        <v>52.10175486328391</v>
      </c>
      <c r="F53" s="12">
        <v>27242</v>
      </c>
      <c r="G53" s="362">
        <f>F53/'- 3 -'!E53</f>
        <v>0.0032030822582611762</v>
      </c>
      <c r="H53" s="12">
        <f>F53/'- 7 -'!H53</f>
        <v>18.52945177526867</v>
      </c>
      <c r="I53" s="12">
        <v>122250</v>
      </c>
      <c r="J53" s="362">
        <f>I53/'- 3 -'!E53</f>
        <v>0.014374010941649982</v>
      </c>
      <c r="K53" s="12">
        <f>I53/'- 7 -'!H53</f>
        <v>83.15195211535845</v>
      </c>
    </row>
    <row r="54" spans="1:11" ht="12.75">
      <c r="A54" s="13">
        <v>48</v>
      </c>
      <c r="B54" s="14" t="s">
        <v>169</v>
      </c>
      <c r="C54" s="14">
        <v>320462</v>
      </c>
      <c r="D54" s="363">
        <f>C54/'- 3 -'!E54</f>
        <v>0.005986724074793867</v>
      </c>
      <c r="E54" s="14">
        <f>C54/'- 7 -'!H54</f>
        <v>61.962141572729564</v>
      </c>
      <c r="F54" s="14">
        <v>89493</v>
      </c>
      <c r="G54" s="363">
        <f>F54/'- 3 -'!E54</f>
        <v>0.0016718671718504146</v>
      </c>
      <c r="H54" s="14">
        <f>F54/'- 7 -'!H54</f>
        <v>17.303698834084187</v>
      </c>
      <c r="I54" s="14">
        <v>893683</v>
      </c>
      <c r="J54" s="363">
        <f>I54/'- 3 -'!E54</f>
        <v>0.016695375836554747</v>
      </c>
      <c r="K54" s="14">
        <f>I54/'- 7 -'!H54</f>
        <v>172.79587772385392</v>
      </c>
    </row>
    <row r="55" spans="1:11" ht="12.75">
      <c r="A55" s="11">
        <v>49</v>
      </c>
      <c r="B55" s="12" t="s">
        <v>170</v>
      </c>
      <c r="C55" s="12">
        <v>132068</v>
      </c>
      <c r="D55" s="362">
        <f>C55/'- 3 -'!E55</f>
        <v>0.00411475642793604</v>
      </c>
      <c r="E55" s="12">
        <f>C55/'- 7 -'!H55</f>
        <v>30.35627269801866</v>
      </c>
      <c r="F55" s="12">
        <v>48110</v>
      </c>
      <c r="G55" s="362">
        <f>F55/'- 3 -'!E55</f>
        <v>0.001498931851379614</v>
      </c>
      <c r="H55" s="12">
        <f>F55/'- 7 -'!H55</f>
        <v>11.058244839792211</v>
      </c>
      <c r="I55" s="12">
        <v>38867</v>
      </c>
      <c r="J55" s="362">
        <f>I55/'- 3 -'!E55</f>
        <v>0.0012109537365947091</v>
      </c>
      <c r="K55" s="12">
        <f>I55/'- 7 -'!H55</f>
        <v>8.933710292833172</v>
      </c>
    </row>
    <row r="56" spans="1:11" ht="12.75">
      <c r="A56" s="13">
        <v>50</v>
      </c>
      <c r="B56" s="14" t="s">
        <v>385</v>
      </c>
      <c r="C56" s="14">
        <v>93936</v>
      </c>
      <c r="D56" s="363">
        <f>C56/'- 3 -'!E56</f>
        <v>0.006710741508503766</v>
      </c>
      <c r="E56" s="14">
        <f>C56/'- 7 -'!H56</f>
        <v>49.767417218543045</v>
      </c>
      <c r="F56" s="14">
        <v>14508</v>
      </c>
      <c r="G56" s="363">
        <f>F56/'- 3 -'!E56</f>
        <v>0.0010364443643051933</v>
      </c>
      <c r="H56" s="14">
        <f>F56/'- 7 -'!H56</f>
        <v>7.68635761589404</v>
      </c>
      <c r="I56" s="14">
        <v>140708</v>
      </c>
      <c r="J56" s="363">
        <f>I56/'- 3 -'!E56</f>
        <v>0.010052110119427566</v>
      </c>
      <c r="K56" s="14">
        <f>I56/'- 7 -'!H56</f>
        <v>74.54728476821192</v>
      </c>
    </row>
    <row r="57" spans="1:11" ht="12.75">
      <c r="A57" s="11">
        <v>2264</v>
      </c>
      <c r="B57" s="12" t="s">
        <v>171</v>
      </c>
      <c r="C57" s="12">
        <v>2429</v>
      </c>
      <c r="D57" s="362">
        <f>C57/'- 3 -'!E57</f>
        <v>0.0013234359863439277</v>
      </c>
      <c r="E57" s="12">
        <f>C57/'- 7 -'!H57</f>
        <v>11.995061728395061</v>
      </c>
      <c r="F57" s="12">
        <v>6736</v>
      </c>
      <c r="G57" s="362">
        <f>F57/'- 3 -'!E57</f>
        <v>0.003670096666946355</v>
      </c>
      <c r="H57" s="12">
        <f>F57/'- 7 -'!H57</f>
        <v>33.264197530864195</v>
      </c>
      <c r="I57" s="12">
        <v>14501</v>
      </c>
      <c r="J57" s="362">
        <f>I57/'- 3 -'!E57</f>
        <v>0.007900842008222848</v>
      </c>
      <c r="K57" s="12">
        <f>I57/'- 7 -'!H57</f>
        <v>71.60987654320988</v>
      </c>
    </row>
    <row r="58" spans="1:11" ht="12.75">
      <c r="A58" s="13">
        <v>2309</v>
      </c>
      <c r="B58" s="14" t="s">
        <v>172</v>
      </c>
      <c r="C58" s="14">
        <v>15319</v>
      </c>
      <c r="D58" s="363">
        <f>C58/'- 3 -'!E58</f>
        <v>0.007851126366797613</v>
      </c>
      <c r="E58" s="14">
        <f>C58/'- 7 -'!H58</f>
        <v>58.469465648854964</v>
      </c>
      <c r="F58" s="14">
        <v>0</v>
      </c>
      <c r="G58" s="363">
        <f>F58/'- 3 -'!E58</f>
        <v>0</v>
      </c>
      <c r="H58" s="14">
        <f>F58/'- 7 -'!H58</f>
        <v>0</v>
      </c>
      <c r="I58" s="14">
        <v>18766</v>
      </c>
      <c r="J58" s="363">
        <f>I58/'- 3 -'!E58</f>
        <v>0.009617745113866701</v>
      </c>
      <c r="K58" s="14">
        <f>I58/'- 7 -'!H58</f>
        <v>71.62595419847328</v>
      </c>
    </row>
    <row r="59" spans="1:11" ht="12.75">
      <c r="A59" s="11">
        <v>2312</v>
      </c>
      <c r="B59" s="12" t="s">
        <v>173</v>
      </c>
      <c r="C59" s="12">
        <v>16137</v>
      </c>
      <c r="D59" s="362">
        <f>C59/'- 3 -'!E59</f>
        <v>0.008873455517247067</v>
      </c>
      <c r="E59" s="12">
        <f>C59/'- 7 -'!H59</f>
        <v>73.18367346938776</v>
      </c>
      <c r="F59" s="12">
        <v>59393</v>
      </c>
      <c r="G59" s="362">
        <f>F59/'- 3 -'!E59</f>
        <v>0.03265917726565378</v>
      </c>
      <c r="H59" s="12">
        <f>F59/'- 7 -'!H59</f>
        <v>269.35600907029476</v>
      </c>
      <c r="I59" s="12">
        <v>17187</v>
      </c>
      <c r="J59" s="362">
        <f>I59/'- 3 -'!E59</f>
        <v>0.009450832247315199</v>
      </c>
      <c r="K59" s="12">
        <f>I59/'- 7 -'!H59</f>
        <v>77.94557823129252</v>
      </c>
    </row>
    <row r="60" spans="1:11" ht="12.75">
      <c r="A60" s="13">
        <v>2355</v>
      </c>
      <c r="B60" s="14" t="s">
        <v>174</v>
      </c>
      <c r="C60" s="14">
        <v>87383</v>
      </c>
      <c r="D60" s="363">
        <f>C60/'- 3 -'!E60</f>
        <v>0.003667607474879766</v>
      </c>
      <c r="E60" s="14">
        <f>C60/'- 7 -'!H60</f>
        <v>25.842254687407582</v>
      </c>
      <c r="F60" s="14">
        <v>79000</v>
      </c>
      <c r="G60" s="363">
        <f>F60/'- 3 -'!E60</f>
        <v>0.0033157592496881718</v>
      </c>
      <c r="H60" s="14">
        <f>F60/'- 7 -'!H60</f>
        <v>23.36310403974685</v>
      </c>
      <c r="I60" s="14">
        <v>241970</v>
      </c>
      <c r="J60" s="363">
        <f>I60/'- 3 -'!E60</f>
        <v>0.010155876780342367</v>
      </c>
      <c r="K60" s="14">
        <f>I60/'- 7 -'!H60</f>
        <v>71.55911752528539</v>
      </c>
    </row>
    <row r="61" spans="1:11" ht="12.75">
      <c r="A61" s="11">
        <v>2439</v>
      </c>
      <c r="B61" s="12" t="s">
        <v>175</v>
      </c>
      <c r="C61" s="12">
        <v>0</v>
      </c>
      <c r="D61" s="362">
        <f>C61/'- 3 -'!E61</f>
        <v>0</v>
      </c>
      <c r="E61" s="12">
        <f>C61/'- 7 -'!H61</f>
        <v>0</v>
      </c>
      <c r="F61" s="12">
        <v>3897.69</v>
      </c>
      <c r="G61" s="362">
        <f>F61/'- 3 -'!E61</f>
        <v>0.003315283919199568</v>
      </c>
      <c r="H61" s="12">
        <f>F61/'- 7 -'!H61</f>
        <v>26.24707070707071</v>
      </c>
      <c r="I61" s="12">
        <v>5666.91</v>
      </c>
      <c r="J61" s="362">
        <f>I61/'- 3 -'!E61</f>
        <v>0.0048201410565107084</v>
      </c>
      <c r="K61" s="12">
        <f>I61/'- 7 -'!H61</f>
        <v>38.1610101010101</v>
      </c>
    </row>
    <row r="62" spans="1:11" ht="12.75">
      <c r="A62" s="13">
        <v>2460</v>
      </c>
      <c r="B62" s="14" t="s">
        <v>176</v>
      </c>
      <c r="C62" s="14">
        <v>0</v>
      </c>
      <c r="D62" s="363">
        <f>C62/'- 3 -'!E62</f>
        <v>0</v>
      </c>
      <c r="E62" s="14">
        <f>C62/'- 7 -'!H62</f>
        <v>0</v>
      </c>
      <c r="F62" s="14">
        <v>9124</v>
      </c>
      <c r="G62" s="363">
        <f>F62/'- 3 -'!E62</f>
        <v>0.003292418668345834</v>
      </c>
      <c r="H62" s="14">
        <f>F62/'- 7 -'!H62</f>
        <v>29.43225806451613</v>
      </c>
      <c r="I62" s="14">
        <v>40091</v>
      </c>
      <c r="J62" s="363">
        <f>I62/'- 3 -'!E62</f>
        <v>0.014466939591478828</v>
      </c>
      <c r="K62" s="14">
        <f>I62/'- 7 -'!H62</f>
        <v>129.3258064516129</v>
      </c>
    </row>
    <row r="63" spans="1:11" ht="12.75">
      <c r="A63" s="11">
        <v>3000</v>
      </c>
      <c r="B63" s="12" t="s">
        <v>459</v>
      </c>
      <c r="C63" s="12">
        <v>50693</v>
      </c>
      <c r="D63" s="362">
        <f>C63/'- 3 -'!E63</f>
        <v>0.010051667151473764</v>
      </c>
      <c r="E63" s="12">
        <f>C63/'- 7 -'!H63</f>
        <v>72.93956834532374</v>
      </c>
      <c r="F63" s="12">
        <v>9345</v>
      </c>
      <c r="G63" s="362">
        <f>F63/'- 3 -'!E63</f>
        <v>0.0018529743658990852</v>
      </c>
      <c r="H63" s="12">
        <f>F63/'- 7 -'!H63</f>
        <v>13.446043165467627</v>
      </c>
      <c r="I63" s="12">
        <v>190283</v>
      </c>
      <c r="J63" s="362">
        <f>I63/'- 3 -'!E63</f>
        <v>0.03773028584979943</v>
      </c>
      <c r="K63" s="12">
        <f>I63/'- 7 -'!H63</f>
        <v>273.7884892086331</v>
      </c>
    </row>
    <row r="64" spans="1:11" ht="4.5" customHeight="1">
      <c r="A64" s="15"/>
      <c r="B64" s="15"/>
      <c r="C64" s="15"/>
      <c r="D64" s="196"/>
      <c r="E64" s="15"/>
      <c r="F64" s="15"/>
      <c r="G64" s="196"/>
      <c r="H64" s="15"/>
      <c r="I64" s="15"/>
      <c r="J64" s="196"/>
      <c r="K64" s="15"/>
    </row>
    <row r="65" spans="1:11" ht="12.75">
      <c r="A65" s="17"/>
      <c r="B65" s="18" t="s">
        <v>177</v>
      </c>
      <c r="C65" s="18">
        <f>SUM(C11:C63)</f>
        <v>5087039.42</v>
      </c>
      <c r="D65" s="101">
        <f>C65/'- 3 -'!E65</f>
        <v>0.004190823319885097</v>
      </c>
      <c r="E65" s="18">
        <f>C65/'- 7 -'!H65</f>
        <v>27.248164633131243</v>
      </c>
      <c r="F65" s="18">
        <f>SUM(F11:F63)</f>
        <v>3756888.75</v>
      </c>
      <c r="G65" s="101">
        <f>F65/'- 3 -'!E65</f>
        <v>0.0030950137562948104</v>
      </c>
      <c r="H65" s="18">
        <f>F65/'- 7 -'!H65</f>
        <v>20.1233595253639</v>
      </c>
      <c r="I65" s="18">
        <f>SUM(I11:I63)</f>
        <v>18081317.330000002</v>
      </c>
      <c r="J65" s="101">
        <f>I65/'- 3 -'!E65</f>
        <v>0.014895816616417442</v>
      </c>
      <c r="K65" s="18">
        <f>I65/'- 7 -'!H65</f>
        <v>96.850578640047</v>
      </c>
    </row>
    <row r="66" spans="1:11" ht="4.5" customHeight="1">
      <c r="A66" s="15"/>
      <c r="B66" s="15"/>
      <c r="C66" s="15"/>
      <c r="D66" s="196"/>
      <c r="E66" s="15"/>
      <c r="F66" s="15"/>
      <c r="G66" s="196"/>
      <c r="H66" s="15"/>
      <c r="I66" s="15"/>
      <c r="J66" s="196"/>
      <c r="K66" s="15"/>
    </row>
    <row r="67" spans="1:11" ht="12.75">
      <c r="A67" s="13">
        <v>2155</v>
      </c>
      <c r="B67" s="14" t="s">
        <v>178</v>
      </c>
      <c r="C67" s="14">
        <v>0</v>
      </c>
      <c r="D67" s="363">
        <f>C67/'- 3 -'!E67</f>
        <v>0</v>
      </c>
      <c r="E67" s="14">
        <f>C67/'- 7 -'!H67</f>
        <v>0</v>
      </c>
      <c r="F67" s="14">
        <v>10989</v>
      </c>
      <c r="G67" s="363">
        <f>F67/'- 3 -'!E67</f>
        <v>0.009512238482907288</v>
      </c>
      <c r="H67" s="14">
        <f>F67/'- 7 -'!H67</f>
        <v>75.52577319587628</v>
      </c>
      <c r="I67" s="14">
        <v>29998</v>
      </c>
      <c r="J67" s="363">
        <f>I67/'- 3 -'!E67</f>
        <v>0.025966705797638805</v>
      </c>
      <c r="K67" s="14">
        <f>I67/'- 7 -'!H67</f>
        <v>206.17182130584192</v>
      </c>
    </row>
    <row r="68" spans="1:11" ht="12.75">
      <c r="A68" s="11">
        <v>2408</v>
      </c>
      <c r="B68" s="12" t="s">
        <v>180</v>
      </c>
      <c r="C68" s="12">
        <v>0</v>
      </c>
      <c r="D68" s="362">
        <f>C68/'- 3 -'!E68</f>
        <v>0</v>
      </c>
      <c r="E68" s="12">
        <f>C68/'- 7 -'!H68</f>
        <v>0</v>
      </c>
      <c r="F68" s="12">
        <v>51074</v>
      </c>
      <c r="G68" s="362">
        <f>F68/'- 3 -'!E68</f>
        <v>0.022473343870234194</v>
      </c>
      <c r="H68" s="12">
        <f>F68/'- 7 -'!H68</f>
        <v>190.93084112149532</v>
      </c>
      <c r="I68" s="12">
        <v>12276</v>
      </c>
      <c r="J68" s="362">
        <f>I68/'- 3 -'!E68</f>
        <v>0.005401628408798899</v>
      </c>
      <c r="K68" s="12">
        <f>I68/'- 7 -'!H68</f>
        <v>45.89158878504673</v>
      </c>
    </row>
    <row r="69" ht="6.75" customHeight="1"/>
    <row r="70" spans="1:2" ht="12" customHeight="1">
      <c r="A70" s="392" t="s">
        <v>436</v>
      </c>
      <c r="B70" s="4" t="s">
        <v>358</v>
      </c>
    </row>
    <row r="71" spans="1:2" ht="12" customHeight="1">
      <c r="A71" s="5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4">
    <pageSetUpPr fitToPage="1"/>
  </sheetPr>
  <dimension ref="A1:F74"/>
  <sheetViews>
    <sheetView showGridLines="0" workbookViewId="0" topLeftCell="A1">
      <selection activeCell="A1" sqref="A1"/>
    </sheetView>
  </sheetViews>
  <sheetFormatPr defaultColWidth="15.83203125" defaultRowHeight="12"/>
  <cols>
    <col min="1" max="1" width="6.83203125" style="81" customWidth="1"/>
    <col min="2" max="3" width="35.83203125" style="81" customWidth="1"/>
    <col min="4" max="5" width="15.83203125" style="81" customWidth="1"/>
    <col min="6" max="6" width="31.83203125" style="81" customWidth="1"/>
    <col min="7" max="16384" width="15.83203125" style="81" customWidth="1"/>
  </cols>
  <sheetData>
    <row r="1" spans="1:5" ht="6.75" customHeight="1">
      <c r="A1" s="15"/>
      <c r="B1" s="79"/>
      <c r="C1" s="141"/>
      <c r="D1" s="141"/>
      <c r="E1" s="141"/>
    </row>
    <row r="2" spans="1:6" ht="12.75">
      <c r="A2" s="6"/>
      <c r="B2" s="82"/>
      <c r="C2" s="198" t="s">
        <v>357</v>
      </c>
      <c r="D2" s="199"/>
      <c r="E2" s="198"/>
      <c r="F2" s="6"/>
    </row>
    <row r="3" spans="1:6" ht="12.75">
      <c r="A3" s="7"/>
      <c r="B3" s="85"/>
      <c r="C3" s="201" t="str">
        <f>YEAR</f>
        <v>OPERATING FUND ACTUAL 1999/2000</v>
      </c>
      <c r="D3" s="201"/>
      <c r="E3" s="201"/>
      <c r="F3" s="7"/>
    </row>
    <row r="4" spans="1:5" ht="12.75">
      <c r="A4" s="8"/>
      <c r="C4" s="141"/>
      <c r="D4" s="141"/>
      <c r="E4" s="141"/>
    </row>
    <row r="5" ht="12.75">
      <c r="A5" s="8"/>
    </row>
    <row r="6" spans="1:5" ht="18.75">
      <c r="A6" s="8"/>
      <c r="C6" s="435" t="s">
        <v>502</v>
      </c>
      <c r="D6" s="347"/>
      <c r="E6" s="348"/>
    </row>
    <row r="7" spans="3:5" ht="12.75">
      <c r="C7" s="68" t="s">
        <v>76</v>
      </c>
      <c r="D7" s="69"/>
      <c r="E7" s="70"/>
    </row>
    <row r="8" spans="1:5" ht="12.75">
      <c r="A8" s="92"/>
      <c r="B8" s="45"/>
      <c r="C8" s="72"/>
      <c r="D8" s="73"/>
      <c r="E8" s="228" t="s">
        <v>83</v>
      </c>
    </row>
    <row r="9" spans="1:5" ht="12.75">
      <c r="A9" s="51" t="s">
        <v>110</v>
      </c>
      <c r="B9" s="52" t="s">
        <v>111</v>
      </c>
      <c r="C9" s="75" t="s">
        <v>112</v>
      </c>
      <c r="D9" s="75" t="s">
        <v>113</v>
      </c>
      <c r="E9" s="75" t="s">
        <v>114</v>
      </c>
    </row>
    <row r="10" spans="1:2" ht="4.5" customHeight="1">
      <c r="A10" s="76"/>
      <c r="B10" s="76"/>
    </row>
    <row r="11" spans="1:5" ht="12.75">
      <c r="A11" s="11">
        <v>1</v>
      </c>
      <c r="B11" s="12" t="s">
        <v>126</v>
      </c>
      <c r="C11" s="424">
        <f>SUM('- 38 -'!C11,'- 38 -'!F11,'- 38 -'!I11)</f>
        <v>4651860.41</v>
      </c>
      <c r="D11" s="362">
        <f>C11/'- 3 -'!E11</f>
        <v>0.021083667857765487</v>
      </c>
      <c r="E11" s="424">
        <f>C11/'- 7 -'!H11</f>
        <v>153.98820260053228</v>
      </c>
    </row>
    <row r="12" spans="1:5" ht="12.75">
      <c r="A12" s="13">
        <v>2</v>
      </c>
      <c r="B12" s="14" t="s">
        <v>127</v>
      </c>
      <c r="C12" s="425">
        <f>SUM('- 38 -'!C12,'- 38 -'!F12,'- 38 -'!I12)</f>
        <v>1847032</v>
      </c>
      <c r="D12" s="363">
        <f>C12/'- 3 -'!E12</f>
        <v>0.033201081951846824</v>
      </c>
      <c r="E12" s="425">
        <f>C12/'- 7 -'!H12</f>
        <v>201.57898987429635</v>
      </c>
    </row>
    <row r="13" spans="1:5" ht="12.75">
      <c r="A13" s="11">
        <v>3</v>
      </c>
      <c r="B13" s="12" t="s">
        <v>128</v>
      </c>
      <c r="C13" s="424">
        <f>SUM('- 38 -'!C13,'- 38 -'!F13,'- 38 -'!I13)</f>
        <v>815827</v>
      </c>
      <c r="D13" s="362">
        <f>C13/'- 3 -'!E13</f>
        <v>0.021167629885628526</v>
      </c>
      <c r="E13" s="424">
        <f>C13/'- 7 -'!H13</f>
        <v>136.3939880295583</v>
      </c>
    </row>
    <row r="14" spans="1:5" ht="12.75">
      <c r="A14" s="13">
        <v>4</v>
      </c>
      <c r="B14" s="14" t="s">
        <v>129</v>
      </c>
      <c r="C14" s="425">
        <f>SUM('- 38 -'!C14,'- 38 -'!F14,'- 38 -'!I14)</f>
        <v>923064</v>
      </c>
      <c r="D14" s="363">
        <f>C14/'- 3 -'!E14</f>
        <v>0.024433912022652802</v>
      </c>
      <c r="E14" s="425">
        <f>C14/'- 7 -'!H14</f>
        <v>159.26429483419028</v>
      </c>
    </row>
    <row r="15" spans="1:5" ht="12.75">
      <c r="A15" s="11">
        <v>5</v>
      </c>
      <c r="B15" s="12" t="s">
        <v>130</v>
      </c>
      <c r="C15" s="424">
        <f>SUM('- 38 -'!C15,'- 38 -'!F15,'- 38 -'!I15)</f>
        <v>1116052</v>
      </c>
      <c r="D15" s="362">
        <f>C15/'- 3 -'!E15</f>
        <v>0.024303404018755168</v>
      </c>
      <c r="E15" s="424">
        <f>C15/'- 7 -'!H15</f>
        <v>158.04296415877198</v>
      </c>
    </row>
    <row r="16" spans="1:5" ht="12.75">
      <c r="A16" s="13">
        <v>6</v>
      </c>
      <c r="B16" s="14" t="s">
        <v>131</v>
      </c>
      <c r="C16" s="425">
        <f>SUM('- 38 -'!C16,'- 38 -'!F16,'- 38 -'!I16)</f>
        <v>1247400</v>
      </c>
      <c r="D16" s="363">
        <f>C16/'- 3 -'!E16</f>
        <v>0.022832420103643884</v>
      </c>
      <c r="E16" s="425">
        <f>C16/'- 7 -'!H16</f>
        <v>140.25974025974025</v>
      </c>
    </row>
    <row r="17" spans="1:5" ht="12.75">
      <c r="A17" s="11">
        <v>9</v>
      </c>
      <c r="B17" s="12" t="s">
        <v>132</v>
      </c>
      <c r="C17" s="424">
        <f>SUM('- 38 -'!C17,'- 38 -'!F17,'- 38 -'!I17)</f>
        <v>1706638</v>
      </c>
      <c r="D17" s="362">
        <f>C17/'- 3 -'!E17</f>
        <v>0.02217733024335628</v>
      </c>
      <c r="E17" s="424">
        <f>C17/'- 7 -'!H17</f>
        <v>132.51118081868438</v>
      </c>
    </row>
    <row r="18" spans="1:5" ht="12.75">
      <c r="A18" s="13">
        <v>10</v>
      </c>
      <c r="B18" s="14" t="s">
        <v>133</v>
      </c>
      <c r="C18" s="425">
        <f>SUM('- 38 -'!C18,'- 38 -'!F18,'- 38 -'!I18)</f>
        <v>876388</v>
      </c>
      <c r="D18" s="363">
        <f>C18/'- 3 -'!E18</f>
        <v>0.01556063798566026</v>
      </c>
      <c r="E18" s="425">
        <f>C18/'- 7 -'!H18</f>
        <v>100.44561604584527</v>
      </c>
    </row>
    <row r="19" spans="1:5" ht="12.75">
      <c r="A19" s="11">
        <v>11</v>
      </c>
      <c r="B19" s="12" t="s">
        <v>134</v>
      </c>
      <c r="C19" s="424">
        <f>SUM('- 38 -'!C19,'- 38 -'!F19,'- 38 -'!I19)</f>
        <v>704767</v>
      </c>
      <c r="D19" s="362">
        <f>C19/'- 3 -'!E19</f>
        <v>0.023775922890073107</v>
      </c>
      <c r="E19" s="424">
        <f>C19/'- 7 -'!H19</f>
        <v>149.04978428220963</v>
      </c>
    </row>
    <row r="20" spans="1:5" ht="12.75">
      <c r="A20" s="13">
        <v>12</v>
      </c>
      <c r="B20" s="14" t="s">
        <v>135</v>
      </c>
      <c r="C20" s="425">
        <f>SUM('- 38 -'!C20,'- 38 -'!F20,'- 38 -'!I20)</f>
        <v>498441</v>
      </c>
      <c r="D20" s="363">
        <f>C20/'- 3 -'!E20</f>
        <v>0.010515153074343886</v>
      </c>
      <c r="E20" s="425">
        <f>C20/'- 7 -'!H20</f>
        <v>61.61884511255887</v>
      </c>
    </row>
    <row r="21" spans="1:5" ht="12.75">
      <c r="A21" s="11">
        <v>13</v>
      </c>
      <c r="B21" s="12" t="s">
        <v>136</v>
      </c>
      <c r="C21" s="424">
        <f>SUM('- 38 -'!C21,'- 38 -'!F21,'- 38 -'!I21)</f>
        <v>490486</v>
      </c>
      <c r="D21" s="362">
        <f>C21/'- 3 -'!E21</f>
        <v>0.02521497591182896</v>
      </c>
      <c r="E21" s="424">
        <f>C21/'- 7 -'!H21</f>
        <v>155.8335186656076</v>
      </c>
    </row>
    <row r="22" spans="1:5" ht="12.75">
      <c r="A22" s="13">
        <v>14</v>
      </c>
      <c r="B22" s="14" t="s">
        <v>137</v>
      </c>
      <c r="C22" s="425">
        <f>SUM('- 38 -'!C22,'- 38 -'!F22,'- 38 -'!I22)</f>
        <v>327954</v>
      </c>
      <c r="D22" s="363">
        <f>C22/'- 3 -'!E22</f>
        <v>0.015083937181692245</v>
      </c>
      <c r="E22" s="425">
        <f>C22/'- 7 -'!H22</f>
        <v>90.6801968699884</v>
      </c>
    </row>
    <row r="23" spans="1:5" ht="12.75">
      <c r="A23" s="11">
        <v>15</v>
      </c>
      <c r="B23" s="12" t="s">
        <v>138</v>
      </c>
      <c r="C23" s="424">
        <f>SUM('- 38 -'!C23,'- 38 -'!F23,'- 38 -'!I23)</f>
        <v>824521</v>
      </c>
      <c r="D23" s="362">
        <f>C23/'- 3 -'!E23</f>
        <v>0.02898753768020244</v>
      </c>
      <c r="E23" s="424">
        <f>C23/'- 7 -'!H23</f>
        <v>144.69850128110633</v>
      </c>
    </row>
    <row r="24" spans="1:5" ht="12.75">
      <c r="A24" s="13">
        <v>16</v>
      </c>
      <c r="B24" s="14" t="s">
        <v>139</v>
      </c>
      <c r="C24" s="425">
        <f>SUM('- 38 -'!C24,'- 38 -'!F24,'- 38 -'!I24)</f>
        <v>53555</v>
      </c>
      <c r="D24" s="363">
        <f>C24/'- 3 -'!E24</f>
        <v>0.009721499153010642</v>
      </c>
      <c r="E24" s="425">
        <f>C24/'- 7 -'!H24</f>
        <v>68.04955527318933</v>
      </c>
    </row>
    <row r="25" spans="1:5" ht="12.75">
      <c r="A25" s="11">
        <v>17</v>
      </c>
      <c r="B25" s="12" t="s">
        <v>140</v>
      </c>
      <c r="C25" s="424">
        <f>SUM('- 38 -'!C25,'- 38 -'!F25,'- 38 -'!I25)</f>
        <v>23456</v>
      </c>
      <c r="D25" s="362">
        <f>C25/'- 3 -'!E25</f>
        <v>0.0059111662446984575</v>
      </c>
      <c r="E25" s="424">
        <f>C25/'- 7 -'!H25</f>
        <v>43.276752767527675</v>
      </c>
    </row>
    <row r="26" spans="1:5" ht="12.75">
      <c r="A26" s="13">
        <v>18</v>
      </c>
      <c r="B26" s="14" t="s">
        <v>141</v>
      </c>
      <c r="C26" s="425">
        <f>SUM('- 38 -'!C26,'- 38 -'!F26,'- 38 -'!I26)</f>
        <v>129001</v>
      </c>
      <c r="D26" s="363">
        <f>C26/'- 3 -'!E26</f>
        <v>0.014649226424637582</v>
      </c>
      <c r="E26" s="425">
        <f>C26/'- 7 -'!H26</f>
        <v>83.4579802031442</v>
      </c>
    </row>
    <row r="27" spans="1:5" ht="12.75">
      <c r="A27" s="11">
        <v>19</v>
      </c>
      <c r="B27" s="12" t="s">
        <v>142</v>
      </c>
      <c r="C27" s="424">
        <f>SUM('- 38 -'!C27,'- 38 -'!F27,'- 38 -'!I27)</f>
        <v>1142225</v>
      </c>
      <c r="D27" s="362">
        <f>C27/'- 3 -'!E27</f>
        <v>0.053311091460732075</v>
      </c>
      <c r="E27" s="424">
        <f>C27/'- 7 -'!H27</f>
        <v>241.500518003256</v>
      </c>
    </row>
    <row r="28" spans="1:5" ht="12.75">
      <c r="A28" s="13">
        <v>20</v>
      </c>
      <c r="B28" s="14" t="s">
        <v>143</v>
      </c>
      <c r="C28" s="425">
        <f>SUM('- 38 -'!C28,'- 38 -'!F28,'- 38 -'!I28)</f>
        <v>224738.37</v>
      </c>
      <c r="D28" s="363">
        <f>C28/'- 3 -'!E28</f>
        <v>0.029857974480397825</v>
      </c>
      <c r="E28" s="425">
        <f>C28/'- 7 -'!H28</f>
        <v>228.85781059063137</v>
      </c>
    </row>
    <row r="29" spans="1:5" ht="12.75">
      <c r="A29" s="11">
        <v>21</v>
      </c>
      <c r="B29" s="12" t="s">
        <v>144</v>
      </c>
      <c r="C29" s="424">
        <f>SUM('- 38 -'!C29,'- 38 -'!F29,'- 38 -'!I29)</f>
        <v>399325</v>
      </c>
      <c r="D29" s="362">
        <f>C29/'- 3 -'!E29</f>
        <v>0.018998389400923084</v>
      </c>
      <c r="E29" s="424">
        <f>C29/'- 7 -'!H29</f>
        <v>114.4952260802248</v>
      </c>
    </row>
    <row r="30" spans="1:5" ht="12.75">
      <c r="A30" s="13">
        <v>22</v>
      </c>
      <c r="B30" s="14" t="s">
        <v>145</v>
      </c>
      <c r="C30" s="425">
        <f>SUM('- 38 -'!C30,'- 38 -'!F30,'- 38 -'!I30)</f>
        <v>687265</v>
      </c>
      <c r="D30" s="363">
        <f>C30/'- 3 -'!E30</f>
        <v>0.057897179885497085</v>
      </c>
      <c r="E30" s="425">
        <f>C30/'- 7 -'!H30</f>
        <v>386.5382452193476</v>
      </c>
    </row>
    <row r="31" spans="1:5" ht="12.75">
      <c r="A31" s="11">
        <v>23</v>
      </c>
      <c r="B31" s="12" t="s">
        <v>146</v>
      </c>
      <c r="C31" s="424">
        <f>SUM('- 38 -'!C31,'- 38 -'!F31,'- 38 -'!I31)</f>
        <v>72820</v>
      </c>
      <c r="D31" s="362">
        <f>C31/'- 3 -'!E31</f>
        <v>0.007782798988214756</v>
      </c>
      <c r="E31" s="424">
        <f>C31/'- 7 -'!H31</f>
        <v>50.79874433205441</v>
      </c>
    </row>
    <row r="32" spans="1:5" ht="12.75">
      <c r="A32" s="13">
        <v>24</v>
      </c>
      <c r="B32" s="14" t="s">
        <v>147</v>
      </c>
      <c r="C32" s="425">
        <f>SUM('- 38 -'!C32,'- 38 -'!F32,'- 38 -'!I32)</f>
        <v>406410</v>
      </c>
      <c r="D32" s="363">
        <f>C32/'- 3 -'!E32</f>
        <v>0.01867306595514724</v>
      </c>
      <c r="E32" s="425">
        <f>C32/'- 7 -'!H32</f>
        <v>109.22651042786497</v>
      </c>
    </row>
    <row r="33" spans="1:5" ht="12.75">
      <c r="A33" s="11">
        <v>25</v>
      </c>
      <c r="B33" s="12" t="s">
        <v>148</v>
      </c>
      <c r="C33" s="424">
        <f>SUM('- 38 -'!C33,'- 38 -'!F33,'- 38 -'!I33)</f>
        <v>246786</v>
      </c>
      <c r="D33" s="362">
        <f>C33/'- 3 -'!E33</f>
        <v>0.024907042411590627</v>
      </c>
      <c r="E33" s="424">
        <f>C33/'- 7 -'!H33</f>
        <v>154.3087600825361</v>
      </c>
    </row>
    <row r="34" spans="1:5" ht="12.75">
      <c r="A34" s="13">
        <v>26</v>
      </c>
      <c r="B34" s="14" t="s">
        <v>149</v>
      </c>
      <c r="C34" s="425">
        <f>SUM('- 38 -'!C34,'- 38 -'!F34,'- 38 -'!I34)</f>
        <v>289916</v>
      </c>
      <c r="D34" s="363">
        <f>C34/'- 3 -'!E34</f>
        <v>0.01990282137644133</v>
      </c>
      <c r="E34" s="425">
        <f>C34/'- 7 -'!H34</f>
        <v>106.62596542846634</v>
      </c>
    </row>
    <row r="35" spans="1:5" ht="12.75">
      <c r="A35" s="11">
        <v>28</v>
      </c>
      <c r="B35" s="12" t="s">
        <v>150</v>
      </c>
      <c r="C35" s="424">
        <f>SUM('- 38 -'!C35,'- 38 -'!F35,'- 38 -'!I35)</f>
        <v>139595</v>
      </c>
      <c r="D35" s="362">
        <f>C35/'- 3 -'!E35</f>
        <v>0.023000438935272205</v>
      </c>
      <c r="E35" s="424">
        <f>C35/'- 7 -'!H35</f>
        <v>156.25139914931722</v>
      </c>
    </row>
    <row r="36" spans="1:5" ht="12.75">
      <c r="A36" s="13">
        <v>30</v>
      </c>
      <c r="B36" s="14" t="s">
        <v>151</v>
      </c>
      <c r="C36" s="425">
        <f>SUM('- 38 -'!C36,'- 38 -'!F36,'- 38 -'!I36)</f>
        <v>234047</v>
      </c>
      <c r="D36" s="363">
        <f>C36/'- 3 -'!E36</f>
        <v>0.026519352917228532</v>
      </c>
      <c r="E36" s="425">
        <f>C36/'- 7 -'!H36</f>
        <v>171.09949557716206</v>
      </c>
    </row>
    <row r="37" spans="1:5" ht="12.75">
      <c r="A37" s="11">
        <v>31</v>
      </c>
      <c r="B37" s="12" t="s">
        <v>152</v>
      </c>
      <c r="C37" s="424">
        <f>SUM('- 38 -'!C37,'- 38 -'!F37,'- 38 -'!I37)</f>
        <v>267339</v>
      </c>
      <c r="D37" s="362">
        <f>C37/'- 3 -'!E37</f>
        <v>0.02651516316149921</v>
      </c>
      <c r="E37" s="424">
        <f>C37/'- 7 -'!H37</f>
        <v>157.0734430082256</v>
      </c>
    </row>
    <row r="38" spans="1:5" ht="12.75">
      <c r="A38" s="13">
        <v>32</v>
      </c>
      <c r="B38" s="14" t="s">
        <v>153</v>
      </c>
      <c r="C38" s="425">
        <f>SUM('- 38 -'!C38,'- 38 -'!F38,'- 38 -'!I38)</f>
        <v>147799</v>
      </c>
      <c r="D38" s="363">
        <f>C38/'- 3 -'!E38</f>
        <v>0.023082957555963665</v>
      </c>
      <c r="E38" s="425">
        <f>C38/'- 7 -'!H38</f>
        <v>168.43190883190883</v>
      </c>
    </row>
    <row r="39" spans="1:5" ht="12.75">
      <c r="A39" s="11">
        <v>33</v>
      </c>
      <c r="B39" s="12" t="s">
        <v>154</v>
      </c>
      <c r="C39" s="424">
        <f>SUM('- 38 -'!C39,'- 38 -'!F39,'- 38 -'!I39)</f>
        <v>376464</v>
      </c>
      <c r="D39" s="362">
        <f>C39/'- 3 -'!E39</f>
        <v>0.031137585874342656</v>
      </c>
      <c r="E39" s="424">
        <f>C39/'- 7 -'!H39</f>
        <v>201.03812880487024</v>
      </c>
    </row>
    <row r="40" spans="1:5" ht="12.75">
      <c r="A40" s="13">
        <v>34</v>
      </c>
      <c r="B40" s="14" t="s">
        <v>155</v>
      </c>
      <c r="C40" s="425">
        <f>SUM('- 38 -'!C40,'- 38 -'!F40,'- 38 -'!I40)</f>
        <v>69995.12</v>
      </c>
      <c r="D40" s="363">
        <f>C40/'- 3 -'!E40</f>
        <v>0.012902273421471811</v>
      </c>
      <c r="E40" s="425">
        <f>C40/'- 7 -'!H40</f>
        <v>93.0167707641196</v>
      </c>
    </row>
    <row r="41" spans="1:5" ht="12.75">
      <c r="A41" s="11">
        <v>35</v>
      </c>
      <c r="B41" s="12" t="s">
        <v>156</v>
      </c>
      <c r="C41" s="424">
        <f>SUM('- 38 -'!C41,'- 38 -'!F41,'- 38 -'!I41)</f>
        <v>477240</v>
      </c>
      <c r="D41" s="362">
        <f>C41/'- 3 -'!E41</f>
        <v>0.035702991864933704</v>
      </c>
      <c r="E41" s="424">
        <f>C41/'- 7 -'!H41</f>
        <v>239.09819639278558</v>
      </c>
    </row>
    <row r="42" spans="1:5" ht="12.75">
      <c r="A42" s="13">
        <v>36</v>
      </c>
      <c r="B42" s="14" t="s">
        <v>157</v>
      </c>
      <c r="C42" s="425">
        <f>SUM('- 38 -'!C42,'- 38 -'!F42,'- 38 -'!I42)</f>
        <v>87365</v>
      </c>
      <c r="D42" s="363">
        <f>C42/'- 3 -'!E42</f>
        <v>0.01232415013107167</v>
      </c>
      <c r="E42" s="425">
        <f>C42/'- 7 -'!H42</f>
        <v>77.96965640339134</v>
      </c>
    </row>
    <row r="43" spans="1:5" ht="12.75">
      <c r="A43" s="11">
        <v>37</v>
      </c>
      <c r="B43" s="12" t="s">
        <v>158</v>
      </c>
      <c r="C43" s="424">
        <f>SUM('- 38 -'!C43,'- 38 -'!F43,'- 38 -'!I43)</f>
        <v>164453</v>
      </c>
      <c r="D43" s="362">
        <f>C43/'- 3 -'!E43</f>
        <v>0.02396647989329901</v>
      </c>
      <c r="E43" s="424">
        <f>C43/'- 7 -'!H43</f>
        <v>162.34254689042447</v>
      </c>
    </row>
    <row r="44" spans="1:5" ht="12.75">
      <c r="A44" s="13">
        <v>38</v>
      </c>
      <c r="B44" s="14" t="s">
        <v>159</v>
      </c>
      <c r="C44" s="425">
        <f>SUM('- 38 -'!C44,'- 38 -'!F44,'- 38 -'!I44)</f>
        <v>138944</v>
      </c>
      <c r="D44" s="363">
        <f>C44/'- 3 -'!E44</f>
        <v>0.015592488587056745</v>
      </c>
      <c r="E44" s="425">
        <f>C44/'- 7 -'!H44</f>
        <v>109.85452245414295</v>
      </c>
    </row>
    <row r="45" spans="1:5" ht="12.75">
      <c r="A45" s="11">
        <v>39</v>
      </c>
      <c r="B45" s="12" t="s">
        <v>160</v>
      </c>
      <c r="C45" s="424">
        <f>SUM('- 38 -'!C45,'- 38 -'!F45,'- 38 -'!I45)</f>
        <v>161886</v>
      </c>
      <c r="D45" s="362">
        <f>C45/'- 3 -'!E45</f>
        <v>0.011038478595636812</v>
      </c>
      <c r="E45" s="424">
        <f>C45/'- 7 -'!H45</f>
        <v>71.0961791831357</v>
      </c>
    </row>
    <row r="46" spans="1:5" ht="12.75">
      <c r="A46" s="13">
        <v>40</v>
      </c>
      <c r="B46" s="14" t="s">
        <v>161</v>
      </c>
      <c r="C46" s="425">
        <f>SUM('- 38 -'!C46,'- 38 -'!F46,'- 38 -'!I46)</f>
        <v>811975</v>
      </c>
      <c r="D46" s="363">
        <f>C46/'- 3 -'!E46</f>
        <v>0.019552867065933094</v>
      </c>
      <c r="E46" s="425">
        <f>C46/'- 7 -'!H46</f>
        <v>107.1914191419142</v>
      </c>
    </row>
    <row r="47" spans="1:5" ht="12.75">
      <c r="A47" s="11">
        <v>41</v>
      </c>
      <c r="B47" s="12" t="s">
        <v>162</v>
      </c>
      <c r="C47" s="424">
        <f>SUM('- 38 -'!C47,'- 38 -'!F47,'- 38 -'!I47)</f>
        <v>457925</v>
      </c>
      <c r="D47" s="362">
        <f>C47/'- 3 -'!E47</f>
        <v>0.037957077439732236</v>
      </c>
      <c r="E47" s="424">
        <f>C47/'- 7 -'!H47</f>
        <v>263.85767790262173</v>
      </c>
    </row>
    <row r="48" spans="1:5" ht="12.75">
      <c r="A48" s="13">
        <v>42</v>
      </c>
      <c r="B48" s="14" t="s">
        <v>163</v>
      </c>
      <c r="C48" s="425">
        <f>SUM('- 38 -'!C48,'- 38 -'!F48,'- 38 -'!I48)</f>
        <v>135144</v>
      </c>
      <c r="D48" s="363">
        <f>C48/'- 3 -'!E48</f>
        <v>0.01766919215063423</v>
      </c>
      <c r="E48" s="425">
        <f>C48/'- 7 -'!H48</f>
        <v>118.63061797752809</v>
      </c>
    </row>
    <row r="49" spans="1:5" ht="12.75">
      <c r="A49" s="11">
        <v>43</v>
      </c>
      <c r="B49" s="12" t="s">
        <v>164</v>
      </c>
      <c r="C49" s="424">
        <f>SUM('- 38 -'!C49,'- 38 -'!F49,'- 38 -'!I49)</f>
        <v>112355</v>
      </c>
      <c r="D49" s="362">
        <f>C49/'- 3 -'!E49</f>
        <v>0.018222680819012637</v>
      </c>
      <c r="E49" s="424">
        <f>C49/'- 7 -'!H49</f>
        <v>130.56943637420105</v>
      </c>
    </row>
    <row r="50" spans="1:5" ht="12.75">
      <c r="A50" s="13">
        <v>44</v>
      </c>
      <c r="B50" s="14" t="s">
        <v>165</v>
      </c>
      <c r="C50" s="425">
        <f>SUM('- 38 -'!C50,'- 38 -'!F50,'- 38 -'!I50)</f>
        <v>192711</v>
      </c>
      <c r="D50" s="363">
        <f>C50/'- 3 -'!E50</f>
        <v>0.021457804805917607</v>
      </c>
      <c r="E50" s="425">
        <f>C50/'- 7 -'!H50</f>
        <v>139.64565217391305</v>
      </c>
    </row>
    <row r="51" spans="1:5" ht="12.75">
      <c r="A51" s="11">
        <v>45</v>
      </c>
      <c r="B51" s="12" t="s">
        <v>166</v>
      </c>
      <c r="C51" s="424">
        <f>SUM('- 38 -'!C51,'- 38 -'!F51,'- 38 -'!I51)</f>
        <v>115947</v>
      </c>
      <c r="D51" s="362">
        <f>C51/'- 3 -'!E51</f>
        <v>0.010055170013085502</v>
      </c>
      <c r="E51" s="424">
        <f>C51/'- 7 -'!H51</f>
        <v>62.78265107212476</v>
      </c>
    </row>
    <row r="52" spans="1:5" ht="12.75">
      <c r="A52" s="13">
        <v>46</v>
      </c>
      <c r="B52" s="14" t="s">
        <v>167</v>
      </c>
      <c r="C52" s="425">
        <f>SUM('- 38 -'!C52,'- 38 -'!F52,'- 38 -'!I52)</f>
        <v>262285</v>
      </c>
      <c r="D52" s="363">
        <f>C52/'- 3 -'!E52</f>
        <v>0.024343450521860474</v>
      </c>
      <c r="E52" s="425">
        <f>C52/'- 7 -'!H52</f>
        <v>163.3665524758642</v>
      </c>
    </row>
    <row r="53" spans="1:5" ht="12.75">
      <c r="A53" s="11">
        <v>47</v>
      </c>
      <c r="B53" s="12" t="s">
        <v>168</v>
      </c>
      <c r="C53" s="424">
        <f>SUM('- 38 -'!C53,'- 38 -'!F53,'- 38 -'!I53)</f>
        <v>226092</v>
      </c>
      <c r="D53" s="362">
        <f>C53/'- 3 -'!E53</f>
        <v>0.02658363093512906</v>
      </c>
      <c r="E53" s="424">
        <f>C53/'- 7 -'!H53</f>
        <v>153.78315875391104</v>
      </c>
    </row>
    <row r="54" spans="1:5" ht="12.75">
      <c r="A54" s="13">
        <v>48</v>
      </c>
      <c r="B54" s="14" t="s">
        <v>169</v>
      </c>
      <c r="C54" s="425">
        <f>SUM('- 38 -'!C54,'- 38 -'!F54,'- 38 -'!I54)</f>
        <v>1303638</v>
      </c>
      <c r="D54" s="363">
        <f>C54/'- 3 -'!E54</f>
        <v>0.024353967083199028</v>
      </c>
      <c r="E54" s="425">
        <f>C54/'- 7 -'!H54</f>
        <v>252.06171813066766</v>
      </c>
    </row>
    <row r="55" spans="1:5" ht="12.75">
      <c r="A55" s="11">
        <v>49</v>
      </c>
      <c r="B55" s="12" t="s">
        <v>170</v>
      </c>
      <c r="C55" s="424">
        <f>SUM('- 38 -'!C55,'- 38 -'!F55,'- 38 -'!I55)</f>
        <v>219045</v>
      </c>
      <c r="D55" s="362">
        <f>C55/'- 3 -'!E55</f>
        <v>0.006824642015910362</v>
      </c>
      <c r="E55" s="424">
        <f>C55/'- 7 -'!H55</f>
        <v>50.34822783064404</v>
      </c>
    </row>
    <row r="56" spans="1:5" ht="12.75">
      <c r="A56" s="13">
        <v>50</v>
      </c>
      <c r="B56" s="14" t="s">
        <v>385</v>
      </c>
      <c r="C56" s="425">
        <f>SUM('- 38 -'!C56,'- 38 -'!F56,'- 38 -'!I56)</f>
        <v>249152</v>
      </c>
      <c r="D56" s="363">
        <f>C56/'- 3 -'!E56</f>
        <v>0.017799295992236525</v>
      </c>
      <c r="E56" s="425">
        <f>C56/'- 7 -'!H56</f>
        <v>132.001059602649</v>
      </c>
    </row>
    <row r="57" spans="1:5" ht="12.75">
      <c r="A57" s="11">
        <v>2264</v>
      </c>
      <c r="B57" s="12" t="s">
        <v>171</v>
      </c>
      <c r="C57" s="424">
        <f>SUM('- 38 -'!C57,'- 38 -'!F57,'- 38 -'!I57)</f>
        <v>23666</v>
      </c>
      <c r="D57" s="362">
        <f>C57/'- 3 -'!E57</f>
        <v>0.01289437466151313</v>
      </c>
      <c r="E57" s="424">
        <f>C57/'- 7 -'!H57</f>
        <v>116.86913580246913</v>
      </c>
    </row>
    <row r="58" spans="1:5" ht="12.75">
      <c r="A58" s="13">
        <v>2309</v>
      </c>
      <c r="B58" s="14" t="s">
        <v>172</v>
      </c>
      <c r="C58" s="425">
        <f>SUM('- 38 -'!C58,'- 38 -'!F58,'- 38 -'!I58)</f>
        <v>34085</v>
      </c>
      <c r="D58" s="363">
        <f>C58/'- 3 -'!E58</f>
        <v>0.017468871480664314</v>
      </c>
      <c r="E58" s="425">
        <f>C58/'- 7 -'!H58</f>
        <v>130.09541984732823</v>
      </c>
    </row>
    <row r="59" spans="1:5" ht="12.75">
      <c r="A59" s="11">
        <v>2312</v>
      </c>
      <c r="B59" s="12" t="s">
        <v>173</v>
      </c>
      <c r="C59" s="424">
        <f>SUM('- 38 -'!C59,'- 38 -'!F59,'- 38 -'!I59)</f>
        <v>92717</v>
      </c>
      <c r="D59" s="362">
        <f>C59/'- 3 -'!E59</f>
        <v>0.05098346503021605</v>
      </c>
      <c r="E59" s="424">
        <f>C59/'- 7 -'!H59</f>
        <v>420.48526077097506</v>
      </c>
    </row>
    <row r="60" spans="1:5" ht="12.75">
      <c r="A60" s="13">
        <v>2355</v>
      </c>
      <c r="B60" s="14" t="s">
        <v>174</v>
      </c>
      <c r="C60" s="425">
        <f>SUM('- 38 -'!C60,'- 38 -'!F60,'- 38 -'!I60)</f>
        <v>408353</v>
      </c>
      <c r="D60" s="363">
        <f>C60/'- 3 -'!E60</f>
        <v>0.017139243504910303</v>
      </c>
      <c r="E60" s="425">
        <f>C60/'- 7 -'!H60</f>
        <v>120.76447625243982</v>
      </c>
    </row>
    <row r="61" spans="1:5" ht="12.75">
      <c r="A61" s="11">
        <v>2439</v>
      </c>
      <c r="B61" s="12" t="s">
        <v>175</v>
      </c>
      <c r="C61" s="424">
        <f>SUM('- 38 -'!C61,'- 38 -'!F61,'- 38 -'!I61)</f>
        <v>9564.6</v>
      </c>
      <c r="D61" s="362">
        <f>C61/'- 3 -'!E61</f>
        <v>0.008135424975710277</v>
      </c>
      <c r="E61" s="424">
        <f>C61/'- 7 -'!H61</f>
        <v>64.40808080808081</v>
      </c>
    </row>
    <row r="62" spans="1:5" ht="12.75">
      <c r="A62" s="13">
        <v>2460</v>
      </c>
      <c r="B62" s="14" t="s">
        <v>176</v>
      </c>
      <c r="C62" s="425">
        <f>SUM('- 38 -'!C62,'- 38 -'!F62,'- 38 -'!I62)</f>
        <v>49215</v>
      </c>
      <c r="D62" s="363">
        <f>C62/'- 3 -'!E62</f>
        <v>0.01775935825982466</v>
      </c>
      <c r="E62" s="425">
        <f>C62/'- 7 -'!H62</f>
        <v>158.75806451612902</v>
      </c>
    </row>
    <row r="63" spans="1:5" ht="12.75">
      <c r="A63" s="11">
        <v>3000</v>
      </c>
      <c r="B63" s="12" t="s">
        <v>459</v>
      </c>
      <c r="C63" s="424">
        <f>SUM('- 38 -'!C63,'- 38 -'!F63,'- 38 -'!I63)</f>
        <v>250321</v>
      </c>
      <c r="D63" s="362">
        <f>C63/'- 3 -'!E63</f>
        <v>0.049634927367172274</v>
      </c>
      <c r="E63" s="424">
        <f>C63/'- 7 -'!H63</f>
        <v>360.1741007194245</v>
      </c>
    </row>
    <row r="64" spans="1:5" ht="4.5" customHeight="1">
      <c r="A64" s="15"/>
      <c r="B64" s="15"/>
      <c r="C64" s="426"/>
      <c r="D64" s="196"/>
      <c r="E64" s="426"/>
    </row>
    <row r="65" spans="1:5" ht="12.75">
      <c r="A65" s="17"/>
      <c r="B65" s="18" t="s">
        <v>177</v>
      </c>
      <c r="C65" s="427">
        <f>SUM(C11:C63)</f>
        <v>26925245.500000004</v>
      </c>
      <c r="D65" s="101">
        <f>C65/'- 3 -'!E65</f>
        <v>0.02218165369259735</v>
      </c>
      <c r="E65" s="427">
        <f>C65/'- 7 -'!H65</f>
        <v>144.22210279854215</v>
      </c>
    </row>
    <row r="66" spans="1:5" ht="4.5" customHeight="1">
      <c r="A66" s="15"/>
      <c r="B66" s="15"/>
      <c r="C66" s="426"/>
      <c r="D66" s="196"/>
      <c r="E66" s="426"/>
    </row>
    <row r="67" spans="1:5" ht="12.75">
      <c r="A67" s="13">
        <v>2155</v>
      </c>
      <c r="B67" s="14" t="s">
        <v>178</v>
      </c>
      <c r="C67" s="425">
        <f>SUM('- 38 -'!C67,'- 38 -'!F67,'- 38 -'!I67)</f>
        <v>40987</v>
      </c>
      <c r="D67" s="363">
        <f>C67/'- 3 -'!E67</f>
        <v>0.03547894428054609</v>
      </c>
      <c r="E67" s="425">
        <f>C67/'- 7 -'!H67</f>
        <v>281.6975945017182</v>
      </c>
    </row>
    <row r="68" spans="1:5" ht="12.75">
      <c r="A68" s="11">
        <v>2408</v>
      </c>
      <c r="B68" s="12" t="s">
        <v>180</v>
      </c>
      <c r="C68" s="424">
        <f>SUM('- 38 -'!C68,'- 38 -'!F68,'- 38 -'!I68)</f>
        <v>63350</v>
      </c>
      <c r="D68" s="362">
        <f>C68/'- 3 -'!E68</f>
        <v>0.027874972279033093</v>
      </c>
      <c r="E68" s="424">
        <f>C68/'- 7 -'!H68</f>
        <v>236.82242990654206</v>
      </c>
    </row>
    <row r="69" ht="6.75" customHeight="1"/>
    <row r="70" spans="1:2" ht="12" customHeight="1">
      <c r="A70" s="392" t="s">
        <v>436</v>
      </c>
      <c r="B70" s="4" t="s">
        <v>358</v>
      </c>
    </row>
    <row r="71" spans="1:2" ht="12" customHeight="1">
      <c r="A71" s="5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81" customWidth="1"/>
    <col min="2" max="2" width="31.83203125" style="81" customWidth="1"/>
    <col min="3" max="3" width="15.83203125" style="81" customWidth="1"/>
    <col min="4" max="6" width="14.83203125" style="81" customWidth="1"/>
    <col min="7" max="7" width="12.83203125" style="81" customWidth="1"/>
    <col min="8" max="8" width="16.83203125" style="81" customWidth="1"/>
    <col min="9" max="9" width="11.83203125" style="81" customWidth="1"/>
    <col min="10" max="11" width="14.83203125" style="81" customWidth="1"/>
    <col min="12" max="12" width="19.5" style="81" customWidth="1"/>
    <col min="13" max="16384" width="14.83203125" style="81" customWidth="1"/>
  </cols>
  <sheetData>
    <row r="1" spans="1:2" ht="6.75" customHeight="1">
      <c r="A1" s="15"/>
      <c r="B1" s="79"/>
    </row>
    <row r="2" spans="1:9" ht="12.75">
      <c r="A2" s="9"/>
      <c r="B2" s="105" t="str">
        <f>"  SUMMARY"&amp;REPLACE(REVYEAR,1,8,"")</f>
        <v>  SUMMARY OF OPERATING FUND REVENUE: 1999/2000 ACTUAL</v>
      </c>
      <c r="C2" s="105"/>
      <c r="D2" s="105"/>
      <c r="E2" s="105"/>
      <c r="F2" s="105"/>
      <c r="G2" s="105"/>
      <c r="H2" s="105"/>
      <c r="I2" s="105"/>
    </row>
    <row r="3" spans="1:2" ht="12.75">
      <c r="A3" s="10"/>
      <c r="B3" s="107"/>
    </row>
    <row r="4" spans="1:9" ht="12.75">
      <c r="A4" s="8"/>
      <c r="C4" s="141"/>
      <c r="D4" s="181"/>
      <c r="E4" s="181"/>
      <c r="F4" s="141"/>
      <c r="G4" s="141"/>
      <c r="H4" s="141"/>
      <c r="I4" s="141"/>
    </row>
    <row r="5" spans="1:9" ht="12.75">
      <c r="A5" s="8"/>
      <c r="C5" s="56"/>
      <c r="D5" s="141"/>
      <c r="E5" s="141"/>
      <c r="F5" s="141"/>
      <c r="G5" s="141"/>
      <c r="H5" s="141"/>
      <c r="I5" s="141"/>
    </row>
    <row r="6" spans="1:9" ht="12.75">
      <c r="A6" s="8"/>
      <c r="C6" s="153" t="s">
        <v>194</v>
      </c>
      <c r="D6" s="127"/>
      <c r="E6" s="127"/>
      <c r="F6" s="127"/>
      <c r="G6" s="127"/>
      <c r="H6" s="127"/>
      <c r="I6" s="128"/>
    </row>
    <row r="7" spans="1:9" ht="12.75">
      <c r="A7" s="15"/>
      <c r="C7" s="67" t="s">
        <v>210</v>
      </c>
      <c r="D7" s="65"/>
      <c r="E7" s="65"/>
      <c r="F7" s="142" t="s">
        <v>63</v>
      </c>
      <c r="G7" s="142" t="s">
        <v>3</v>
      </c>
      <c r="H7" s="142" t="s">
        <v>193</v>
      </c>
      <c r="I7" s="142" t="s">
        <v>3</v>
      </c>
    </row>
    <row r="8" spans="1:9" ht="12.75">
      <c r="A8" s="92"/>
      <c r="B8" s="45"/>
      <c r="C8" s="177"/>
      <c r="D8" s="131"/>
      <c r="E8" s="131"/>
      <c r="F8" s="144" t="s">
        <v>235</v>
      </c>
      <c r="G8" s="144" t="s">
        <v>236</v>
      </c>
      <c r="H8" s="144" t="s">
        <v>237</v>
      </c>
      <c r="I8" s="144" t="s">
        <v>3</v>
      </c>
    </row>
    <row r="9" spans="1:11" ht="12.75">
      <c r="A9" s="51" t="s">
        <v>110</v>
      </c>
      <c r="B9" s="52" t="s">
        <v>111</v>
      </c>
      <c r="C9" s="146" t="s">
        <v>228</v>
      </c>
      <c r="D9" s="146" t="s">
        <v>204</v>
      </c>
      <c r="E9" s="146" t="s">
        <v>205</v>
      </c>
      <c r="F9" s="146" t="s">
        <v>231</v>
      </c>
      <c r="G9" s="146" t="s">
        <v>254</v>
      </c>
      <c r="H9" s="146" t="s">
        <v>255</v>
      </c>
      <c r="I9" s="146" t="s">
        <v>63</v>
      </c>
      <c r="K9" s="102" t="s">
        <v>338</v>
      </c>
    </row>
    <row r="10" spans="1:9" ht="4.5" customHeight="1">
      <c r="A10" s="76"/>
      <c r="B10" s="76"/>
      <c r="C10" s="147"/>
      <c r="D10" s="147"/>
      <c r="E10" s="147"/>
      <c r="F10" s="147"/>
      <c r="G10" s="147"/>
      <c r="H10" s="147"/>
      <c r="I10" s="147"/>
    </row>
    <row r="11" spans="1:13" ht="12.75">
      <c r="A11" s="11">
        <v>1</v>
      </c>
      <c r="B11" s="12" t="s">
        <v>126</v>
      </c>
      <c r="C11" s="362">
        <f>'- 42 -'!H11</f>
        <v>0.5488636606409267</v>
      </c>
      <c r="D11" s="362">
        <f>'- 43 -'!D11</f>
        <v>7.016097066580341E-05</v>
      </c>
      <c r="E11" s="362">
        <f>'- 43 -'!F11</f>
        <v>0.4283231401721126</v>
      </c>
      <c r="F11" s="362">
        <f>'- 43 -'!H11</f>
        <v>0.008695605997317677</v>
      </c>
      <c r="G11" s="362">
        <f>'- 43 -'!J11</f>
        <v>0.00532754614074845</v>
      </c>
      <c r="H11" s="362">
        <f>'- 44 -'!D11</f>
        <v>0.0037026575256744426</v>
      </c>
      <c r="I11" s="362">
        <f>'- 44 -'!F11</f>
        <v>0.005017228552554268</v>
      </c>
      <c r="K11" s="196">
        <f>SUM(C11:I11)</f>
        <v>1</v>
      </c>
      <c r="L11" s="81" t="s">
        <v>228</v>
      </c>
      <c r="M11" s="99">
        <f>C65</f>
        <v>0.6089422261082732</v>
      </c>
    </row>
    <row r="12" spans="1:13" ht="12.75">
      <c r="A12" s="13">
        <v>2</v>
      </c>
      <c r="B12" s="14" t="s">
        <v>127</v>
      </c>
      <c r="C12" s="363">
        <f>'- 42 -'!H12</f>
        <v>0.5554194100316643</v>
      </c>
      <c r="D12" s="363">
        <f>'- 43 -'!D12</f>
        <v>0.001630705101489209</v>
      </c>
      <c r="E12" s="363">
        <f>'- 43 -'!F12</f>
        <v>0.4067990104091312</v>
      </c>
      <c r="F12" s="363">
        <f>'- 43 -'!H12</f>
        <v>0.011261832729775038</v>
      </c>
      <c r="G12" s="363">
        <f>'- 43 -'!J12</f>
        <v>0.001681829404266009</v>
      </c>
      <c r="H12" s="363">
        <f>'- 44 -'!D12</f>
        <v>0.01273572784379609</v>
      </c>
      <c r="I12" s="363">
        <f>'- 44 -'!F12</f>
        <v>0.01047148447987815</v>
      </c>
      <c r="K12" s="196">
        <f aca="true" t="shared" si="0" ref="K12:K63">SUM(C12:I12)</f>
        <v>0.9999999999999999</v>
      </c>
      <c r="L12" s="81" t="s">
        <v>204</v>
      </c>
      <c r="M12" s="99">
        <f>D65</f>
        <v>0.010503829737797444</v>
      </c>
    </row>
    <row r="13" spans="1:13" ht="12.75">
      <c r="A13" s="11">
        <v>3</v>
      </c>
      <c r="B13" s="12" t="s">
        <v>128</v>
      </c>
      <c r="C13" s="362">
        <f>'- 42 -'!H13</f>
        <v>0.5221293574882816</v>
      </c>
      <c r="D13" s="362">
        <f>'- 43 -'!D13</f>
        <v>0.002373949150688202</v>
      </c>
      <c r="E13" s="362">
        <f>'- 43 -'!F13</f>
        <v>0.46175286088737694</v>
      </c>
      <c r="F13" s="362">
        <f>'- 43 -'!H13</f>
        <v>0.006994420373698946</v>
      </c>
      <c r="G13" s="362">
        <f>'- 43 -'!J13</f>
        <v>0</v>
      </c>
      <c r="H13" s="362">
        <f>'- 44 -'!D13</f>
        <v>0.004537647180825952</v>
      </c>
      <c r="I13" s="362">
        <f>'- 44 -'!F13</f>
        <v>0.002211764919128408</v>
      </c>
      <c r="K13" s="196">
        <f t="shared" si="0"/>
        <v>1</v>
      </c>
      <c r="L13" s="81" t="s">
        <v>205</v>
      </c>
      <c r="M13" s="99">
        <f>E65</f>
        <v>0.33637828600736747</v>
      </c>
    </row>
    <row r="14" spans="1:13" ht="12.75">
      <c r="A14" s="13">
        <v>4</v>
      </c>
      <c r="B14" s="14" t="s">
        <v>129</v>
      </c>
      <c r="C14" s="363">
        <f>'- 42 -'!H14</f>
        <v>0.5709448032247153</v>
      </c>
      <c r="D14" s="363">
        <f>'- 43 -'!D14</f>
        <v>0.0056269473083109785</v>
      </c>
      <c r="E14" s="363">
        <f>'- 43 -'!F14</f>
        <v>0.39428791196523205</v>
      </c>
      <c r="F14" s="363">
        <f>'- 43 -'!H14</f>
        <v>0.008595827562467608</v>
      </c>
      <c r="G14" s="363">
        <f>'- 43 -'!J14</f>
        <v>0.00021504536662396296</v>
      </c>
      <c r="H14" s="363">
        <f>'- 44 -'!D14</f>
        <v>0.01680231281769224</v>
      </c>
      <c r="I14" s="363">
        <f>'- 44 -'!F14</f>
        <v>0.0035271517549578047</v>
      </c>
      <c r="K14" s="196">
        <f t="shared" si="0"/>
        <v>0.9999999999999999</v>
      </c>
      <c r="L14" s="81" t="s">
        <v>263</v>
      </c>
      <c r="M14" s="99">
        <f>F65</f>
        <v>0.009363548884039553</v>
      </c>
    </row>
    <row r="15" spans="1:13" ht="12.75">
      <c r="A15" s="11">
        <v>5</v>
      </c>
      <c r="B15" s="12" t="s">
        <v>130</v>
      </c>
      <c r="C15" s="362">
        <f>'- 42 -'!H15</f>
        <v>0.47806082118673904</v>
      </c>
      <c r="D15" s="362">
        <f>'- 43 -'!D15</f>
        <v>0</v>
      </c>
      <c r="E15" s="362">
        <f>'- 43 -'!F15</f>
        <v>0.49043906562018913</v>
      </c>
      <c r="F15" s="362">
        <f>'- 43 -'!H15</f>
        <v>0.008218805837708421</v>
      </c>
      <c r="G15" s="362">
        <f>'- 43 -'!J15</f>
        <v>0.0006138210367884577</v>
      </c>
      <c r="H15" s="362">
        <f>'- 44 -'!D15</f>
        <v>0.01948965236751258</v>
      </c>
      <c r="I15" s="362">
        <f>'- 44 -'!F15</f>
        <v>0.0031778339510623753</v>
      </c>
      <c r="K15" s="196">
        <f t="shared" si="0"/>
        <v>0.9999999999999999</v>
      </c>
      <c r="L15" s="81" t="s">
        <v>232</v>
      </c>
      <c r="M15" s="99">
        <f>G65</f>
        <v>0.018966722373278493</v>
      </c>
    </row>
    <row r="16" spans="1:13" ht="12.75">
      <c r="A16" s="13">
        <v>6</v>
      </c>
      <c r="B16" s="14" t="s">
        <v>131</v>
      </c>
      <c r="C16" s="363">
        <f>'- 42 -'!H16</f>
        <v>0.6311033691332073</v>
      </c>
      <c r="D16" s="363">
        <f>'- 43 -'!D16</f>
        <v>0.001001092294455996</v>
      </c>
      <c r="E16" s="363">
        <f>'- 43 -'!F16</f>
        <v>0.3474788626481719</v>
      </c>
      <c r="F16" s="363">
        <f>'- 43 -'!H16</f>
        <v>0.006153933136117013</v>
      </c>
      <c r="G16" s="363">
        <f>'- 43 -'!J16</f>
        <v>0</v>
      </c>
      <c r="H16" s="363">
        <f>'- 44 -'!D16</f>
        <v>0.004928457151692731</v>
      </c>
      <c r="I16" s="363">
        <f>'- 44 -'!F16</f>
        <v>0.009334285636355</v>
      </c>
      <c r="K16" s="196">
        <f t="shared" si="0"/>
        <v>0.9999999999999999</v>
      </c>
      <c r="L16" s="81" t="s">
        <v>193</v>
      </c>
      <c r="M16" s="99">
        <f>H65</f>
        <v>0.010152811092989222</v>
      </c>
    </row>
    <row r="17" spans="1:13" ht="12.75">
      <c r="A17" s="11">
        <v>9</v>
      </c>
      <c r="B17" s="12" t="s">
        <v>132</v>
      </c>
      <c r="C17" s="362">
        <f>'- 42 -'!H17</f>
        <v>0.6624707041140441</v>
      </c>
      <c r="D17" s="362">
        <f>'- 43 -'!D17</f>
        <v>0.00046387779102939717</v>
      </c>
      <c r="E17" s="362">
        <f>'- 43 -'!F17</f>
        <v>0.3183263818898966</v>
      </c>
      <c r="F17" s="362">
        <f>'- 43 -'!H17</f>
        <v>0.00934975510104919</v>
      </c>
      <c r="G17" s="362">
        <f>'- 43 -'!J17</f>
        <v>0.00041638711102686137</v>
      </c>
      <c r="H17" s="362">
        <f>'- 44 -'!D17</f>
        <v>0.006525940907966204</v>
      </c>
      <c r="I17" s="362">
        <f>'- 44 -'!F17</f>
        <v>0.0024469530849877204</v>
      </c>
      <c r="K17" s="196">
        <f t="shared" si="0"/>
        <v>1</v>
      </c>
      <c r="L17" s="376" t="s">
        <v>63</v>
      </c>
      <c r="M17" s="99">
        <f>I65</f>
        <v>0.00569257579625472</v>
      </c>
    </row>
    <row r="18" spans="1:11" ht="12.75">
      <c r="A18" s="13">
        <v>10</v>
      </c>
      <c r="B18" s="14" t="s">
        <v>133</v>
      </c>
      <c r="C18" s="363">
        <f>'- 42 -'!H18</f>
        <v>0.609345493576946</v>
      </c>
      <c r="D18" s="363">
        <f>'- 43 -'!D18</f>
        <v>6.773525776919675E-05</v>
      </c>
      <c r="E18" s="363">
        <f>'- 43 -'!F18</f>
        <v>0.3705034234687323</v>
      </c>
      <c r="F18" s="363">
        <f>'- 43 -'!H18</f>
        <v>0.009571259253123134</v>
      </c>
      <c r="G18" s="363">
        <f>'- 43 -'!J18</f>
        <v>0.000997333102156243</v>
      </c>
      <c r="H18" s="363">
        <f>'- 44 -'!D18</f>
        <v>0.008049437919742261</v>
      </c>
      <c r="I18" s="363">
        <f>'- 44 -'!F18</f>
        <v>0.0014653174215308652</v>
      </c>
      <c r="K18" s="196">
        <f t="shared" si="0"/>
        <v>1</v>
      </c>
    </row>
    <row r="19" spans="1:13" ht="12.75">
      <c r="A19" s="11">
        <v>11</v>
      </c>
      <c r="B19" s="12" t="s">
        <v>134</v>
      </c>
      <c r="C19" s="362">
        <f>'- 42 -'!H19</f>
        <v>0.6209592693740309</v>
      </c>
      <c r="D19" s="362">
        <f>'- 43 -'!D19</f>
        <v>0.0005856661836715797</v>
      </c>
      <c r="E19" s="362">
        <f>'- 43 -'!F19</f>
        <v>0.34220727554250946</v>
      </c>
      <c r="F19" s="362">
        <f>'- 43 -'!H19</f>
        <v>0.007675626562681075</v>
      </c>
      <c r="G19" s="362">
        <f>'- 43 -'!J19</f>
        <v>0.010479250974688215</v>
      </c>
      <c r="H19" s="362">
        <f>'- 44 -'!D19</f>
        <v>0.013233363032891854</v>
      </c>
      <c r="I19" s="362">
        <f>'- 44 -'!F19</f>
        <v>0.004859548329526896</v>
      </c>
      <c r="K19" s="196">
        <f t="shared" si="0"/>
        <v>0.9999999999999998</v>
      </c>
      <c r="M19" s="99">
        <f>SUM(M11:M17)</f>
        <v>1</v>
      </c>
    </row>
    <row r="20" spans="1:11" ht="12.75">
      <c r="A20" s="13">
        <v>12</v>
      </c>
      <c r="B20" s="14" t="s">
        <v>135</v>
      </c>
      <c r="C20" s="363">
        <f>'- 42 -'!H20</f>
        <v>0.6564245001351896</v>
      </c>
      <c r="D20" s="363">
        <f>'- 43 -'!D20</f>
        <v>0.00016368948375967065</v>
      </c>
      <c r="E20" s="363">
        <f>'- 43 -'!F20</f>
        <v>0.32576660967786764</v>
      </c>
      <c r="F20" s="363">
        <f>'- 43 -'!H20</f>
        <v>0.002497948337529194</v>
      </c>
      <c r="G20" s="363">
        <f>'- 43 -'!J20</f>
        <v>0</v>
      </c>
      <c r="H20" s="363">
        <f>'- 44 -'!D20</f>
        <v>0.006345020800802136</v>
      </c>
      <c r="I20" s="363">
        <f>'- 44 -'!F20</f>
        <v>0.008802231564851753</v>
      </c>
      <c r="K20" s="196">
        <f t="shared" si="0"/>
        <v>0.9999999999999999</v>
      </c>
    </row>
    <row r="21" spans="1:11" ht="12.75">
      <c r="A21" s="11">
        <v>13</v>
      </c>
      <c r="B21" s="12" t="s">
        <v>136</v>
      </c>
      <c r="C21" s="362">
        <f>'- 42 -'!H21</f>
        <v>0.6264072370687644</v>
      </c>
      <c r="D21" s="362">
        <f>'- 43 -'!D21</f>
        <v>0.007611680048864958</v>
      </c>
      <c r="E21" s="362">
        <f>'- 43 -'!F21</f>
        <v>0.3137104219667644</v>
      </c>
      <c r="F21" s="362">
        <f>'- 43 -'!H21</f>
        <v>0.01821874590974125</v>
      </c>
      <c r="G21" s="362">
        <f>'- 43 -'!J21</f>
        <v>0.013676070061838444</v>
      </c>
      <c r="H21" s="362">
        <f>'- 44 -'!D21</f>
        <v>0.01105043110386963</v>
      </c>
      <c r="I21" s="362">
        <f>'- 44 -'!F21</f>
        <v>0.009325413840156825</v>
      </c>
      <c r="K21" s="196">
        <f t="shared" si="0"/>
        <v>0.9999999999999999</v>
      </c>
    </row>
    <row r="22" spans="1:11" ht="12.75">
      <c r="A22" s="13">
        <v>14</v>
      </c>
      <c r="B22" s="14" t="s">
        <v>137</v>
      </c>
      <c r="C22" s="363">
        <f>'- 42 -'!H22</f>
        <v>0.6903378117792914</v>
      </c>
      <c r="D22" s="363">
        <f>'- 43 -'!D22</f>
        <v>0.0037801343712882767</v>
      </c>
      <c r="E22" s="363">
        <f>'- 43 -'!F22</f>
        <v>0.29517874958005424</v>
      </c>
      <c r="F22" s="363">
        <f>'- 43 -'!H22</f>
        <v>0.002268962994844195</v>
      </c>
      <c r="G22" s="363">
        <f>'- 43 -'!J22</f>
        <v>0.0008137916676731679</v>
      </c>
      <c r="H22" s="363">
        <f>'- 44 -'!D22</f>
        <v>0.0008884438394420054</v>
      </c>
      <c r="I22" s="363">
        <f>'- 44 -'!F22</f>
        <v>0.006732105767406634</v>
      </c>
      <c r="K22" s="196">
        <f t="shared" si="0"/>
        <v>1</v>
      </c>
    </row>
    <row r="23" spans="1:11" ht="12.75">
      <c r="A23" s="11">
        <v>15</v>
      </c>
      <c r="B23" s="12" t="s">
        <v>138</v>
      </c>
      <c r="C23" s="362">
        <f>'- 42 -'!H23</f>
        <v>0.7858433733763767</v>
      </c>
      <c r="D23" s="362">
        <f>'- 43 -'!D23</f>
        <v>4.9833004420123605E-05</v>
      </c>
      <c r="E23" s="362">
        <f>'- 43 -'!F23</f>
        <v>0.19124395069386246</v>
      </c>
      <c r="F23" s="362">
        <f>'- 43 -'!H23</f>
        <v>0.009463230749632845</v>
      </c>
      <c r="G23" s="362">
        <f>'- 43 -'!J23</f>
        <v>0</v>
      </c>
      <c r="H23" s="362">
        <f>'- 44 -'!D23</f>
        <v>0.011105235343994496</v>
      </c>
      <c r="I23" s="362">
        <f>'- 44 -'!F23</f>
        <v>0.0022943768317134116</v>
      </c>
      <c r="K23" s="196">
        <f t="shared" si="0"/>
        <v>1</v>
      </c>
    </row>
    <row r="24" spans="1:11" ht="12.75">
      <c r="A24" s="13">
        <v>16</v>
      </c>
      <c r="B24" s="14" t="s">
        <v>139</v>
      </c>
      <c r="C24" s="363">
        <f>'- 42 -'!H24</f>
        <v>0.6342222563117424</v>
      </c>
      <c r="D24" s="363">
        <f>'- 43 -'!D24</f>
        <v>0</v>
      </c>
      <c r="E24" s="363">
        <f>'- 43 -'!F24</f>
        <v>0.3083414538056979</v>
      </c>
      <c r="F24" s="363">
        <f>'- 43 -'!H24</f>
        <v>0.025208096183581365</v>
      </c>
      <c r="G24" s="363">
        <f>'- 43 -'!J24</f>
        <v>0.02437013316412535</v>
      </c>
      <c r="H24" s="363">
        <f>'- 44 -'!D24</f>
        <v>0.0029453345489346347</v>
      </c>
      <c r="I24" s="363">
        <f>'- 44 -'!F24</f>
        <v>0.004912725985918316</v>
      </c>
      <c r="K24" s="196">
        <f t="shared" si="0"/>
        <v>1</v>
      </c>
    </row>
    <row r="25" spans="1:11" ht="12.75">
      <c r="A25" s="11">
        <v>17</v>
      </c>
      <c r="B25" s="12" t="s">
        <v>140</v>
      </c>
      <c r="C25" s="362">
        <f>'- 42 -'!H25</f>
        <v>0.5717940511767966</v>
      </c>
      <c r="D25" s="362">
        <f>'- 43 -'!D25</f>
        <v>0.0035307401398023365</v>
      </c>
      <c r="E25" s="362">
        <f>'- 43 -'!F25</f>
        <v>0.36432492353602014</v>
      </c>
      <c r="F25" s="362">
        <f>'- 43 -'!H25</f>
        <v>0.03483149904425498</v>
      </c>
      <c r="G25" s="362">
        <f>'- 43 -'!J25</f>
        <v>0</v>
      </c>
      <c r="H25" s="362">
        <f>'- 44 -'!D25</f>
        <v>0.0013909307984564477</v>
      </c>
      <c r="I25" s="362">
        <f>'- 44 -'!F25</f>
        <v>0.024127855304669446</v>
      </c>
      <c r="K25" s="196">
        <f t="shared" si="0"/>
        <v>0.9999999999999999</v>
      </c>
    </row>
    <row r="26" spans="1:11" ht="12.75">
      <c r="A26" s="13">
        <v>18</v>
      </c>
      <c r="B26" s="14" t="s">
        <v>141</v>
      </c>
      <c r="C26" s="363">
        <f>'- 42 -'!H26</f>
        <v>0.6848322730513131</v>
      </c>
      <c r="D26" s="363">
        <f>'- 43 -'!D26</f>
        <v>0.0072154671268801806</v>
      </c>
      <c r="E26" s="363">
        <f>'- 43 -'!F26</f>
        <v>0.2724512668298395</v>
      </c>
      <c r="F26" s="363">
        <f>'- 43 -'!H26</f>
        <v>0.015680103236443817</v>
      </c>
      <c r="G26" s="363">
        <f>'- 43 -'!J26</f>
        <v>0.0034414744578606616</v>
      </c>
      <c r="H26" s="363">
        <f>'- 44 -'!D26</f>
        <v>0.01132576168148272</v>
      </c>
      <c r="I26" s="363">
        <f>'- 44 -'!F26</f>
        <v>0.00505365361618006</v>
      </c>
      <c r="K26" s="196">
        <f t="shared" si="0"/>
        <v>1.0000000000000002</v>
      </c>
    </row>
    <row r="27" spans="1:11" ht="12.75">
      <c r="A27" s="11">
        <v>19</v>
      </c>
      <c r="B27" s="12" t="s">
        <v>142</v>
      </c>
      <c r="C27" s="362">
        <f>'- 42 -'!H27</f>
        <v>0.8187057583774013</v>
      </c>
      <c r="D27" s="362">
        <f>'- 43 -'!D27</f>
        <v>0.003003423493224527</v>
      </c>
      <c r="E27" s="362">
        <f>'- 43 -'!F27</f>
        <v>0.15474456952590915</v>
      </c>
      <c r="F27" s="362">
        <f>'- 43 -'!H27</f>
        <v>0.012813332724760856</v>
      </c>
      <c r="G27" s="362">
        <f>'- 43 -'!J27</f>
        <v>0</v>
      </c>
      <c r="H27" s="362">
        <f>'- 44 -'!D27</f>
        <v>0.0025790306523485883</v>
      </c>
      <c r="I27" s="362">
        <f>'- 44 -'!F27</f>
        <v>0.008153885226355514</v>
      </c>
      <c r="K27" s="196">
        <f t="shared" si="0"/>
        <v>0.9999999999999999</v>
      </c>
    </row>
    <row r="28" spans="1:11" ht="12.75">
      <c r="A28" s="13">
        <v>20</v>
      </c>
      <c r="B28" s="14" t="s">
        <v>143</v>
      </c>
      <c r="C28" s="363">
        <f>'- 42 -'!H28</f>
        <v>0.6017706104212909</v>
      </c>
      <c r="D28" s="363">
        <f>'- 43 -'!D28</f>
        <v>0.002115249792666909</v>
      </c>
      <c r="E28" s="363">
        <f>'- 43 -'!F28</f>
        <v>0.38691790635632023</v>
      </c>
      <c r="F28" s="363">
        <f>'- 43 -'!H28</f>
        <v>0.0032024406645297264</v>
      </c>
      <c r="G28" s="363">
        <f>'- 43 -'!J28</f>
        <v>0</v>
      </c>
      <c r="H28" s="363">
        <f>'- 44 -'!D28</f>
        <v>0</v>
      </c>
      <c r="I28" s="363">
        <f>'- 44 -'!F28</f>
        <v>0.0059937927651922875</v>
      </c>
      <c r="K28" s="196">
        <f t="shared" si="0"/>
        <v>1</v>
      </c>
    </row>
    <row r="29" spans="1:11" ht="12.75">
      <c r="A29" s="11">
        <v>21</v>
      </c>
      <c r="B29" s="12" t="s">
        <v>144</v>
      </c>
      <c r="C29" s="362">
        <f>'- 42 -'!H29</f>
        <v>0.6677637860244359</v>
      </c>
      <c r="D29" s="362">
        <f>'- 43 -'!D29</f>
        <v>0.00016271736513776737</v>
      </c>
      <c r="E29" s="362">
        <f>'- 43 -'!F29</f>
        <v>0.32334503808626547</v>
      </c>
      <c r="F29" s="362">
        <f>'- 43 -'!H29</f>
        <v>0.00120668114529249</v>
      </c>
      <c r="G29" s="362">
        <f>'- 43 -'!J29</f>
        <v>0.0002812725686756441</v>
      </c>
      <c r="H29" s="362">
        <f>'- 44 -'!D29</f>
        <v>0.004232137496916543</v>
      </c>
      <c r="I29" s="362">
        <f>'- 44 -'!F29</f>
        <v>0.003008367313276251</v>
      </c>
      <c r="K29" s="196">
        <f t="shared" si="0"/>
        <v>1</v>
      </c>
    </row>
    <row r="30" spans="1:11" ht="12.75">
      <c r="A30" s="13">
        <v>22</v>
      </c>
      <c r="B30" s="14" t="s">
        <v>145</v>
      </c>
      <c r="C30" s="363">
        <f>'- 42 -'!H30</f>
        <v>0.5930899586413948</v>
      </c>
      <c r="D30" s="363">
        <f>'- 43 -'!D30</f>
        <v>0.009574346996471477</v>
      </c>
      <c r="E30" s="363">
        <f>'- 43 -'!F30</f>
        <v>0.3682217899829601</v>
      </c>
      <c r="F30" s="363">
        <f>'- 43 -'!H30</f>
        <v>0.0022178326276427697</v>
      </c>
      <c r="G30" s="363">
        <f>'- 43 -'!J30</f>
        <v>0.004998145645964123</v>
      </c>
      <c r="H30" s="363">
        <f>'- 44 -'!D30</f>
        <v>0.008966589286411806</v>
      </c>
      <c r="I30" s="363">
        <f>'- 44 -'!F30</f>
        <v>0.01293133681915491</v>
      </c>
      <c r="K30" s="196">
        <f t="shared" si="0"/>
        <v>1</v>
      </c>
    </row>
    <row r="31" spans="1:11" ht="12.75">
      <c r="A31" s="11">
        <v>23</v>
      </c>
      <c r="B31" s="12" t="s">
        <v>146</v>
      </c>
      <c r="C31" s="362">
        <f>'- 42 -'!H31</f>
        <v>0.7011623320008401</v>
      </c>
      <c r="D31" s="362">
        <f>'- 43 -'!D31</f>
        <v>0.005064468016591109</v>
      </c>
      <c r="E31" s="362">
        <f>'- 43 -'!F31</f>
        <v>0.2440311331202462</v>
      </c>
      <c r="F31" s="362">
        <f>'- 43 -'!H31</f>
        <v>0.005708408080997537</v>
      </c>
      <c r="G31" s="362">
        <f>'- 43 -'!J31</f>
        <v>0.03204422142719104</v>
      </c>
      <c r="H31" s="362">
        <f>'- 44 -'!D31</f>
        <v>0.00105777584281776</v>
      </c>
      <c r="I31" s="362">
        <f>'- 44 -'!F31</f>
        <v>0.010931661511316255</v>
      </c>
      <c r="K31" s="196">
        <f t="shared" si="0"/>
        <v>1</v>
      </c>
    </row>
    <row r="32" spans="1:11" ht="12.75">
      <c r="A32" s="13">
        <v>24</v>
      </c>
      <c r="B32" s="14" t="s">
        <v>147</v>
      </c>
      <c r="C32" s="363">
        <f>'- 42 -'!H32</f>
        <v>0.6483955880347922</v>
      </c>
      <c r="D32" s="363">
        <f>'- 43 -'!D32</f>
        <v>0.0008288781005431766</v>
      </c>
      <c r="E32" s="363">
        <f>'- 43 -'!F32</f>
        <v>0.33019353280754077</v>
      </c>
      <c r="F32" s="363">
        <f>'- 43 -'!H32</f>
        <v>0.0012777478833345048</v>
      </c>
      <c r="G32" s="363">
        <f>'- 43 -'!J32</f>
        <v>0.010210840434792628</v>
      </c>
      <c r="H32" s="363">
        <f>'- 44 -'!D32</f>
        <v>0.0038249535318822564</v>
      </c>
      <c r="I32" s="363">
        <f>'- 44 -'!F32</f>
        <v>0.0052684592071143834</v>
      </c>
      <c r="K32" s="196">
        <f t="shared" si="0"/>
        <v>0.9999999999999999</v>
      </c>
    </row>
    <row r="33" spans="1:11" ht="12.75">
      <c r="A33" s="11">
        <v>25</v>
      </c>
      <c r="B33" s="12" t="s">
        <v>148</v>
      </c>
      <c r="C33" s="362">
        <f>'- 42 -'!H33</f>
        <v>0.6497713183551677</v>
      </c>
      <c r="D33" s="362">
        <f>'- 43 -'!D33</f>
        <v>0.009574111602227577</v>
      </c>
      <c r="E33" s="362">
        <f>'- 43 -'!F33</f>
        <v>0.330017233400884</v>
      </c>
      <c r="F33" s="362">
        <f>'- 43 -'!H33</f>
        <v>0.003323114298935678</v>
      </c>
      <c r="G33" s="362">
        <f>'- 43 -'!J33</f>
        <v>0</v>
      </c>
      <c r="H33" s="362">
        <f>'- 44 -'!D33</f>
        <v>0.0007196540554341062</v>
      </c>
      <c r="I33" s="362">
        <f>'- 44 -'!F33</f>
        <v>0.006594568287351003</v>
      </c>
      <c r="K33" s="196">
        <f t="shared" si="0"/>
        <v>1</v>
      </c>
    </row>
    <row r="34" spans="1:11" ht="12.75">
      <c r="A34" s="13">
        <v>26</v>
      </c>
      <c r="B34" s="14" t="s">
        <v>149</v>
      </c>
      <c r="C34" s="363">
        <f>'- 42 -'!H34</f>
        <v>0.7284006027856124</v>
      </c>
      <c r="D34" s="363">
        <f>'- 43 -'!D34</f>
        <v>0.0006729020009077448</v>
      </c>
      <c r="E34" s="363">
        <f>'- 43 -'!F34</f>
        <v>0.26061494495156956</v>
      </c>
      <c r="F34" s="363">
        <f>'- 43 -'!H34</f>
        <v>0.002824977180210894</v>
      </c>
      <c r="G34" s="363">
        <f>'- 43 -'!J34</f>
        <v>0</v>
      </c>
      <c r="H34" s="363">
        <f>'- 44 -'!D34</f>
        <v>1.4467393019516514E-05</v>
      </c>
      <c r="I34" s="363">
        <f>'- 44 -'!F34</f>
        <v>0.007472105688679871</v>
      </c>
      <c r="K34" s="196">
        <f t="shared" si="0"/>
        <v>0.9999999999999999</v>
      </c>
    </row>
    <row r="35" spans="1:11" ht="12.75">
      <c r="A35" s="11">
        <v>28</v>
      </c>
      <c r="B35" s="12" t="s">
        <v>150</v>
      </c>
      <c r="C35" s="362">
        <f>'- 42 -'!H35</f>
        <v>0.682565885312988</v>
      </c>
      <c r="D35" s="362">
        <f>'- 43 -'!D35</f>
        <v>0.0025056227580991645</v>
      </c>
      <c r="E35" s="362">
        <f>'- 43 -'!F35</f>
        <v>0.2771815471317179</v>
      </c>
      <c r="F35" s="362">
        <f>'- 43 -'!H35</f>
        <v>0.007545840656455584</v>
      </c>
      <c r="G35" s="362">
        <f>'- 43 -'!J35</f>
        <v>0.013194315813940012</v>
      </c>
      <c r="H35" s="362">
        <f>'- 44 -'!D35</f>
        <v>0.010286497795657464</v>
      </c>
      <c r="I35" s="362">
        <f>'- 44 -'!F35</f>
        <v>0.006720290531141893</v>
      </c>
      <c r="K35" s="196">
        <f t="shared" si="0"/>
        <v>1</v>
      </c>
    </row>
    <row r="36" spans="1:11" ht="12.75">
      <c r="A36" s="13">
        <v>30</v>
      </c>
      <c r="B36" s="14" t="s">
        <v>151</v>
      </c>
      <c r="C36" s="363">
        <f>'- 42 -'!H36</f>
        <v>0.6983620480232089</v>
      </c>
      <c r="D36" s="363">
        <f>'- 43 -'!D36</f>
        <v>0.0001290038375807677</v>
      </c>
      <c r="E36" s="363">
        <f>'- 43 -'!F36</f>
        <v>0.28590787244218435</v>
      </c>
      <c r="F36" s="363">
        <f>'- 43 -'!H36</f>
        <v>0.00441106970820987</v>
      </c>
      <c r="G36" s="363">
        <f>'- 43 -'!J36</f>
        <v>0.005410112608560754</v>
      </c>
      <c r="H36" s="363">
        <f>'- 44 -'!D36</f>
        <v>0.0009781846348720952</v>
      </c>
      <c r="I36" s="363">
        <f>'- 44 -'!F36</f>
        <v>0.004801708745383266</v>
      </c>
      <c r="K36" s="196">
        <f t="shared" si="0"/>
        <v>1</v>
      </c>
    </row>
    <row r="37" spans="1:11" ht="12.75">
      <c r="A37" s="11">
        <v>31</v>
      </c>
      <c r="B37" s="12" t="s">
        <v>152</v>
      </c>
      <c r="C37" s="362">
        <f>'- 42 -'!H37</f>
        <v>0.6643670261895818</v>
      </c>
      <c r="D37" s="362">
        <f>'- 43 -'!D37</f>
        <v>0</v>
      </c>
      <c r="E37" s="362">
        <f>'- 43 -'!F37</f>
        <v>0.3183505151808534</v>
      </c>
      <c r="F37" s="362">
        <f>'- 43 -'!H37</f>
        <v>0.004253516068996471</v>
      </c>
      <c r="G37" s="362">
        <f>'- 43 -'!J37</f>
        <v>0</v>
      </c>
      <c r="H37" s="362">
        <f>'- 44 -'!D37</f>
        <v>0.0037083921334664224</v>
      </c>
      <c r="I37" s="362">
        <f>'- 44 -'!F37</f>
        <v>0.009320550427102005</v>
      </c>
      <c r="K37" s="196">
        <f t="shared" si="0"/>
        <v>1.0000000000000002</v>
      </c>
    </row>
    <row r="38" spans="1:11" ht="12.75">
      <c r="A38" s="13">
        <v>32</v>
      </c>
      <c r="B38" s="14" t="s">
        <v>153</v>
      </c>
      <c r="C38" s="363">
        <f>'- 42 -'!H38</f>
        <v>0.7144078180150203</v>
      </c>
      <c r="D38" s="363">
        <f>'- 43 -'!D38</f>
        <v>0.0025069581577597064</v>
      </c>
      <c r="E38" s="363">
        <f>'- 43 -'!F38</f>
        <v>0.26674840234478253</v>
      </c>
      <c r="F38" s="363">
        <f>'- 43 -'!H38</f>
        <v>0.006681697324024692</v>
      </c>
      <c r="G38" s="363">
        <f>'- 43 -'!J38</f>
        <v>0.0014130891110661918</v>
      </c>
      <c r="H38" s="363">
        <f>'- 44 -'!D38</f>
        <v>0.005108142988198342</v>
      </c>
      <c r="I38" s="363">
        <f>'- 44 -'!F38</f>
        <v>0.003133892059148228</v>
      </c>
      <c r="K38" s="196">
        <f t="shared" si="0"/>
        <v>1</v>
      </c>
    </row>
    <row r="39" spans="1:11" ht="12.75">
      <c r="A39" s="11">
        <v>33</v>
      </c>
      <c r="B39" s="12" t="s">
        <v>154</v>
      </c>
      <c r="C39" s="362">
        <f>'- 42 -'!H39</f>
        <v>0.6783866906772071</v>
      </c>
      <c r="D39" s="362">
        <f>'- 43 -'!D39</f>
        <v>0.004061252586956547</v>
      </c>
      <c r="E39" s="362">
        <f>'- 43 -'!F39</f>
        <v>0.28235717754505857</v>
      </c>
      <c r="F39" s="362">
        <f>'- 43 -'!H39</f>
        <v>0.008232853050183911</v>
      </c>
      <c r="G39" s="362">
        <f>'- 43 -'!J39</f>
        <v>0.006646664931595168</v>
      </c>
      <c r="H39" s="362">
        <f>'- 44 -'!D39</f>
        <v>0.01575512253705961</v>
      </c>
      <c r="I39" s="362">
        <f>'- 44 -'!F39</f>
        <v>0.004560238671939103</v>
      </c>
      <c r="K39" s="196">
        <f t="shared" si="0"/>
        <v>1</v>
      </c>
    </row>
    <row r="40" spans="1:11" ht="12.75">
      <c r="A40" s="13">
        <v>34</v>
      </c>
      <c r="B40" s="14" t="s">
        <v>155</v>
      </c>
      <c r="C40" s="363">
        <f>'- 42 -'!H40</f>
        <v>0.7594432619539043</v>
      </c>
      <c r="D40" s="363">
        <f>'- 43 -'!D40</f>
        <v>0.0005550538929021901</v>
      </c>
      <c r="E40" s="363">
        <f>'- 43 -'!F40</f>
        <v>0.18664484434124526</v>
      </c>
      <c r="F40" s="363">
        <f>'- 43 -'!H40</f>
        <v>0.012513079062034171</v>
      </c>
      <c r="G40" s="363">
        <f>'- 43 -'!J40</f>
        <v>0.03604159500057333</v>
      </c>
      <c r="H40" s="363">
        <f>'- 44 -'!D40</f>
        <v>0</v>
      </c>
      <c r="I40" s="363">
        <f>'- 44 -'!F40</f>
        <v>0.004802165749340672</v>
      </c>
      <c r="K40" s="196">
        <f t="shared" si="0"/>
        <v>1</v>
      </c>
    </row>
    <row r="41" spans="1:11" ht="12.75">
      <c r="A41" s="11">
        <v>35</v>
      </c>
      <c r="B41" s="12" t="s">
        <v>156</v>
      </c>
      <c r="C41" s="362">
        <f>'- 42 -'!H41</f>
        <v>0.6608931918835736</v>
      </c>
      <c r="D41" s="362">
        <f>'- 43 -'!D41</f>
        <v>0.002609423872224419</v>
      </c>
      <c r="E41" s="362">
        <f>'- 43 -'!F41</f>
        <v>0.2639159340752662</v>
      </c>
      <c r="F41" s="362">
        <f>'- 43 -'!H41</f>
        <v>0.005292149097335556</v>
      </c>
      <c r="G41" s="362">
        <f>'- 43 -'!J41</f>
        <v>0.03400385696224295</v>
      </c>
      <c r="H41" s="362">
        <f>'- 44 -'!D41</f>
        <v>0.01743112131105727</v>
      </c>
      <c r="I41" s="362">
        <f>'- 44 -'!F41</f>
        <v>0.015854322798300003</v>
      </c>
      <c r="K41" s="196">
        <f t="shared" si="0"/>
        <v>1</v>
      </c>
    </row>
    <row r="42" spans="1:11" ht="12.75">
      <c r="A42" s="13">
        <v>36</v>
      </c>
      <c r="B42" s="14" t="s">
        <v>157</v>
      </c>
      <c r="C42" s="363">
        <f>'- 42 -'!H42</f>
        <v>0.6334138549833546</v>
      </c>
      <c r="D42" s="363">
        <f>'- 43 -'!D42</f>
        <v>0.0001818740086750113</v>
      </c>
      <c r="E42" s="363">
        <f>'- 43 -'!F42</f>
        <v>0.32893808989799495</v>
      </c>
      <c r="F42" s="363">
        <f>'- 43 -'!H42</f>
        <v>0.0006149073626631335</v>
      </c>
      <c r="G42" s="363">
        <f>'- 43 -'!J42</f>
        <v>0.03101073638539752</v>
      </c>
      <c r="H42" s="363">
        <f>'- 44 -'!D42</f>
        <v>0.0007109866380792481</v>
      </c>
      <c r="I42" s="363">
        <f>'- 44 -'!F42</f>
        <v>0.00512955072383555</v>
      </c>
      <c r="K42" s="196">
        <f t="shared" si="0"/>
        <v>1</v>
      </c>
    </row>
    <row r="43" spans="1:11" ht="12.75">
      <c r="A43" s="11">
        <v>37</v>
      </c>
      <c r="B43" s="12" t="s">
        <v>158</v>
      </c>
      <c r="C43" s="362">
        <f>'- 42 -'!H43</f>
        <v>0.6071778529332004</v>
      </c>
      <c r="D43" s="362">
        <f>'- 43 -'!D43</f>
        <v>0</v>
      </c>
      <c r="E43" s="362">
        <f>'- 43 -'!F43</f>
        <v>0.3242195446371437</v>
      </c>
      <c r="F43" s="362">
        <f>'- 43 -'!H43</f>
        <v>0.0008118017643158345</v>
      </c>
      <c r="G43" s="362">
        <f>'- 43 -'!J43</f>
        <v>0.05169424568216061</v>
      </c>
      <c r="H43" s="362">
        <f>'- 44 -'!D43</f>
        <v>0.002349165105518829</v>
      </c>
      <c r="I43" s="362">
        <f>'- 44 -'!F43</f>
        <v>0.013747389877660667</v>
      </c>
      <c r="K43" s="196">
        <f t="shared" si="0"/>
        <v>1</v>
      </c>
    </row>
    <row r="44" spans="1:11" ht="12.75">
      <c r="A44" s="13">
        <v>38</v>
      </c>
      <c r="B44" s="14" t="s">
        <v>159</v>
      </c>
      <c r="C44" s="363">
        <f>'- 42 -'!H44</f>
        <v>0.6123882763542076</v>
      </c>
      <c r="D44" s="363">
        <f>'- 43 -'!D44</f>
        <v>0.0338648403827525</v>
      </c>
      <c r="E44" s="363">
        <f>'- 43 -'!F44</f>
        <v>0.3257876430191356</v>
      </c>
      <c r="F44" s="363">
        <f>'- 43 -'!H44</f>
        <v>0.00215697444133337</v>
      </c>
      <c r="G44" s="363">
        <f>'- 43 -'!J44</f>
        <v>0.011043504147335704</v>
      </c>
      <c r="H44" s="363">
        <f>'- 44 -'!D44</f>
        <v>0.007347265368670664</v>
      </c>
      <c r="I44" s="363">
        <f>'- 44 -'!F44</f>
        <v>0.007411496286564646</v>
      </c>
      <c r="K44" s="196">
        <f t="shared" si="0"/>
        <v>1</v>
      </c>
    </row>
    <row r="45" spans="1:11" ht="12.75">
      <c r="A45" s="11">
        <v>39</v>
      </c>
      <c r="B45" s="12" t="s">
        <v>160</v>
      </c>
      <c r="C45" s="362">
        <f>'- 42 -'!H45</f>
        <v>0.6488644994119762</v>
      </c>
      <c r="D45" s="362">
        <f>'- 43 -'!D45</f>
        <v>0.0002236654976979334</v>
      </c>
      <c r="E45" s="362">
        <f>'- 43 -'!F45</f>
        <v>0.29675013895712526</v>
      </c>
      <c r="F45" s="362">
        <f>'- 43 -'!H45</f>
        <v>0.006211720426023555</v>
      </c>
      <c r="G45" s="362">
        <f>'- 43 -'!J45</f>
        <v>0.04043152058096943</v>
      </c>
      <c r="H45" s="362">
        <f>'- 44 -'!D45</f>
        <v>0.0006316542357385338</v>
      </c>
      <c r="I45" s="362">
        <f>'- 44 -'!F45</f>
        <v>0.006886800890469114</v>
      </c>
      <c r="K45" s="196">
        <f t="shared" si="0"/>
        <v>1</v>
      </c>
    </row>
    <row r="46" spans="1:11" ht="12.75">
      <c r="A46" s="13">
        <v>40</v>
      </c>
      <c r="B46" s="14" t="s">
        <v>161</v>
      </c>
      <c r="C46" s="363">
        <f>'- 42 -'!H46</f>
        <v>0.646328188332645</v>
      </c>
      <c r="D46" s="363">
        <f>'- 43 -'!D46</f>
        <v>0.0009125158690099268</v>
      </c>
      <c r="E46" s="363">
        <f>'- 43 -'!F46</f>
        <v>0.32639016350816014</v>
      </c>
      <c r="F46" s="363">
        <f>'- 43 -'!H46</f>
        <v>0.0034737597317181356</v>
      </c>
      <c r="G46" s="363">
        <f>'- 43 -'!J46</f>
        <v>0.010167422834549321</v>
      </c>
      <c r="H46" s="363">
        <f>'- 44 -'!D46</f>
        <v>0.011212148587466924</v>
      </c>
      <c r="I46" s="363">
        <f>'- 44 -'!F46</f>
        <v>0.0015158011364505423</v>
      </c>
      <c r="K46" s="196">
        <f t="shared" si="0"/>
        <v>1</v>
      </c>
    </row>
    <row r="47" spans="1:11" ht="12.75">
      <c r="A47" s="11">
        <v>41</v>
      </c>
      <c r="B47" s="12" t="s">
        <v>162</v>
      </c>
      <c r="C47" s="362">
        <f>'- 42 -'!H47</f>
        <v>0.5707562902356497</v>
      </c>
      <c r="D47" s="362">
        <f>'- 43 -'!D47</f>
        <v>0</v>
      </c>
      <c r="E47" s="362">
        <f>'- 43 -'!F47</f>
        <v>0.36710558497040746</v>
      </c>
      <c r="F47" s="362">
        <f>'- 43 -'!H47</f>
        <v>0.0020468242015078356</v>
      </c>
      <c r="G47" s="362">
        <f>'- 43 -'!J47</f>
        <v>0.053747055119059015</v>
      </c>
      <c r="H47" s="362">
        <f>'- 44 -'!D47</f>
        <v>0.0019132286392503429</v>
      </c>
      <c r="I47" s="362">
        <f>'- 44 -'!F47</f>
        <v>0.00443101683412563</v>
      </c>
      <c r="K47" s="196">
        <f t="shared" si="0"/>
        <v>0.9999999999999999</v>
      </c>
    </row>
    <row r="48" spans="1:11" ht="12.75">
      <c r="A48" s="13">
        <v>42</v>
      </c>
      <c r="B48" s="14" t="s">
        <v>163</v>
      </c>
      <c r="C48" s="363">
        <f>'- 42 -'!H48</f>
        <v>0.6180028322640385</v>
      </c>
      <c r="D48" s="363">
        <f>'- 43 -'!D48</f>
        <v>0</v>
      </c>
      <c r="E48" s="363">
        <f>'- 43 -'!F48</f>
        <v>0.3565307914745602</v>
      </c>
      <c r="F48" s="363">
        <f>'- 43 -'!H48</f>
        <v>0.0031779160611618684</v>
      </c>
      <c r="G48" s="363">
        <f>'- 43 -'!J48</f>
        <v>0</v>
      </c>
      <c r="H48" s="363">
        <f>'- 44 -'!D48</f>
        <v>0.012360043946822922</v>
      </c>
      <c r="I48" s="363">
        <f>'- 44 -'!F48</f>
        <v>0.00992841625341652</v>
      </c>
      <c r="K48" s="196">
        <f t="shared" si="0"/>
        <v>1</v>
      </c>
    </row>
    <row r="49" spans="1:11" ht="12.75">
      <c r="A49" s="11">
        <v>43</v>
      </c>
      <c r="B49" s="12" t="s">
        <v>164</v>
      </c>
      <c r="C49" s="362">
        <f>'- 42 -'!H49</f>
        <v>0.559033456689932</v>
      </c>
      <c r="D49" s="362">
        <f>'- 43 -'!D49</f>
        <v>0</v>
      </c>
      <c r="E49" s="362">
        <f>'- 43 -'!F49</f>
        <v>0.43460361856195284</v>
      </c>
      <c r="F49" s="362">
        <f>'- 43 -'!H49</f>
        <v>0.0009508419921643819</v>
      </c>
      <c r="G49" s="362">
        <f>'- 43 -'!J49</f>
        <v>0</v>
      </c>
      <c r="H49" s="362">
        <f>'- 44 -'!D49</f>
        <v>0</v>
      </c>
      <c r="I49" s="362">
        <f>'- 44 -'!F49</f>
        <v>0.005412082755950774</v>
      </c>
      <c r="K49" s="196">
        <f t="shared" si="0"/>
        <v>0.9999999999999999</v>
      </c>
    </row>
    <row r="50" spans="1:11" ht="12.75">
      <c r="A50" s="13">
        <v>44</v>
      </c>
      <c r="B50" s="14" t="s">
        <v>165</v>
      </c>
      <c r="C50" s="363">
        <f>'- 42 -'!H50</f>
        <v>0.6574288276604258</v>
      </c>
      <c r="D50" s="363">
        <f>'- 43 -'!D50</f>
        <v>9.061935181224906E-05</v>
      </c>
      <c r="E50" s="363">
        <f>'- 43 -'!F50</f>
        <v>0.3328979704466121</v>
      </c>
      <c r="F50" s="363">
        <f>'- 43 -'!H50</f>
        <v>0.004400502214434526</v>
      </c>
      <c r="G50" s="363">
        <f>'- 43 -'!J50</f>
        <v>0</v>
      </c>
      <c r="H50" s="363">
        <f>'- 44 -'!D50</f>
        <v>0.0015968211481946495</v>
      </c>
      <c r="I50" s="363">
        <f>'- 44 -'!F50</f>
        <v>0.003585259178520675</v>
      </c>
      <c r="K50" s="196">
        <f t="shared" si="0"/>
        <v>1</v>
      </c>
    </row>
    <row r="51" spans="1:11" ht="12.75">
      <c r="A51" s="11">
        <v>45</v>
      </c>
      <c r="B51" s="12" t="s">
        <v>166</v>
      </c>
      <c r="C51" s="362">
        <f>'- 42 -'!H51</f>
        <v>0.7458714394702193</v>
      </c>
      <c r="D51" s="362">
        <f>'- 43 -'!D51</f>
        <v>0.0014634397054726152</v>
      </c>
      <c r="E51" s="362">
        <f>'- 43 -'!F51</f>
        <v>0.22889450049114365</v>
      </c>
      <c r="F51" s="362">
        <f>'- 43 -'!H51</f>
        <v>0.001496598556350893</v>
      </c>
      <c r="G51" s="362">
        <f>'- 43 -'!J51</f>
        <v>0.015430994817009828</v>
      </c>
      <c r="H51" s="362">
        <f>'- 44 -'!D51</f>
        <v>0</v>
      </c>
      <c r="I51" s="362">
        <f>'- 44 -'!F51</f>
        <v>0.0068430269598037064</v>
      </c>
      <c r="K51" s="196">
        <f t="shared" si="0"/>
        <v>0.9999999999999999</v>
      </c>
    </row>
    <row r="52" spans="1:11" ht="12.75">
      <c r="A52" s="13">
        <v>46</v>
      </c>
      <c r="B52" s="14" t="s">
        <v>167</v>
      </c>
      <c r="C52" s="363">
        <f>'- 42 -'!H52</f>
        <v>0.5897637332358229</v>
      </c>
      <c r="D52" s="363">
        <f>'- 43 -'!D52</f>
        <v>0.010665908143020224</v>
      </c>
      <c r="E52" s="363">
        <f>'- 43 -'!F52</f>
        <v>0.2624355531009776</v>
      </c>
      <c r="F52" s="363">
        <f>'- 43 -'!H52</f>
        <v>0.01645764965529106</v>
      </c>
      <c r="G52" s="363">
        <f>'- 43 -'!J52</f>
        <v>0.010019212589326728</v>
      </c>
      <c r="H52" s="363">
        <f>'- 44 -'!D52</f>
        <v>0.10608446654261901</v>
      </c>
      <c r="I52" s="363">
        <f>'- 44 -'!F52</f>
        <v>0.0045734767329424246</v>
      </c>
      <c r="K52" s="196">
        <f t="shared" si="0"/>
        <v>0.9999999999999999</v>
      </c>
    </row>
    <row r="53" spans="1:11" ht="12.75">
      <c r="A53" s="11">
        <v>47</v>
      </c>
      <c r="B53" s="12" t="s">
        <v>168</v>
      </c>
      <c r="C53" s="362">
        <f>'- 42 -'!H53</f>
        <v>0.6609978890327597</v>
      </c>
      <c r="D53" s="362">
        <f>'- 43 -'!D53</f>
        <v>0</v>
      </c>
      <c r="E53" s="362">
        <f>'- 43 -'!F53</f>
        <v>0.3202784900169109</v>
      </c>
      <c r="F53" s="362">
        <f>'- 43 -'!H53</f>
        <v>0.003452470605930287</v>
      </c>
      <c r="G53" s="362">
        <f>'- 43 -'!J53</f>
        <v>0</v>
      </c>
      <c r="H53" s="362">
        <f>'- 44 -'!D53</f>
        <v>0.01225797238374388</v>
      </c>
      <c r="I53" s="362">
        <f>'- 44 -'!F53</f>
        <v>0.003013177960655238</v>
      </c>
      <c r="K53" s="196">
        <f t="shared" si="0"/>
        <v>1</v>
      </c>
    </row>
    <row r="54" spans="1:11" ht="12.75">
      <c r="A54" s="13">
        <v>48</v>
      </c>
      <c r="B54" s="14" t="s">
        <v>169</v>
      </c>
      <c r="C54" s="363">
        <f>'- 42 -'!H54</f>
        <v>0.4968550762012391</v>
      </c>
      <c r="D54" s="363">
        <f>'- 43 -'!D54</f>
        <v>0.13288569581548074</v>
      </c>
      <c r="E54" s="363">
        <f>'- 43 -'!F54</f>
        <v>0.02110203674301376</v>
      </c>
      <c r="F54" s="363">
        <f>'- 43 -'!H54</f>
        <v>0.0011758575564956764</v>
      </c>
      <c r="G54" s="363">
        <f>'- 43 -'!J54</f>
        <v>0.3027599526502459</v>
      </c>
      <c r="H54" s="363">
        <f>'- 44 -'!D54</f>
        <v>0.04149338016363373</v>
      </c>
      <c r="I54" s="363">
        <f>'- 44 -'!F54</f>
        <v>0.003728000869891098</v>
      </c>
      <c r="K54" s="196">
        <f t="shared" si="0"/>
        <v>1</v>
      </c>
    </row>
    <row r="55" spans="1:11" ht="12.75">
      <c r="A55" s="11">
        <v>49</v>
      </c>
      <c r="B55" s="12" t="s">
        <v>170</v>
      </c>
      <c r="C55" s="362">
        <f>'- 42 -'!H55</f>
        <v>0.6069997150850563</v>
      </c>
      <c r="D55" s="362">
        <f>'- 43 -'!D55</f>
        <v>0.1146148250841229</v>
      </c>
      <c r="E55" s="362">
        <f>'- 43 -'!F55</f>
        <v>0.26742926071129747</v>
      </c>
      <c r="F55" s="362">
        <f>'- 43 -'!H55</f>
        <v>0.005314960384597786</v>
      </c>
      <c r="G55" s="362">
        <f>'- 43 -'!J55</f>
        <v>0</v>
      </c>
      <c r="H55" s="362">
        <f>'- 44 -'!D55</f>
        <v>0.001295440179938534</v>
      </c>
      <c r="I55" s="362">
        <f>'- 44 -'!F55</f>
        <v>0.004345798554986893</v>
      </c>
      <c r="K55" s="196">
        <f t="shared" si="0"/>
        <v>0.9999999999999999</v>
      </c>
    </row>
    <row r="56" spans="1:11" ht="12.75">
      <c r="A56" s="13">
        <v>50</v>
      </c>
      <c r="B56" s="14" t="s">
        <v>385</v>
      </c>
      <c r="C56" s="363">
        <f>'- 42 -'!H56</f>
        <v>0.6224415405124898</v>
      </c>
      <c r="D56" s="363">
        <f>'- 43 -'!D56</f>
        <v>0.00014865115059289335</v>
      </c>
      <c r="E56" s="363">
        <f>'- 43 -'!F56</f>
        <v>0.36091537220584974</v>
      </c>
      <c r="F56" s="363">
        <f>'- 43 -'!H56</f>
        <v>0.002616205270813807</v>
      </c>
      <c r="G56" s="363">
        <f>'- 43 -'!J56</f>
        <v>0.006660093852962227</v>
      </c>
      <c r="H56" s="363">
        <f>'- 44 -'!D56</f>
        <v>0.003888433703442398</v>
      </c>
      <c r="I56" s="363">
        <f>'- 44 -'!F56</f>
        <v>0.003329703303849137</v>
      </c>
      <c r="K56" s="196">
        <f t="shared" si="0"/>
        <v>1</v>
      </c>
    </row>
    <row r="57" spans="1:11" ht="12.75">
      <c r="A57" s="11">
        <v>2264</v>
      </c>
      <c r="B57" s="12" t="s">
        <v>171</v>
      </c>
      <c r="C57" s="362">
        <f>'- 42 -'!H57</f>
        <v>0.6972484398288834</v>
      </c>
      <c r="D57" s="362">
        <f>'- 43 -'!D57</f>
        <v>0</v>
      </c>
      <c r="E57" s="362">
        <f>'- 43 -'!F57</f>
        <v>0.2546626317322975</v>
      </c>
      <c r="F57" s="362">
        <f>'- 43 -'!H57</f>
        <v>0</v>
      </c>
      <c r="G57" s="362">
        <f>'- 43 -'!J57</f>
        <v>0</v>
      </c>
      <c r="H57" s="362">
        <f>'- 44 -'!D57</f>
        <v>0.04090998498996</v>
      </c>
      <c r="I57" s="362">
        <f>'- 44 -'!F57</f>
        <v>0.0071789434488591</v>
      </c>
      <c r="K57" s="196">
        <f t="shared" si="0"/>
        <v>1</v>
      </c>
    </row>
    <row r="58" spans="1:11" ht="12.75">
      <c r="A58" s="13">
        <v>2309</v>
      </c>
      <c r="B58" s="14" t="s">
        <v>172</v>
      </c>
      <c r="C58" s="363">
        <f>'- 42 -'!H58</f>
        <v>0.6968172000570119</v>
      </c>
      <c r="D58" s="363">
        <f>'- 43 -'!D58</f>
        <v>0.005160973946949015</v>
      </c>
      <c r="E58" s="363">
        <f>'- 43 -'!F58</f>
        <v>0.2780875890437447</v>
      </c>
      <c r="F58" s="363">
        <f>'- 43 -'!H58</f>
        <v>0</v>
      </c>
      <c r="G58" s="363">
        <f>'- 43 -'!J58</f>
        <v>0</v>
      </c>
      <c r="H58" s="363">
        <f>'- 44 -'!D58</f>
        <v>0</v>
      </c>
      <c r="I58" s="363">
        <f>'- 44 -'!F58</f>
        <v>0.01993423695229438</v>
      </c>
      <c r="K58" s="196">
        <f t="shared" si="0"/>
        <v>1</v>
      </c>
    </row>
    <row r="59" spans="1:11" ht="12.75">
      <c r="A59" s="11">
        <v>2312</v>
      </c>
      <c r="B59" s="12" t="s">
        <v>173</v>
      </c>
      <c r="C59" s="362">
        <f>'- 42 -'!H59</f>
        <v>0.8592644140374005</v>
      </c>
      <c r="D59" s="362">
        <f>'- 43 -'!D59</f>
        <v>0</v>
      </c>
      <c r="E59" s="362">
        <f>'- 43 -'!F59</f>
        <v>0.059275557842274854</v>
      </c>
      <c r="F59" s="362">
        <f>'- 43 -'!H59</f>
        <v>0.0019845456765593622</v>
      </c>
      <c r="G59" s="362">
        <f>'- 43 -'!J59</f>
        <v>0.01357588101261621</v>
      </c>
      <c r="H59" s="362">
        <f>'- 44 -'!D59</f>
        <v>0</v>
      </c>
      <c r="I59" s="362">
        <f>'- 44 -'!F59</f>
        <v>0.06589960143114906</v>
      </c>
      <c r="K59" s="196">
        <f t="shared" si="0"/>
        <v>1</v>
      </c>
    </row>
    <row r="60" spans="1:11" ht="12.75">
      <c r="A60" s="13">
        <v>2355</v>
      </c>
      <c r="B60" s="14" t="s">
        <v>174</v>
      </c>
      <c r="C60" s="363">
        <f>'- 42 -'!H60</f>
        <v>0.6504000771070352</v>
      </c>
      <c r="D60" s="363">
        <f>'- 43 -'!D60</f>
        <v>0.000735680415804327</v>
      </c>
      <c r="E60" s="363">
        <f>'- 43 -'!F60</f>
        <v>0.31588242526934207</v>
      </c>
      <c r="F60" s="363">
        <f>'- 43 -'!H60</f>
        <v>0.005229063362537412</v>
      </c>
      <c r="G60" s="363">
        <f>'- 43 -'!J60</f>
        <v>0.015052744291263812</v>
      </c>
      <c r="H60" s="363">
        <f>'- 44 -'!D60</f>
        <v>0.0006395497084126601</v>
      </c>
      <c r="I60" s="363">
        <f>'- 44 -'!F60</f>
        <v>0.01206045984560455</v>
      </c>
      <c r="K60" s="196">
        <f t="shared" si="0"/>
        <v>0.9999999999999999</v>
      </c>
    </row>
    <row r="61" spans="1:11" ht="12.75">
      <c r="A61" s="11">
        <v>2439</v>
      </c>
      <c r="B61" s="12" t="s">
        <v>175</v>
      </c>
      <c r="C61" s="362">
        <f>'- 42 -'!H61</f>
        <v>0.7260185995529504</v>
      </c>
      <c r="D61" s="362">
        <f>'- 43 -'!D61</f>
        <v>0</v>
      </c>
      <c r="E61" s="362">
        <f>'- 43 -'!F61</f>
        <v>0.16324556318455002</v>
      </c>
      <c r="F61" s="362">
        <f>'- 43 -'!H61</f>
        <v>0.04083374728819606</v>
      </c>
      <c r="G61" s="362">
        <f>'- 43 -'!J61</f>
        <v>0.06678500908706603</v>
      </c>
      <c r="H61" s="362">
        <f>'- 44 -'!D61</f>
        <v>0.0004625481115563668</v>
      </c>
      <c r="I61" s="362">
        <f>'- 44 -'!F61</f>
        <v>0.0026545327756812187</v>
      </c>
      <c r="K61" s="196">
        <f t="shared" si="0"/>
        <v>1.0000000000000002</v>
      </c>
    </row>
    <row r="62" spans="1:11" ht="12.75">
      <c r="A62" s="13">
        <v>2460</v>
      </c>
      <c r="B62" s="14" t="s">
        <v>176</v>
      </c>
      <c r="C62" s="363">
        <f>'- 42 -'!H62</f>
        <v>0.678403155074085</v>
      </c>
      <c r="D62" s="363">
        <f>'- 43 -'!D62</f>
        <v>0</v>
      </c>
      <c r="E62" s="363">
        <f>'- 43 -'!F62</f>
        <v>0.3039265456677849</v>
      </c>
      <c r="F62" s="363">
        <f>'- 43 -'!H62</f>
        <v>0.005561739172011022</v>
      </c>
      <c r="G62" s="363">
        <f>'- 43 -'!J62</f>
        <v>0</v>
      </c>
      <c r="H62" s="363">
        <f>'- 44 -'!D62</f>
        <v>0</v>
      </c>
      <c r="I62" s="363">
        <f>'- 44 -'!F62</f>
        <v>0.012108560086119066</v>
      </c>
      <c r="K62" s="196">
        <f t="shared" si="0"/>
        <v>0.9999999999999999</v>
      </c>
    </row>
    <row r="63" spans="1:11" ht="12.75">
      <c r="A63" s="11">
        <v>3000</v>
      </c>
      <c r="B63" s="12" t="s">
        <v>459</v>
      </c>
      <c r="C63" s="362">
        <f>'- 42 -'!H63</f>
        <v>0.1753224445492647</v>
      </c>
      <c r="D63" s="362">
        <f>'- 43 -'!D63</f>
        <v>0</v>
      </c>
      <c r="E63" s="362">
        <f>'- 43 -'!F63</f>
        <v>0</v>
      </c>
      <c r="F63" s="362">
        <f>'- 43 -'!H63</f>
        <v>0.5612250924275421</v>
      </c>
      <c r="G63" s="362">
        <f>'- 43 -'!J63</f>
        <v>0</v>
      </c>
      <c r="H63" s="362">
        <f>'- 44 -'!D63</f>
        <v>0.250304746479493</v>
      </c>
      <c r="I63" s="362">
        <f>'- 44 -'!F63</f>
        <v>0.013147716543700144</v>
      </c>
      <c r="K63" s="196">
        <f t="shared" si="0"/>
        <v>1</v>
      </c>
    </row>
    <row r="64" spans="1:9" ht="4.5" customHeight="1">
      <c r="A64" s="15"/>
      <c r="B64" s="15"/>
      <c r="C64" s="196"/>
      <c r="D64" s="196"/>
      <c r="E64" s="196"/>
      <c r="F64" s="196"/>
      <c r="G64" s="196"/>
      <c r="H64" s="196"/>
      <c r="I64" s="196"/>
    </row>
    <row r="65" spans="1:11" ht="12.75">
      <c r="A65" s="17"/>
      <c r="B65" s="18" t="s">
        <v>177</v>
      </c>
      <c r="C65" s="101">
        <f>'- 42 -'!H65</f>
        <v>0.6089422261082732</v>
      </c>
      <c r="D65" s="101">
        <f>'- 43 -'!D65</f>
        <v>0.010503829737797444</v>
      </c>
      <c r="E65" s="101">
        <f>'- 43 -'!F65</f>
        <v>0.33637828600736747</v>
      </c>
      <c r="F65" s="101">
        <f>'- 43 -'!H65</f>
        <v>0.009363548884039553</v>
      </c>
      <c r="G65" s="101">
        <f>'- 43 -'!J65</f>
        <v>0.018966722373278493</v>
      </c>
      <c r="H65" s="101">
        <f>'- 44 -'!D65</f>
        <v>0.010152811092989222</v>
      </c>
      <c r="I65" s="101">
        <f>'- 44 -'!F65</f>
        <v>0.00569257579625472</v>
      </c>
      <c r="K65" s="196">
        <f>SUM(C65:I65)</f>
        <v>1</v>
      </c>
    </row>
    <row r="66" spans="1:9" ht="4.5" customHeight="1">
      <c r="A66" s="15"/>
      <c r="B66" s="15"/>
      <c r="C66" s="196"/>
      <c r="D66" s="196"/>
      <c r="E66" s="196"/>
      <c r="F66" s="196"/>
      <c r="G66" s="196"/>
      <c r="H66" s="196"/>
      <c r="I66" s="196"/>
    </row>
    <row r="67" spans="1:11" ht="12.75">
      <c r="A67" s="13">
        <v>2460</v>
      </c>
      <c r="B67" s="14" t="s">
        <v>176</v>
      </c>
      <c r="C67" s="363">
        <f>'- 42 -'!H67</f>
        <v>0.5840111447058136</v>
      </c>
      <c r="D67" s="363">
        <f>'- 43 -'!D67</f>
        <v>0</v>
      </c>
      <c r="E67" s="363">
        <f>'- 43 -'!F67</f>
        <v>0.07846174185851543</v>
      </c>
      <c r="F67" s="363">
        <f>'- 43 -'!H67</f>
        <v>0.060540687709321216</v>
      </c>
      <c r="G67" s="363">
        <f>'- 43 -'!J67</f>
        <v>0.019737051164509557</v>
      </c>
      <c r="H67" s="363">
        <f>'- 44 -'!D67</f>
        <v>0.25311757923557077</v>
      </c>
      <c r="I67" s="363">
        <f>'- 44 -'!F67</f>
        <v>0.004131795326269423</v>
      </c>
      <c r="K67" s="196">
        <f>SUM(C67:I67)</f>
        <v>0.9999999999999999</v>
      </c>
    </row>
    <row r="68" spans="1:11" ht="12.75">
      <c r="A68" s="11">
        <v>2408</v>
      </c>
      <c r="B68" s="12" t="s">
        <v>180</v>
      </c>
      <c r="C68" s="362">
        <f>'- 42 -'!H68</f>
        <v>0.5792983225646822</v>
      </c>
      <c r="D68" s="362">
        <f>'- 43 -'!D68</f>
        <v>0</v>
      </c>
      <c r="E68" s="362">
        <f>'- 43 -'!F68</f>
        <v>0.4065664591662871</v>
      </c>
      <c r="F68" s="362">
        <f>'- 43 -'!H68</f>
        <v>0.00946021784728197</v>
      </c>
      <c r="G68" s="362">
        <f>'- 43 -'!J68</f>
        <v>0</v>
      </c>
      <c r="H68" s="362">
        <f>'- 44 -'!D68</f>
        <v>0.0004273720554908874</v>
      </c>
      <c r="I68" s="362">
        <f>'- 44 -'!F68</f>
        <v>0.004247628366257851</v>
      </c>
      <c r="K68" s="196">
        <f>SUM(C68:I68)</f>
        <v>1</v>
      </c>
    </row>
    <row r="69" ht="6.75" customHeight="1"/>
    <row r="70" spans="1:9" ht="12" customHeight="1">
      <c r="A70" s="4"/>
      <c r="B70" s="4"/>
      <c r="C70" s="15"/>
      <c r="D70" s="15"/>
      <c r="E70" s="15"/>
      <c r="F70" s="15"/>
      <c r="G70" s="15"/>
      <c r="H70" s="15"/>
      <c r="I70" s="15"/>
    </row>
    <row r="71" spans="1:9" ht="12" customHeight="1">
      <c r="A71" s="4"/>
      <c r="B71" s="4"/>
      <c r="C71" s="15"/>
      <c r="D71" s="15"/>
      <c r="E71" s="15"/>
      <c r="F71" s="15"/>
      <c r="G71" s="15"/>
      <c r="H71" s="15"/>
      <c r="I71" s="15"/>
    </row>
    <row r="72" spans="1:9" ht="12" customHeight="1">
      <c r="A72" s="4"/>
      <c r="B72" s="4"/>
      <c r="C72" s="15"/>
      <c r="D72" s="15"/>
      <c r="E72" s="15"/>
      <c r="F72" s="15"/>
      <c r="G72" s="15"/>
      <c r="H72" s="15"/>
      <c r="I72" s="15"/>
    </row>
    <row r="73" spans="1:9" ht="12" customHeight="1">
      <c r="A73" s="4"/>
      <c r="B73" s="4"/>
      <c r="C73" s="15"/>
      <c r="D73" s="15"/>
      <c r="E73" s="15"/>
      <c r="F73" s="15"/>
      <c r="G73" s="15"/>
      <c r="H73" s="15"/>
      <c r="I73" s="15"/>
    </row>
    <row r="74" spans="1:9" ht="12" customHeight="1">
      <c r="A74" s="4"/>
      <c r="B74" s="4"/>
      <c r="C74" s="15"/>
      <c r="D74" s="15"/>
      <c r="E74" s="15"/>
      <c r="F74" s="15"/>
      <c r="G74" s="15"/>
      <c r="H74" s="15"/>
      <c r="I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6.83203125" style="81" customWidth="1"/>
    <col min="4" max="4" width="15.83203125" style="81" customWidth="1"/>
    <col min="5" max="5" width="17.83203125" style="81" customWidth="1"/>
    <col min="6" max="6" width="15.83203125" style="81" customWidth="1"/>
    <col min="7" max="8" width="16.83203125" style="81" customWidth="1"/>
    <col min="9" max="16384" width="15.83203125" style="81" customWidth="1"/>
  </cols>
  <sheetData>
    <row r="1" spans="1:2" ht="6.75" customHeight="1">
      <c r="A1" s="15"/>
      <c r="B1" s="79"/>
    </row>
    <row r="2" spans="1:8" ht="12.75">
      <c r="A2" s="9"/>
      <c r="B2" s="104"/>
      <c r="C2" s="393" t="str">
        <f>"ANALYSIS OF OPERATING FUND REVENUE: "&amp;REPLACE(REPLACE(YEAR,1,22,""),5,0,"")&amp;" ACTUAL"</f>
        <v>ANALYSIS OF OPERATING FUND REVENUE: 1999/2000 ACTUAL</v>
      </c>
      <c r="D2" s="105"/>
      <c r="E2" s="105"/>
      <c r="F2" s="105"/>
      <c r="G2" s="105"/>
      <c r="H2" s="106" t="s">
        <v>2</v>
      </c>
    </row>
    <row r="3" spans="1:2" ht="12.75">
      <c r="A3" s="10"/>
      <c r="B3" s="107"/>
    </row>
    <row r="4" spans="1:8" ht="12.75">
      <c r="A4" s="8"/>
      <c r="C4" s="189" t="s">
        <v>186</v>
      </c>
      <c r="D4" s="190"/>
      <c r="E4" s="190"/>
      <c r="F4" s="190"/>
      <c r="G4" s="190"/>
      <c r="H4" s="192"/>
    </row>
    <row r="5" spans="1:3" ht="12.75">
      <c r="A5" s="8"/>
      <c r="C5" s="15"/>
    </row>
    <row r="6" spans="1:5" ht="12.75">
      <c r="A6" s="8"/>
      <c r="C6" s="189" t="s">
        <v>479</v>
      </c>
      <c r="D6" s="191"/>
      <c r="E6" s="192"/>
    </row>
    <row r="7" spans="1:8" ht="12.75">
      <c r="A7" s="15"/>
      <c r="C7" s="116" t="s">
        <v>202</v>
      </c>
      <c r="D7" s="115"/>
      <c r="E7" s="119" t="s">
        <v>76</v>
      </c>
      <c r="F7" s="193" t="s">
        <v>63</v>
      </c>
      <c r="G7" s="116" t="s">
        <v>76</v>
      </c>
      <c r="H7" s="116" t="s">
        <v>203</v>
      </c>
    </row>
    <row r="8" spans="1:8" ht="12.75">
      <c r="A8" s="92"/>
      <c r="B8" s="45"/>
      <c r="C8" s="119" t="s">
        <v>227</v>
      </c>
      <c r="D8" s="119" t="s">
        <v>63</v>
      </c>
      <c r="E8" s="118" t="s">
        <v>107</v>
      </c>
      <c r="F8" s="194" t="s">
        <v>228</v>
      </c>
      <c r="G8" s="118" t="s">
        <v>228</v>
      </c>
      <c r="H8" s="119" t="s">
        <v>229</v>
      </c>
    </row>
    <row r="9" spans="1:8" ht="16.5">
      <c r="A9" s="51" t="s">
        <v>110</v>
      </c>
      <c r="B9" s="52" t="s">
        <v>111</v>
      </c>
      <c r="C9" s="74" t="s">
        <v>503</v>
      </c>
      <c r="D9" s="74" t="s">
        <v>504</v>
      </c>
      <c r="E9" s="74" t="s">
        <v>253</v>
      </c>
      <c r="F9" s="195" t="s">
        <v>505</v>
      </c>
      <c r="G9" s="74" t="s">
        <v>234</v>
      </c>
      <c r="H9" s="74" t="s">
        <v>234</v>
      </c>
    </row>
    <row r="10" spans="1:8" ht="4.5" customHeight="1">
      <c r="A10" s="76"/>
      <c r="B10" s="76"/>
      <c r="C10" s="147"/>
      <c r="D10" s="147"/>
      <c r="E10" s="147"/>
      <c r="F10" s="147"/>
      <c r="G10" s="147"/>
      <c r="H10" s="147"/>
    </row>
    <row r="11" spans="1:8" ht="12.75">
      <c r="A11" s="11">
        <v>1</v>
      </c>
      <c r="B11" s="12" t="s">
        <v>126</v>
      </c>
      <c r="C11" s="12">
        <f>'- 60 -'!E11</f>
        <v>117283425</v>
      </c>
      <c r="D11" s="12">
        <v>6000761</v>
      </c>
      <c r="E11" s="12">
        <f>SUM(C11,D11)</f>
        <v>123284186</v>
      </c>
      <c r="F11" s="12">
        <v>1882534</v>
      </c>
      <c r="G11" s="12">
        <f>SUM(E11,F11)</f>
        <v>125166720</v>
      </c>
      <c r="H11" s="362">
        <f>G11/'- 44 -'!J11</f>
        <v>0.5488636606409267</v>
      </c>
    </row>
    <row r="12" spans="1:8" ht="12.75">
      <c r="A12" s="13">
        <v>2</v>
      </c>
      <c r="B12" s="14" t="s">
        <v>127</v>
      </c>
      <c r="C12" s="14">
        <f>'- 60 -'!E12</f>
        <v>29675625</v>
      </c>
      <c r="D12" s="14">
        <v>1157605</v>
      </c>
      <c r="E12" s="14">
        <f aca="true" t="shared" si="0" ref="E12:E63">SUM(C12,D12)</f>
        <v>30833230</v>
      </c>
      <c r="F12" s="14">
        <v>31671</v>
      </c>
      <c r="G12" s="14">
        <f aca="true" t="shared" si="1" ref="G12:G63">SUM(E12,F12)</f>
        <v>30864901</v>
      </c>
      <c r="H12" s="363">
        <f>G12/'- 44 -'!J12</f>
        <v>0.5554194100316643</v>
      </c>
    </row>
    <row r="13" spans="1:8" ht="12.75">
      <c r="A13" s="11">
        <v>3</v>
      </c>
      <c r="B13" s="12" t="s">
        <v>128</v>
      </c>
      <c r="C13" s="12">
        <f>'- 60 -'!E13</f>
        <v>21165852</v>
      </c>
      <c r="D13" s="12">
        <v>841690</v>
      </c>
      <c r="E13" s="12">
        <f t="shared" si="0"/>
        <v>22007542</v>
      </c>
      <c r="F13" s="12">
        <v>0</v>
      </c>
      <c r="G13" s="12">
        <f t="shared" si="1"/>
        <v>22007542</v>
      </c>
      <c r="H13" s="362">
        <f>G13/'- 44 -'!J13</f>
        <v>0.5221293574882816</v>
      </c>
    </row>
    <row r="14" spans="1:8" ht="12.75">
      <c r="A14" s="13">
        <v>4</v>
      </c>
      <c r="B14" s="14" t="s">
        <v>129</v>
      </c>
      <c r="C14" s="14">
        <f>'- 60 -'!E14</f>
        <v>20944519</v>
      </c>
      <c r="D14" s="14">
        <v>1165257</v>
      </c>
      <c r="E14" s="14">
        <f t="shared" si="0"/>
        <v>22109776</v>
      </c>
      <c r="F14" s="14">
        <v>14314</v>
      </c>
      <c r="G14" s="14">
        <f t="shared" si="1"/>
        <v>22124090</v>
      </c>
      <c r="H14" s="363">
        <f>G14/'- 44 -'!J14</f>
        <v>0.5709448032247153</v>
      </c>
    </row>
    <row r="15" spans="1:8" ht="12.75">
      <c r="A15" s="11">
        <v>5</v>
      </c>
      <c r="B15" s="12" t="s">
        <v>130</v>
      </c>
      <c r="C15" s="12">
        <f>'- 60 -'!E15</f>
        <v>21841683</v>
      </c>
      <c r="D15" s="12">
        <v>1071633</v>
      </c>
      <c r="E15" s="12">
        <f t="shared" si="0"/>
        <v>22913316</v>
      </c>
      <c r="F15" s="12">
        <v>2910</v>
      </c>
      <c r="G15" s="12">
        <f t="shared" si="1"/>
        <v>22916226</v>
      </c>
      <c r="H15" s="362">
        <f>G15/'- 44 -'!J15</f>
        <v>0.47806082118673904</v>
      </c>
    </row>
    <row r="16" spans="1:8" ht="12.75">
      <c r="A16" s="13">
        <v>6</v>
      </c>
      <c r="B16" s="14" t="s">
        <v>131</v>
      </c>
      <c r="C16" s="14">
        <f>'- 60 -'!E16</f>
        <v>33703381</v>
      </c>
      <c r="D16" s="14">
        <v>1141488</v>
      </c>
      <c r="E16" s="14">
        <f t="shared" si="0"/>
        <v>34844869</v>
      </c>
      <c r="F16" s="14">
        <v>93348</v>
      </c>
      <c r="G16" s="14">
        <f t="shared" si="1"/>
        <v>34938217</v>
      </c>
      <c r="H16" s="363">
        <f>G16/'- 44 -'!J16</f>
        <v>0.6311033691332073</v>
      </c>
    </row>
    <row r="17" spans="1:8" ht="12.75">
      <c r="A17" s="11">
        <v>9</v>
      </c>
      <c r="B17" s="12" t="s">
        <v>132</v>
      </c>
      <c r="C17" s="12">
        <f>'- 60 -'!E17</f>
        <v>49515304</v>
      </c>
      <c r="D17" s="12">
        <v>1656628</v>
      </c>
      <c r="E17" s="12">
        <f t="shared" si="0"/>
        <v>51171932</v>
      </c>
      <c r="F17" s="12">
        <v>64540</v>
      </c>
      <c r="G17" s="12">
        <f t="shared" si="1"/>
        <v>51236472</v>
      </c>
      <c r="H17" s="362">
        <f>G17/'- 44 -'!J17</f>
        <v>0.6624707041140441</v>
      </c>
    </row>
    <row r="18" spans="1:8" ht="12.75">
      <c r="A18" s="13">
        <v>10</v>
      </c>
      <c r="B18" s="14" t="s">
        <v>133</v>
      </c>
      <c r="C18" s="14">
        <f>'- 60 -'!E18</f>
        <v>33938797</v>
      </c>
      <c r="D18" s="14">
        <v>1159384</v>
      </c>
      <c r="E18" s="14">
        <f t="shared" si="0"/>
        <v>35098181</v>
      </c>
      <c r="F18" s="14">
        <v>4160</v>
      </c>
      <c r="G18" s="14">
        <f t="shared" si="1"/>
        <v>35102341</v>
      </c>
      <c r="H18" s="363">
        <f>G18/'- 44 -'!J18</f>
        <v>0.609345493576946</v>
      </c>
    </row>
    <row r="19" spans="1:8" ht="12.75">
      <c r="A19" s="11">
        <v>11</v>
      </c>
      <c r="B19" s="12" t="s">
        <v>134</v>
      </c>
      <c r="C19" s="12">
        <f>'- 60 -'!E19</f>
        <v>17799669</v>
      </c>
      <c r="D19" s="12">
        <v>611783</v>
      </c>
      <c r="E19" s="12">
        <f t="shared" si="0"/>
        <v>18411452</v>
      </c>
      <c r="F19" s="12">
        <v>37097</v>
      </c>
      <c r="G19" s="12">
        <f t="shared" si="1"/>
        <v>18448549</v>
      </c>
      <c r="H19" s="362">
        <f>G19/'- 44 -'!J19</f>
        <v>0.6209592693740309</v>
      </c>
    </row>
    <row r="20" spans="1:8" ht="12.75">
      <c r="A20" s="13">
        <v>12</v>
      </c>
      <c r="B20" s="14" t="s">
        <v>135</v>
      </c>
      <c r="C20" s="14">
        <f>'- 60 -'!E20</f>
        <v>30986591</v>
      </c>
      <c r="D20" s="14">
        <v>982574</v>
      </c>
      <c r="E20" s="14">
        <f t="shared" si="0"/>
        <v>31969165</v>
      </c>
      <c r="F20" s="14">
        <v>0</v>
      </c>
      <c r="G20" s="14">
        <f t="shared" si="1"/>
        <v>31969165</v>
      </c>
      <c r="H20" s="363">
        <f>G20/'- 44 -'!J20</f>
        <v>0.6564245001351896</v>
      </c>
    </row>
    <row r="21" spans="1:8" ht="12.75">
      <c r="A21" s="11">
        <v>13</v>
      </c>
      <c r="B21" s="12" t="s">
        <v>136</v>
      </c>
      <c r="C21" s="12">
        <f>'- 60 -'!E21</f>
        <v>12137759</v>
      </c>
      <c r="D21" s="12">
        <v>353221</v>
      </c>
      <c r="E21" s="12">
        <f t="shared" si="0"/>
        <v>12490980</v>
      </c>
      <c r="F21" s="12">
        <v>0</v>
      </c>
      <c r="G21" s="12">
        <f t="shared" si="1"/>
        <v>12490980</v>
      </c>
      <c r="H21" s="362">
        <f>G21/'- 44 -'!J21</f>
        <v>0.6264072370687644</v>
      </c>
    </row>
    <row r="22" spans="1:8" ht="12.75">
      <c r="A22" s="13">
        <v>14</v>
      </c>
      <c r="B22" s="14" t="s">
        <v>137</v>
      </c>
      <c r="C22" s="14">
        <f>'- 60 -'!E22</f>
        <v>15285279</v>
      </c>
      <c r="D22" s="14">
        <v>504558</v>
      </c>
      <c r="E22" s="14">
        <f t="shared" si="0"/>
        <v>15789837</v>
      </c>
      <c r="F22" s="14">
        <v>13954</v>
      </c>
      <c r="G22" s="14">
        <f t="shared" si="1"/>
        <v>15803791</v>
      </c>
      <c r="H22" s="363">
        <f>G22/'- 44 -'!J22</f>
        <v>0.6903378117792914</v>
      </c>
    </row>
    <row r="23" spans="1:8" ht="12.75">
      <c r="A23" s="11">
        <v>15</v>
      </c>
      <c r="B23" s="12" t="s">
        <v>138</v>
      </c>
      <c r="C23" s="12">
        <f>'- 60 -'!E23</f>
        <v>21516537</v>
      </c>
      <c r="D23" s="12">
        <v>561969</v>
      </c>
      <c r="E23" s="12">
        <f t="shared" si="0"/>
        <v>22078506</v>
      </c>
      <c r="F23" s="12">
        <v>61923</v>
      </c>
      <c r="G23" s="12">
        <f t="shared" si="1"/>
        <v>22140429</v>
      </c>
      <c r="H23" s="362">
        <f>G23/'- 44 -'!J23</f>
        <v>0.7858433733763767</v>
      </c>
    </row>
    <row r="24" spans="1:8" ht="12.75">
      <c r="A24" s="13">
        <v>16</v>
      </c>
      <c r="B24" s="14" t="s">
        <v>139</v>
      </c>
      <c r="C24" s="14">
        <f>'- 60 -'!E24</f>
        <v>3529264</v>
      </c>
      <c r="D24" s="14">
        <v>99931</v>
      </c>
      <c r="E24" s="14">
        <f t="shared" si="0"/>
        <v>3629195</v>
      </c>
      <c r="F24" s="14">
        <v>9040</v>
      </c>
      <c r="G24" s="14">
        <f t="shared" si="1"/>
        <v>3638235</v>
      </c>
      <c r="H24" s="363">
        <f>G24/'- 44 -'!J24</f>
        <v>0.6342222563117424</v>
      </c>
    </row>
    <row r="25" spans="1:8" ht="12.75">
      <c r="A25" s="11">
        <v>17</v>
      </c>
      <c r="B25" s="12" t="s">
        <v>140</v>
      </c>
      <c r="C25" s="12">
        <f>'- 60 -'!E25</f>
        <v>2484550</v>
      </c>
      <c r="D25" s="12">
        <v>127499</v>
      </c>
      <c r="E25" s="12">
        <f t="shared" si="0"/>
        <v>2612049</v>
      </c>
      <c r="F25" s="12">
        <v>0</v>
      </c>
      <c r="G25" s="12">
        <f t="shared" si="1"/>
        <v>2612049</v>
      </c>
      <c r="H25" s="362">
        <f>G25/'- 44 -'!J25</f>
        <v>0.5717940511767966</v>
      </c>
    </row>
    <row r="26" spans="1:8" ht="12.75">
      <c r="A26" s="13">
        <v>18</v>
      </c>
      <c r="B26" s="14" t="s">
        <v>141</v>
      </c>
      <c r="C26" s="14">
        <f>'- 60 -'!E26</f>
        <v>5994860</v>
      </c>
      <c r="D26" s="14">
        <v>159025</v>
      </c>
      <c r="E26" s="14">
        <f t="shared" si="0"/>
        <v>6153885</v>
      </c>
      <c r="F26" s="14">
        <v>0</v>
      </c>
      <c r="G26" s="14">
        <f t="shared" si="1"/>
        <v>6153885</v>
      </c>
      <c r="H26" s="363">
        <f>G26/'- 44 -'!J26</f>
        <v>0.6848322730513131</v>
      </c>
    </row>
    <row r="27" spans="1:8" ht="12.75">
      <c r="A27" s="11">
        <v>19</v>
      </c>
      <c r="B27" s="12" t="s">
        <v>142</v>
      </c>
      <c r="C27" s="12">
        <f>'- 60 -'!E27</f>
        <v>17665579</v>
      </c>
      <c r="D27" s="12">
        <v>325417</v>
      </c>
      <c r="E27" s="12">
        <f t="shared" si="0"/>
        <v>17990996</v>
      </c>
      <c r="F27" s="12">
        <v>0</v>
      </c>
      <c r="G27" s="12">
        <f t="shared" si="1"/>
        <v>17990996</v>
      </c>
      <c r="H27" s="362">
        <f>G27/'- 44 -'!J27</f>
        <v>0.8187057583774013</v>
      </c>
    </row>
    <row r="28" spans="1:8" ht="12.75">
      <c r="A28" s="13">
        <v>20</v>
      </c>
      <c r="B28" s="14" t="s">
        <v>143</v>
      </c>
      <c r="C28" s="14">
        <f>'- 60 -'!E28</f>
        <v>4325644</v>
      </c>
      <c r="D28" s="14">
        <v>131769</v>
      </c>
      <c r="E28" s="14">
        <f t="shared" si="0"/>
        <v>4457413</v>
      </c>
      <c r="F28" s="14">
        <v>0</v>
      </c>
      <c r="G28" s="14">
        <f t="shared" si="1"/>
        <v>4457413</v>
      </c>
      <c r="H28" s="363">
        <f>G28/'- 44 -'!J28</f>
        <v>0.6017706104212909</v>
      </c>
    </row>
    <row r="29" spans="1:8" ht="12.75">
      <c r="A29" s="11">
        <v>21</v>
      </c>
      <c r="B29" s="12" t="s">
        <v>144</v>
      </c>
      <c r="C29" s="12">
        <f>'- 60 -'!E29</f>
        <v>13952867</v>
      </c>
      <c r="D29" s="12">
        <v>425826</v>
      </c>
      <c r="E29" s="12">
        <f t="shared" si="0"/>
        <v>14378693</v>
      </c>
      <c r="F29" s="12">
        <v>1114</v>
      </c>
      <c r="G29" s="12">
        <f t="shared" si="1"/>
        <v>14379807</v>
      </c>
      <c r="H29" s="362">
        <f>G29/'- 44 -'!J29</f>
        <v>0.6677637860244359</v>
      </c>
    </row>
    <row r="30" spans="1:8" ht="12.75">
      <c r="A30" s="13">
        <v>22</v>
      </c>
      <c r="B30" s="14" t="s">
        <v>145</v>
      </c>
      <c r="C30" s="14">
        <f>'- 60 -'!E30</f>
        <v>6777196</v>
      </c>
      <c r="D30" s="14">
        <v>211619</v>
      </c>
      <c r="E30" s="14">
        <f t="shared" si="0"/>
        <v>6988815</v>
      </c>
      <c r="F30" s="14">
        <v>71574</v>
      </c>
      <c r="G30" s="14">
        <f t="shared" si="1"/>
        <v>7060389</v>
      </c>
      <c r="H30" s="363">
        <f>G30/'- 44 -'!J30</f>
        <v>0.5930899586413948</v>
      </c>
    </row>
    <row r="31" spans="1:8" ht="12.75">
      <c r="A31" s="11">
        <v>23</v>
      </c>
      <c r="B31" s="12" t="s">
        <v>146</v>
      </c>
      <c r="C31" s="12">
        <f>'- 60 -'!E31</f>
        <v>6555360</v>
      </c>
      <c r="D31" s="12">
        <v>194416</v>
      </c>
      <c r="E31" s="12">
        <f t="shared" si="0"/>
        <v>6749776</v>
      </c>
      <c r="F31" s="12">
        <v>24039</v>
      </c>
      <c r="G31" s="12">
        <f t="shared" si="1"/>
        <v>6773815</v>
      </c>
      <c r="H31" s="362">
        <f>G31/'- 44 -'!J31</f>
        <v>0.7011623320008401</v>
      </c>
    </row>
    <row r="32" spans="1:8" ht="12.75">
      <c r="A32" s="13">
        <v>24</v>
      </c>
      <c r="B32" s="14" t="s">
        <v>147</v>
      </c>
      <c r="C32" s="14">
        <f>'- 60 -'!E32</f>
        <v>14072363</v>
      </c>
      <c r="D32" s="14">
        <v>469399</v>
      </c>
      <c r="E32" s="14">
        <f t="shared" si="0"/>
        <v>14541762</v>
      </c>
      <c r="F32" s="14">
        <v>5869</v>
      </c>
      <c r="G32" s="14">
        <f t="shared" si="1"/>
        <v>14547631</v>
      </c>
      <c r="H32" s="363">
        <f>G32/'- 44 -'!J32</f>
        <v>0.6483955880347922</v>
      </c>
    </row>
    <row r="33" spans="1:8" ht="12.75">
      <c r="A33" s="11">
        <v>25</v>
      </c>
      <c r="B33" s="12" t="s">
        <v>148</v>
      </c>
      <c r="C33" s="12">
        <f>'- 60 -'!E33</f>
        <v>6299518</v>
      </c>
      <c r="D33" s="12">
        <v>208470</v>
      </c>
      <c r="E33" s="12">
        <f t="shared" si="0"/>
        <v>6507988</v>
      </c>
      <c r="F33" s="12">
        <v>7295</v>
      </c>
      <c r="G33" s="12">
        <f t="shared" si="1"/>
        <v>6515283</v>
      </c>
      <c r="H33" s="362">
        <f>G33/'- 44 -'!J33</f>
        <v>0.6497713183551677</v>
      </c>
    </row>
    <row r="34" spans="1:8" ht="12.75">
      <c r="A34" s="13">
        <v>26</v>
      </c>
      <c r="B34" s="14" t="s">
        <v>149</v>
      </c>
      <c r="C34" s="14">
        <f>'- 60 -'!E34</f>
        <v>10507801</v>
      </c>
      <c r="D34" s="14">
        <v>309908</v>
      </c>
      <c r="E34" s="14">
        <f t="shared" si="0"/>
        <v>10817709</v>
      </c>
      <c r="F34" s="14">
        <v>7056</v>
      </c>
      <c r="G34" s="14">
        <f t="shared" si="1"/>
        <v>10824765</v>
      </c>
      <c r="H34" s="363">
        <f>G34/'- 44 -'!J34</f>
        <v>0.7284006027856124</v>
      </c>
    </row>
    <row r="35" spans="1:8" ht="12.75">
      <c r="A35" s="11">
        <v>28</v>
      </c>
      <c r="B35" s="12" t="s">
        <v>150</v>
      </c>
      <c r="C35" s="12">
        <f>'- 60 -'!E35</f>
        <v>4085542</v>
      </c>
      <c r="D35" s="12">
        <v>104278</v>
      </c>
      <c r="E35" s="12">
        <f t="shared" si="0"/>
        <v>4189820</v>
      </c>
      <c r="F35" s="12">
        <v>3716</v>
      </c>
      <c r="G35" s="12">
        <f t="shared" si="1"/>
        <v>4193536</v>
      </c>
      <c r="H35" s="362">
        <f>G35/'- 44 -'!J35</f>
        <v>0.682565885312988</v>
      </c>
    </row>
    <row r="36" spans="1:8" ht="12.75">
      <c r="A36" s="13">
        <v>30</v>
      </c>
      <c r="B36" s="14" t="s">
        <v>151</v>
      </c>
      <c r="C36" s="14">
        <f>'- 60 -'!E36</f>
        <v>5979931</v>
      </c>
      <c r="D36" s="14">
        <v>178796</v>
      </c>
      <c r="E36" s="14">
        <f t="shared" si="0"/>
        <v>6158727</v>
      </c>
      <c r="F36" s="14">
        <v>1834</v>
      </c>
      <c r="G36" s="14">
        <f t="shared" si="1"/>
        <v>6160561</v>
      </c>
      <c r="H36" s="363">
        <f>G36/'- 44 -'!J36</f>
        <v>0.6983620480232089</v>
      </c>
    </row>
    <row r="37" spans="1:8" ht="12.75">
      <c r="A37" s="11">
        <v>31</v>
      </c>
      <c r="B37" s="12" t="s">
        <v>152</v>
      </c>
      <c r="C37" s="12">
        <f>'- 60 -'!E37</f>
        <v>6576819</v>
      </c>
      <c r="D37" s="12">
        <v>194936</v>
      </c>
      <c r="E37" s="12">
        <f t="shared" si="0"/>
        <v>6771755</v>
      </c>
      <c r="F37" s="12">
        <v>3248</v>
      </c>
      <c r="G37" s="12">
        <f t="shared" si="1"/>
        <v>6775003</v>
      </c>
      <c r="H37" s="362">
        <f>G37/'- 44 -'!J37</f>
        <v>0.6643670261895818</v>
      </c>
    </row>
    <row r="38" spans="1:8" ht="12.75">
      <c r="A38" s="13">
        <v>32</v>
      </c>
      <c r="B38" s="14" t="s">
        <v>153</v>
      </c>
      <c r="C38" s="14">
        <f>'- 60 -'!E38</f>
        <v>4480133</v>
      </c>
      <c r="D38" s="14">
        <v>113924</v>
      </c>
      <c r="E38" s="14">
        <f t="shared" si="0"/>
        <v>4594057</v>
      </c>
      <c r="F38" s="14">
        <v>514</v>
      </c>
      <c r="G38" s="14">
        <f t="shared" si="1"/>
        <v>4594571</v>
      </c>
      <c r="H38" s="363">
        <f>G38/'- 44 -'!J38</f>
        <v>0.7144078180150203</v>
      </c>
    </row>
    <row r="39" spans="1:8" ht="12.75">
      <c r="A39" s="11">
        <v>33</v>
      </c>
      <c r="B39" s="12" t="s">
        <v>154</v>
      </c>
      <c r="C39" s="12">
        <f>'- 60 -'!E39</f>
        <v>7873691</v>
      </c>
      <c r="D39" s="12">
        <v>236581</v>
      </c>
      <c r="E39" s="12">
        <f t="shared" si="0"/>
        <v>8110272</v>
      </c>
      <c r="F39" s="12">
        <v>17000</v>
      </c>
      <c r="G39" s="12">
        <f t="shared" si="1"/>
        <v>8127272</v>
      </c>
      <c r="H39" s="362">
        <f>G39/'- 44 -'!J39</f>
        <v>0.6783866906772071</v>
      </c>
    </row>
    <row r="40" spans="1:8" ht="12.75">
      <c r="A40" s="13">
        <v>34</v>
      </c>
      <c r="B40" s="14" t="s">
        <v>155</v>
      </c>
      <c r="C40" s="14">
        <f>'- 60 -'!E40</f>
        <v>4016082</v>
      </c>
      <c r="D40" s="14">
        <v>222705</v>
      </c>
      <c r="E40" s="14">
        <f t="shared" si="0"/>
        <v>4238787</v>
      </c>
      <c r="F40" s="14">
        <v>0</v>
      </c>
      <c r="G40" s="14">
        <f t="shared" si="1"/>
        <v>4238787</v>
      </c>
      <c r="H40" s="363">
        <f>G40/'- 44 -'!J40</f>
        <v>0.7594432619539043</v>
      </c>
    </row>
    <row r="41" spans="1:8" ht="12.75">
      <c r="A41" s="11">
        <v>35</v>
      </c>
      <c r="B41" s="12" t="s">
        <v>156</v>
      </c>
      <c r="C41" s="12">
        <f>'- 60 -'!E41</f>
        <v>8578210</v>
      </c>
      <c r="D41" s="12">
        <v>266785</v>
      </c>
      <c r="E41" s="12">
        <f t="shared" si="0"/>
        <v>8844995</v>
      </c>
      <c r="F41" s="12">
        <v>26859</v>
      </c>
      <c r="G41" s="12">
        <f t="shared" si="1"/>
        <v>8871854</v>
      </c>
      <c r="H41" s="362">
        <f>G41/'- 44 -'!J41</f>
        <v>0.6608931918835736</v>
      </c>
    </row>
    <row r="42" spans="1:8" ht="12.75">
      <c r="A42" s="13">
        <v>36</v>
      </c>
      <c r="B42" s="14" t="s">
        <v>157</v>
      </c>
      <c r="C42" s="14">
        <f>'- 60 -'!E42</f>
        <v>4526681</v>
      </c>
      <c r="D42" s="14">
        <v>126997</v>
      </c>
      <c r="E42" s="14">
        <f t="shared" si="0"/>
        <v>4653678</v>
      </c>
      <c r="F42" s="14">
        <v>27080</v>
      </c>
      <c r="G42" s="14">
        <f t="shared" si="1"/>
        <v>4680758</v>
      </c>
      <c r="H42" s="363">
        <f>G42/'- 44 -'!J42</f>
        <v>0.6334138549833546</v>
      </c>
    </row>
    <row r="43" spans="1:8" ht="12.75">
      <c r="A43" s="11">
        <v>37</v>
      </c>
      <c r="B43" s="12" t="s">
        <v>158</v>
      </c>
      <c r="C43" s="12">
        <f>'- 60 -'!E43</f>
        <v>4026682</v>
      </c>
      <c r="D43" s="12">
        <v>113158</v>
      </c>
      <c r="E43" s="12">
        <f t="shared" si="0"/>
        <v>4139840</v>
      </c>
      <c r="F43" s="12">
        <v>0</v>
      </c>
      <c r="G43" s="12">
        <f t="shared" si="1"/>
        <v>4139840</v>
      </c>
      <c r="H43" s="362">
        <f>G43/'- 44 -'!J43</f>
        <v>0.6071778529332004</v>
      </c>
    </row>
    <row r="44" spans="1:8" ht="12.75">
      <c r="A44" s="13">
        <v>38</v>
      </c>
      <c r="B44" s="14" t="s">
        <v>159</v>
      </c>
      <c r="C44" s="14">
        <f>'- 60 -'!E44</f>
        <v>5222675</v>
      </c>
      <c r="D44" s="14">
        <v>153305</v>
      </c>
      <c r="E44" s="14">
        <f t="shared" si="0"/>
        <v>5375980</v>
      </c>
      <c r="F44" s="14">
        <v>1290</v>
      </c>
      <c r="G44" s="14">
        <f t="shared" si="1"/>
        <v>5377270</v>
      </c>
      <c r="H44" s="363">
        <f>G44/'- 44 -'!J44</f>
        <v>0.6123882763542076</v>
      </c>
    </row>
    <row r="45" spans="1:8" ht="12.75">
      <c r="A45" s="11">
        <v>39</v>
      </c>
      <c r="B45" s="12" t="s">
        <v>160</v>
      </c>
      <c r="C45" s="12">
        <f>'- 60 -'!E45</f>
        <v>9254150</v>
      </c>
      <c r="D45" s="12">
        <v>276411</v>
      </c>
      <c r="E45" s="12">
        <f t="shared" si="0"/>
        <v>9530561</v>
      </c>
      <c r="F45" s="12">
        <v>2285</v>
      </c>
      <c r="G45" s="12">
        <f t="shared" si="1"/>
        <v>9532846</v>
      </c>
      <c r="H45" s="362">
        <f>G45/'- 44 -'!J45</f>
        <v>0.6488644994119762</v>
      </c>
    </row>
    <row r="46" spans="1:8" ht="12.75">
      <c r="A46" s="13">
        <v>40</v>
      </c>
      <c r="B46" s="14" t="s">
        <v>161</v>
      </c>
      <c r="C46" s="14">
        <f>'- 60 -'!E46</f>
        <v>26130620</v>
      </c>
      <c r="D46" s="14">
        <v>909910</v>
      </c>
      <c r="E46" s="14">
        <f t="shared" si="0"/>
        <v>27040530</v>
      </c>
      <c r="F46" s="14">
        <v>3496</v>
      </c>
      <c r="G46" s="14">
        <f t="shared" si="1"/>
        <v>27044026</v>
      </c>
      <c r="H46" s="363">
        <f>G46/'- 44 -'!J46</f>
        <v>0.646328188332645</v>
      </c>
    </row>
    <row r="47" spans="1:8" ht="12.75">
      <c r="A47" s="11">
        <v>41</v>
      </c>
      <c r="B47" s="12" t="s">
        <v>162</v>
      </c>
      <c r="C47" s="12">
        <f>'- 60 -'!E47</f>
        <v>6579917</v>
      </c>
      <c r="D47" s="12">
        <v>259987</v>
      </c>
      <c r="E47" s="12">
        <f t="shared" si="0"/>
        <v>6839904</v>
      </c>
      <c r="F47" s="12">
        <v>0</v>
      </c>
      <c r="G47" s="12">
        <f t="shared" si="1"/>
        <v>6839904</v>
      </c>
      <c r="H47" s="362">
        <f>G47/'- 44 -'!J47</f>
        <v>0.5707562902356497</v>
      </c>
    </row>
    <row r="48" spans="1:8" ht="12.75">
      <c r="A48" s="13">
        <v>42</v>
      </c>
      <c r="B48" s="14" t="s">
        <v>163</v>
      </c>
      <c r="C48" s="14">
        <f>'- 60 -'!E48</f>
        <v>4628383</v>
      </c>
      <c r="D48" s="14">
        <v>146944</v>
      </c>
      <c r="E48" s="14">
        <f t="shared" si="0"/>
        <v>4775327</v>
      </c>
      <c r="F48" s="14">
        <v>91428</v>
      </c>
      <c r="G48" s="14">
        <f t="shared" si="1"/>
        <v>4866755</v>
      </c>
      <c r="H48" s="363">
        <f>G48/'- 44 -'!J48</f>
        <v>0.6180028322640385</v>
      </c>
    </row>
    <row r="49" spans="1:8" ht="12.75">
      <c r="A49" s="11">
        <v>43</v>
      </c>
      <c r="B49" s="12" t="s">
        <v>164</v>
      </c>
      <c r="C49" s="12">
        <f>'- 60 -'!E49</f>
        <v>3296627</v>
      </c>
      <c r="D49" s="12">
        <v>105544</v>
      </c>
      <c r="E49" s="12">
        <f t="shared" si="0"/>
        <v>3402171</v>
      </c>
      <c r="F49" s="12">
        <v>17260</v>
      </c>
      <c r="G49" s="12">
        <f t="shared" si="1"/>
        <v>3419431</v>
      </c>
      <c r="H49" s="362">
        <f>G49/'- 44 -'!J49</f>
        <v>0.559033456689932</v>
      </c>
    </row>
    <row r="50" spans="1:8" ht="12.75">
      <c r="A50" s="13">
        <v>44</v>
      </c>
      <c r="B50" s="14" t="s">
        <v>165</v>
      </c>
      <c r="C50" s="14">
        <f>'- 60 -'!E50</f>
        <v>5749266</v>
      </c>
      <c r="D50" s="14">
        <v>206257</v>
      </c>
      <c r="E50" s="14">
        <f t="shared" si="0"/>
        <v>5955523</v>
      </c>
      <c r="F50" s="14">
        <v>700</v>
      </c>
      <c r="G50" s="14">
        <f t="shared" si="1"/>
        <v>5956223</v>
      </c>
      <c r="H50" s="363">
        <f>G50/'- 44 -'!J50</f>
        <v>0.6574288276604258</v>
      </c>
    </row>
    <row r="51" spans="1:8" ht="12.75">
      <c r="A51" s="11">
        <v>45</v>
      </c>
      <c r="B51" s="12" t="s">
        <v>166</v>
      </c>
      <c r="C51" s="12">
        <f>'- 60 -'!E51</f>
        <v>8141338</v>
      </c>
      <c r="D51" s="12">
        <v>403814</v>
      </c>
      <c r="E51" s="12">
        <f t="shared" si="0"/>
        <v>8545152</v>
      </c>
      <c r="F51" s="12">
        <v>2525</v>
      </c>
      <c r="G51" s="12">
        <f t="shared" si="1"/>
        <v>8547677</v>
      </c>
      <c r="H51" s="362">
        <f>G51/'- 44 -'!J51</f>
        <v>0.7458714394702193</v>
      </c>
    </row>
    <row r="52" spans="1:8" ht="12.75">
      <c r="A52" s="13">
        <v>46</v>
      </c>
      <c r="B52" s="14" t="s">
        <v>167</v>
      </c>
      <c r="C52" s="14">
        <f>'- 60 -'!E52</f>
        <v>6167162</v>
      </c>
      <c r="D52" s="14">
        <v>203633</v>
      </c>
      <c r="E52" s="14">
        <f t="shared" si="0"/>
        <v>6370795</v>
      </c>
      <c r="F52" s="14">
        <v>19344</v>
      </c>
      <c r="G52" s="14">
        <f t="shared" si="1"/>
        <v>6390139</v>
      </c>
      <c r="H52" s="363">
        <f>G52/'- 44 -'!J52</f>
        <v>0.5897637332358229</v>
      </c>
    </row>
    <row r="53" spans="1:8" ht="12.75">
      <c r="A53" s="11">
        <v>47</v>
      </c>
      <c r="B53" s="12" t="s">
        <v>168</v>
      </c>
      <c r="C53" s="12">
        <f>'- 60 -'!E53</f>
        <v>5493111</v>
      </c>
      <c r="D53" s="12">
        <v>157793</v>
      </c>
      <c r="E53" s="12">
        <f t="shared" si="0"/>
        <v>5650904</v>
      </c>
      <c r="F53" s="12">
        <v>700</v>
      </c>
      <c r="G53" s="12">
        <f t="shared" si="1"/>
        <v>5651604</v>
      </c>
      <c r="H53" s="362">
        <f>G53/'- 44 -'!J53</f>
        <v>0.6609978890327597</v>
      </c>
    </row>
    <row r="54" spans="1:8" ht="12.75">
      <c r="A54" s="13">
        <v>48</v>
      </c>
      <c r="B54" s="14" t="s">
        <v>169</v>
      </c>
      <c r="C54" s="14">
        <f>'- 60 -'!E54</f>
        <v>20220316</v>
      </c>
      <c r="D54" s="14">
        <v>7024100</v>
      </c>
      <c r="E54" s="14">
        <f t="shared" si="0"/>
        <v>27244416</v>
      </c>
      <c r="F54" s="14">
        <v>98600</v>
      </c>
      <c r="G54" s="14">
        <f t="shared" si="1"/>
        <v>27343016</v>
      </c>
      <c r="H54" s="363">
        <f>G54/'- 44 -'!J54</f>
        <v>0.4968550762012391</v>
      </c>
    </row>
    <row r="55" spans="1:8" ht="12.75">
      <c r="A55" s="11">
        <v>49</v>
      </c>
      <c r="B55" s="12" t="s">
        <v>170</v>
      </c>
      <c r="C55" s="12">
        <f>'- 60 -'!E55</f>
        <v>19179295</v>
      </c>
      <c r="D55" s="12">
        <v>1247306</v>
      </c>
      <c r="E55" s="12">
        <f t="shared" si="0"/>
        <v>20426601</v>
      </c>
      <c r="F55" s="12">
        <v>30070</v>
      </c>
      <c r="G55" s="12">
        <f t="shared" si="1"/>
        <v>20456671</v>
      </c>
      <c r="H55" s="362">
        <f>G55/'- 44 -'!J55</f>
        <v>0.6069997150850563</v>
      </c>
    </row>
    <row r="56" spans="1:8" ht="12.75">
      <c r="A56" s="13">
        <v>50</v>
      </c>
      <c r="B56" s="14" t="s">
        <v>385</v>
      </c>
      <c r="C56" s="14">
        <f>'- 60 -'!E56</f>
        <v>8709028</v>
      </c>
      <c r="D56" s="14">
        <v>333748</v>
      </c>
      <c r="E56" s="14">
        <f t="shared" si="0"/>
        <v>9042776</v>
      </c>
      <c r="F56" s="14">
        <v>14275</v>
      </c>
      <c r="G56" s="14">
        <f t="shared" si="1"/>
        <v>9057051</v>
      </c>
      <c r="H56" s="363">
        <f>G56/'- 44 -'!J56</f>
        <v>0.6224415405124898</v>
      </c>
    </row>
    <row r="57" spans="1:8" ht="12.75">
      <c r="A57" s="11">
        <v>2264</v>
      </c>
      <c r="B57" s="12" t="s">
        <v>171</v>
      </c>
      <c r="C57" s="12">
        <f>'- 60 -'!E57</f>
        <v>1202233</v>
      </c>
      <c r="D57" s="12">
        <v>123511</v>
      </c>
      <c r="E57" s="12">
        <f t="shared" si="0"/>
        <v>1325744</v>
      </c>
      <c r="F57" s="12">
        <v>0</v>
      </c>
      <c r="G57" s="12">
        <f t="shared" si="1"/>
        <v>1325744</v>
      </c>
      <c r="H57" s="362">
        <f>G57/'- 44 -'!J57</f>
        <v>0.6972484398288834</v>
      </c>
    </row>
    <row r="58" spans="1:8" ht="12.75">
      <c r="A58" s="13">
        <v>2309</v>
      </c>
      <c r="B58" s="14" t="s">
        <v>172</v>
      </c>
      <c r="C58" s="14">
        <f>'- 60 -'!E58</f>
        <v>1368618</v>
      </c>
      <c r="D58" s="14">
        <v>29614</v>
      </c>
      <c r="E58" s="14">
        <f t="shared" si="0"/>
        <v>1398232</v>
      </c>
      <c r="F58" s="14">
        <v>0</v>
      </c>
      <c r="G58" s="14">
        <f t="shared" si="1"/>
        <v>1398232</v>
      </c>
      <c r="H58" s="363">
        <f>G58/'- 44 -'!J58</f>
        <v>0.6968172000570119</v>
      </c>
    </row>
    <row r="59" spans="1:8" ht="12.75">
      <c r="A59" s="11">
        <v>2312</v>
      </c>
      <c r="B59" s="12" t="s">
        <v>173</v>
      </c>
      <c r="C59" s="12">
        <f>'- 60 -'!E59</f>
        <v>1432197</v>
      </c>
      <c r="D59" s="12">
        <v>17413</v>
      </c>
      <c r="E59" s="12">
        <f t="shared" si="0"/>
        <v>1449610</v>
      </c>
      <c r="F59" s="12">
        <v>0</v>
      </c>
      <c r="G59" s="12">
        <f t="shared" si="1"/>
        <v>1449610</v>
      </c>
      <c r="H59" s="362">
        <f>G59/'- 44 -'!J59</f>
        <v>0.8592644140374005</v>
      </c>
    </row>
    <row r="60" spans="1:8" ht="12.75">
      <c r="A60" s="13">
        <v>2355</v>
      </c>
      <c r="B60" s="14" t="s">
        <v>174</v>
      </c>
      <c r="C60" s="14">
        <f>'- 60 -'!E60</f>
        <v>14968453</v>
      </c>
      <c r="D60" s="14">
        <v>449197</v>
      </c>
      <c r="E60" s="14">
        <f t="shared" si="0"/>
        <v>15417650</v>
      </c>
      <c r="F60" s="14">
        <v>1583</v>
      </c>
      <c r="G60" s="14">
        <f t="shared" si="1"/>
        <v>15419233</v>
      </c>
      <c r="H60" s="363">
        <f>G60/'- 44 -'!J60</f>
        <v>0.6504000771070352</v>
      </c>
    </row>
    <row r="61" spans="1:8" ht="12.75">
      <c r="A61" s="11">
        <v>2439</v>
      </c>
      <c r="B61" s="12" t="s">
        <v>175</v>
      </c>
      <c r="C61" s="12">
        <f>'- 60 -'!E61</f>
        <v>935370</v>
      </c>
      <c r="D61" s="12">
        <v>6394</v>
      </c>
      <c r="E61" s="12">
        <f t="shared" si="0"/>
        <v>941764</v>
      </c>
      <c r="F61" s="12">
        <v>0</v>
      </c>
      <c r="G61" s="12">
        <f t="shared" si="1"/>
        <v>941764</v>
      </c>
      <c r="H61" s="362">
        <f>G61/'- 44 -'!J61</f>
        <v>0.7260185995529504</v>
      </c>
    </row>
    <row r="62" spans="1:8" ht="12.75">
      <c r="A62" s="13">
        <v>2460</v>
      </c>
      <c r="B62" s="14" t="s">
        <v>176</v>
      </c>
      <c r="C62" s="14">
        <f>'- 60 -'!E62</f>
        <v>1785768</v>
      </c>
      <c r="D62" s="14">
        <v>43239</v>
      </c>
      <c r="E62" s="14">
        <f t="shared" si="0"/>
        <v>1829007</v>
      </c>
      <c r="F62" s="14">
        <v>100666</v>
      </c>
      <c r="G62" s="14">
        <f t="shared" si="1"/>
        <v>1929673</v>
      </c>
      <c r="H62" s="363">
        <f>G62/'- 44 -'!J62</f>
        <v>0.678403155074085</v>
      </c>
    </row>
    <row r="63" spans="1:8" ht="12.75">
      <c r="A63" s="11">
        <v>3000</v>
      </c>
      <c r="B63" s="12" t="s">
        <v>459</v>
      </c>
      <c r="C63" s="12">
        <f>'- 60 -'!E63</f>
        <v>833979</v>
      </c>
      <c r="D63" s="12">
        <v>74429</v>
      </c>
      <c r="E63" s="12">
        <f t="shared" si="0"/>
        <v>908408</v>
      </c>
      <c r="F63" s="12">
        <v>0</v>
      </c>
      <c r="G63" s="12">
        <f t="shared" si="1"/>
        <v>908408</v>
      </c>
      <c r="H63" s="362">
        <f>G63/'- 44 -'!J63</f>
        <v>0.1753224445492647</v>
      </c>
    </row>
    <row r="64" spans="1:8" ht="4.5" customHeight="1">
      <c r="A64" s="15"/>
      <c r="B64" s="15"/>
      <c r="C64" s="15"/>
      <c r="D64" s="15"/>
      <c r="E64" s="15"/>
      <c r="F64" s="15"/>
      <c r="G64" s="15"/>
      <c r="H64" s="196"/>
    </row>
    <row r="65" spans="1:8" ht="12.75">
      <c r="A65" s="17"/>
      <c r="B65" s="18" t="s">
        <v>177</v>
      </c>
      <c r="C65" s="18">
        <f>SUM(C11:C63)</f>
        <v>719401700</v>
      </c>
      <c r="D65" s="18">
        <f>SUM(D11:D63)</f>
        <v>33602539</v>
      </c>
      <c r="E65" s="18">
        <f>SUM(E11:E63)</f>
        <v>753004239</v>
      </c>
      <c r="F65" s="18">
        <f>SUM(F11:F63)</f>
        <v>2796911</v>
      </c>
      <c r="G65" s="18">
        <f>SUM(G11:G63)</f>
        <v>755801150</v>
      </c>
      <c r="H65" s="101">
        <f>G65/'- 44 -'!$J65</f>
        <v>0.6089422261082732</v>
      </c>
    </row>
    <row r="66" spans="1:8" ht="4.5" customHeight="1">
      <c r="A66" s="15"/>
      <c r="B66" s="15"/>
      <c r="C66" s="15"/>
      <c r="D66" s="15"/>
      <c r="E66" s="15"/>
      <c r="F66" s="15"/>
      <c r="G66" s="15"/>
      <c r="H66" s="196"/>
    </row>
    <row r="67" spans="1:8" ht="12.75">
      <c r="A67" s="13">
        <v>2155</v>
      </c>
      <c r="B67" s="14" t="s">
        <v>178</v>
      </c>
      <c r="C67" s="14">
        <f>'- 60 -'!E67</f>
        <v>1478652</v>
      </c>
      <c r="D67" s="14">
        <v>10000</v>
      </c>
      <c r="E67" s="14">
        <f>SUM(C67,D67)</f>
        <v>1488652</v>
      </c>
      <c r="F67" s="14">
        <v>0</v>
      </c>
      <c r="G67" s="14">
        <f>SUM(E67,F67)</f>
        <v>1488652</v>
      </c>
      <c r="H67" s="363">
        <f>G67/'- 44 -'!J67</f>
        <v>0.5840111447058136</v>
      </c>
    </row>
    <row r="68" spans="1:8" ht="12.75">
      <c r="A68" s="11">
        <v>2408</v>
      </c>
      <c r="B68" s="12" t="s">
        <v>180</v>
      </c>
      <c r="C68" s="12">
        <f>'- 60 -'!E68</f>
        <v>2539770</v>
      </c>
      <c r="D68" s="12">
        <v>32929</v>
      </c>
      <c r="E68" s="12">
        <f>SUM(C68,D68)</f>
        <v>2572699</v>
      </c>
      <c r="F68" s="12">
        <v>2731</v>
      </c>
      <c r="G68" s="12">
        <f>SUM(E68,F68)</f>
        <v>2575430</v>
      </c>
      <c r="H68" s="362">
        <f>G68/'- 44 -'!J68</f>
        <v>0.5792983225646822</v>
      </c>
    </row>
    <row r="69" ht="6.75" customHeight="1"/>
    <row r="70" spans="1:8" ht="12" customHeight="1">
      <c r="A70" s="392" t="s">
        <v>436</v>
      </c>
      <c r="B70" s="269" t="s">
        <v>264</v>
      </c>
      <c r="D70" s="122"/>
      <c r="E70" s="182"/>
      <c r="F70" s="182"/>
      <c r="G70" s="182"/>
      <c r="H70" s="182"/>
    </row>
    <row r="71" spans="1:8" ht="12" customHeight="1">
      <c r="A71" s="392" t="s">
        <v>438</v>
      </c>
      <c r="B71" s="269" t="s">
        <v>334</v>
      </c>
      <c r="D71" s="122"/>
      <c r="E71" s="182"/>
      <c r="F71" s="182"/>
      <c r="G71" s="182"/>
      <c r="H71" s="182"/>
    </row>
    <row r="72" spans="1:8" ht="12" customHeight="1">
      <c r="A72" s="392" t="s">
        <v>439</v>
      </c>
      <c r="B72" s="269" t="s">
        <v>368</v>
      </c>
      <c r="D72" s="122"/>
      <c r="E72" s="182"/>
      <c r="F72" s="182"/>
      <c r="G72" s="182"/>
      <c r="H72" s="182"/>
    </row>
    <row r="73" spans="1:8" ht="12" customHeight="1">
      <c r="A73" s="4"/>
      <c r="B73" s="4"/>
      <c r="D73" s="122"/>
      <c r="E73" s="121"/>
      <c r="F73" s="121"/>
      <c r="G73" s="121"/>
      <c r="H73" s="121"/>
    </row>
    <row r="74" spans="1:8" ht="12" customHeight="1">
      <c r="A74" s="4"/>
      <c r="B74" s="4"/>
      <c r="D74" s="173"/>
      <c r="E74" s="129"/>
      <c r="F74" s="129"/>
      <c r="G74" s="129"/>
      <c r="H74" s="129"/>
    </row>
    <row r="75" spans="3:8" ht="12" customHeight="1">
      <c r="C75" s="129"/>
      <c r="D75" s="129"/>
      <c r="E75" s="129"/>
      <c r="F75" s="129"/>
      <c r="G75" s="129"/>
      <c r="H75" s="129"/>
    </row>
    <row r="76" spans="3:8" ht="12.75">
      <c r="C76" s="129"/>
      <c r="D76" s="129"/>
      <c r="E76" s="129"/>
      <c r="F76" s="129"/>
      <c r="G76" s="173"/>
      <c r="H76" s="173"/>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1" customWidth="1"/>
    <col min="2" max="2" width="35.83203125" style="81" customWidth="1"/>
    <col min="3" max="3" width="16.83203125" style="81" customWidth="1"/>
    <col min="4" max="4" width="8.83203125" style="81" customWidth="1"/>
    <col min="5" max="5" width="15.83203125" style="81" customWidth="1"/>
    <col min="6" max="6" width="8.83203125" style="81" customWidth="1"/>
    <col min="7" max="7" width="15.83203125" style="81" customWidth="1"/>
    <col min="8" max="8" width="8.83203125" style="81" customWidth="1"/>
    <col min="9" max="9" width="15.83203125" style="81" customWidth="1"/>
    <col min="10" max="10" width="8.83203125" style="81" customWidth="1"/>
    <col min="11" max="16384" width="15.83203125" style="81" customWidth="1"/>
  </cols>
  <sheetData>
    <row r="1" spans="1:2" ht="6.75" customHeight="1">
      <c r="A1" s="15"/>
      <c r="B1" s="79"/>
    </row>
    <row r="2" spans="1:10" ht="12.75">
      <c r="A2" s="9"/>
      <c r="B2" s="104"/>
      <c r="C2" s="105" t="str">
        <f>REVYEAR</f>
        <v>ANALYSIS OF OPERATING FUND REVENUE: 1999/2000 ACTUAL</v>
      </c>
      <c r="D2" s="105"/>
      <c r="E2" s="105"/>
      <c r="F2" s="105"/>
      <c r="G2" s="105"/>
      <c r="H2" s="349"/>
      <c r="I2" s="349"/>
      <c r="J2" s="106" t="s">
        <v>4</v>
      </c>
    </row>
    <row r="3" spans="1:2" ht="12.75">
      <c r="A3" s="10"/>
      <c r="B3" s="107"/>
    </row>
    <row r="4" spans="1:10" ht="12.75">
      <c r="A4" s="8"/>
      <c r="C4" s="141"/>
      <c r="D4" s="141"/>
      <c r="E4" s="141"/>
      <c r="F4" s="141"/>
      <c r="G4" s="141"/>
      <c r="H4" s="141"/>
      <c r="I4" s="141"/>
      <c r="J4" s="152"/>
    </row>
    <row r="5" spans="1:10" ht="12.75">
      <c r="A5" s="8"/>
      <c r="C5" s="56"/>
      <c r="D5" s="141"/>
      <c r="E5" s="141"/>
      <c r="F5" s="141"/>
      <c r="G5" s="141"/>
      <c r="H5" s="141"/>
      <c r="I5" s="141"/>
      <c r="J5" s="141"/>
    </row>
    <row r="6" spans="1:10" ht="12.75">
      <c r="A6" s="8"/>
      <c r="C6" s="141"/>
      <c r="D6" s="141"/>
      <c r="E6" s="141"/>
      <c r="F6" s="141"/>
      <c r="G6" s="141"/>
      <c r="H6" s="141"/>
      <c r="I6" s="141"/>
      <c r="J6" s="141"/>
    </row>
    <row r="7" spans="1:10" ht="12.75">
      <c r="A7" s="15"/>
      <c r="C7" s="67" t="s">
        <v>204</v>
      </c>
      <c r="D7" s="66"/>
      <c r="E7" s="65" t="s">
        <v>205</v>
      </c>
      <c r="F7" s="66"/>
      <c r="G7" s="65" t="s">
        <v>206</v>
      </c>
      <c r="H7" s="66"/>
      <c r="I7" s="183"/>
      <c r="J7" s="66"/>
    </row>
    <row r="8" spans="1:10" ht="12.75">
      <c r="A8" s="92"/>
      <c r="B8" s="45"/>
      <c r="C8" s="68" t="s">
        <v>230</v>
      </c>
      <c r="D8" s="70"/>
      <c r="E8" s="69" t="s">
        <v>230</v>
      </c>
      <c r="F8" s="70"/>
      <c r="G8" s="69" t="s">
        <v>231</v>
      </c>
      <c r="H8" s="70"/>
      <c r="I8" s="69" t="s">
        <v>232</v>
      </c>
      <c r="J8" s="70"/>
    </row>
    <row r="9" spans="1:10" ht="12.75">
      <c r="A9" s="51" t="s">
        <v>110</v>
      </c>
      <c r="B9" s="52" t="s">
        <v>111</v>
      </c>
      <c r="C9" s="153" t="s">
        <v>234</v>
      </c>
      <c r="D9" s="153" t="s">
        <v>113</v>
      </c>
      <c r="E9" s="153" t="s">
        <v>234</v>
      </c>
      <c r="F9" s="153" t="s">
        <v>113</v>
      </c>
      <c r="G9" s="153" t="s">
        <v>234</v>
      </c>
      <c r="H9" s="153" t="s">
        <v>113</v>
      </c>
      <c r="I9" s="186" t="s">
        <v>234</v>
      </c>
      <c r="J9" s="186" t="s">
        <v>113</v>
      </c>
    </row>
    <row r="10" spans="1:10" ht="4.5" customHeight="1">
      <c r="A10" s="76"/>
      <c r="B10" s="76"/>
      <c r="C10" s="147"/>
      <c r="D10" s="147"/>
      <c r="E10" s="147"/>
      <c r="F10" s="147"/>
      <c r="G10" s="147"/>
      <c r="H10" s="147"/>
      <c r="I10" s="147"/>
      <c r="J10" s="147"/>
    </row>
    <row r="11" spans="1:10" ht="12.75">
      <c r="A11" s="11">
        <v>1</v>
      </c>
      <c r="B11" s="12" t="s">
        <v>126</v>
      </c>
      <c r="C11" s="12">
        <v>16000</v>
      </c>
      <c r="D11" s="362">
        <f>C11/'- 44 -'!J11</f>
        <v>7.016097066580341E-05</v>
      </c>
      <c r="E11" s="12">
        <v>97677814</v>
      </c>
      <c r="F11" s="362">
        <f>E11/'- 44 -'!J11</f>
        <v>0.4283231401721126</v>
      </c>
      <c r="G11" s="12">
        <v>1983007</v>
      </c>
      <c r="H11" s="362">
        <f>G11/'- 44 -'!J11</f>
        <v>0.008695605997317677</v>
      </c>
      <c r="I11" s="12">
        <v>1214931</v>
      </c>
      <c r="J11" s="362">
        <f>I11/'- 44 -'!J11</f>
        <v>0.00532754614074845</v>
      </c>
    </row>
    <row r="12" spans="1:10" ht="12.75">
      <c r="A12" s="13">
        <v>2</v>
      </c>
      <c r="B12" s="14" t="s">
        <v>127</v>
      </c>
      <c r="C12" s="14">
        <v>90619</v>
      </c>
      <c r="D12" s="363">
        <f>C12/'- 44 -'!J12</f>
        <v>0.001630705101489209</v>
      </c>
      <c r="E12" s="14">
        <v>22606000</v>
      </c>
      <c r="F12" s="363">
        <f>E12/'- 44 -'!J12</f>
        <v>0.4067990104091312</v>
      </c>
      <c r="G12" s="14">
        <v>625825</v>
      </c>
      <c r="H12" s="363">
        <f>G12/'- 44 -'!J12</f>
        <v>0.011261832729775038</v>
      </c>
      <c r="I12" s="14">
        <v>93460</v>
      </c>
      <c r="J12" s="363">
        <f>I12/'- 44 -'!J12</f>
        <v>0.001681829404266009</v>
      </c>
    </row>
    <row r="13" spans="1:10" ht="12.75">
      <c r="A13" s="11">
        <v>3</v>
      </c>
      <c r="B13" s="12" t="s">
        <v>128</v>
      </c>
      <c r="C13" s="12">
        <v>100061</v>
      </c>
      <c r="D13" s="362">
        <f>C13/'- 44 -'!J13</f>
        <v>0.002373949150688202</v>
      </c>
      <c r="E13" s="12">
        <v>19462697</v>
      </c>
      <c r="F13" s="362">
        <f>E13/'- 44 -'!J13</f>
        <v>0.46175286088737694</v>
      </c>
      <c r="G13" s="12">
        <v>294812</v>
      </c>
      <c r="H13" s="362">
        <f>G13/'- 44 -'!J13</f>
        <v>0.006994420373698946</v>
      </c>
      <c r="I13" s="12">
        <v>0</v>
      </c>
      <c r="J13" s="362">
        <f>I13/'- 44 -'!J13</f>
        <v>0</v>
      </c>
    </row>
    <row r="14" spans="1:10" ht="12.75">
      <c r="A14" s="13">
        <v>4</v>
      </c>
      <c r="B14" s="14" t="s">
        <v>129</v>
      </c>
      <c r="C14" s="14">
        <v>218044</v>
      </c>
      <c r="D14" s="363">
        <f>C14/'- 44 -'!J14</f>
        <v>0.0056269473083109785</v>
      </c>
      <c r="E14" s="14">
        <v>15278642</v>
      </c>
      <c r="F14" s="363">
        <f>E14/'- 44 -'!J14</f>
        <v>0.39428791196523205</v>
      </c>
      <c r="G14" s="14">
        <v>333088</v>
      </c>
      <c r="H14" s="363">
        <f>G14/'- 44 -'!J14</f>
        <v>0.008595827562467608</v>
      </c>
      <c r="I14" s="14">
        <v>8333</v>
      </c>
      <c r="J14" s="363">
        <f>I14/'- 44 -'!J14</f>
        <v>0.00021504536662396296</v>
      </c>
    </row>
    <row r="15" spans="1:10" ht="12.75">
      <c r="A15" s="11">
        <v>5</v>
      </c>
      <c r="B15" s="12" t="s">
        <v>130</v>
      </c>
      <c r="C15" s="12">
        <v>0</v>
      </c>
      <c r="D15" s="362">
        <f>C15/'- 44 -'!J15</f>
        <v>0</v>
      </c>
      <c r="E15" s="12">
        <v>23509587</v>
      </c>
      <c r="F15" s="362">
        <f>E15/'- 44 -'!J15</f>
        <v>0.49043906562018913</v>
      </c>
      <c r="G15" s="12">
        <v>393975</v>
      </c>
      <c r="H15" s="362">
        <f>G15/'- 44 -'!J15</f>
        <v>0.008218805837708421</v>
      </c>
      <c r="I15" s="12">
        <v>29424</v>
      </c>
      <c r="J15" s="362">
        <f>I15/'- 44 -'!J15</f>
        <v>0.0006138210367884577</v>
      </c>
    </row>
    <row r="16" spans="1:10" ht="12.75">
      <c r="A16" s="13">
        <v>6</v>
      </c>
      <c r="B16" s="14" t="s">
        <v>131</v>
      </c>
      <c r="C16" s="14">
        <v>55421</v>
      </c>
      <c r="D16" s="363">
        <f>C16/'- 44 -'!J16</f>
        <v>0.001001092294455996</v>
      </c>
      <c r="E16" s="14">
        <v>19236614</v>
      </c>
      <c r="F16" s="363">
        <f>E16/'- 44 -'!J16</f>
        <v>0.3474788626481719</v>
      </c>
      <c r="G16" s="14">
        <v>340685</v>
      </c>
      <c r="H16" s="363">
        <f>G16/'- 44 -'!J16</f>
        <v>0.006153933136117013</v>
      </c>
      <c r="I16" s="14">
        <v>0</v>
      </c>
      <c r="J16" s="363">
        <f>I16/'- 44 -'!J16</f>
        <v>0</v>
      </c>
    </row>
    <row r="17" spans="1:10" ht="12.75">
      <c r="A17" s="11">
        <v>9</v>
      </c>
      <c r="B17" s="12" t="s">
        <v>132</v>
      </c>
      <c r="C17" s="12">
        <v>35877</v>
      </c>
      <c r="D17" s="362">
        <f>C17/'- 44 -'!J17</f>
        <v>0.00046387779102939717</v>
      </c>
      <c r="E17" s="12">
        <v>24619837</v>
      </c>
      <c r="F17" s="362">
        <f>E17/'- 44 -'!J17</f>
        <v>0.3183263818898966</v>
      </c>
      <c r="G17" s="12">
        <v>723124</v>
      </c>
      <c r="H17" s="362">
        <f>G17/'- 44 -'!J17</f>
        <v>0.00934975510104919</v>
      </c>
      <c r="I17" s="12">
        <v>32204</v>
      </c>
      <c r="J17" s="362">
        <f>I17/'- 44 -'!J17</f>
        <v>0.00041638711102686137</v>
      </c>
    </row>
    <row r="18" spans="1:10" ht="12.75">
      <c r="A18" s="13">
        <v>10</v>
      </c>
      <c r="B18" s="14" t="s">
        <v>133</v>
      </c>
      <c r="C18" s="14">
        <v>3902</v>
      </c>
      <c r="D18" s="363">
        <f>C18/'- 44 -'!J18</f>
        <v>6.773525776919675E-05</v>
      </c>
      <c r="E18" s="14">
        <v>21343454</v>
      </c>
      <c r="F18" s="363">
        <f>E18/'- 44 -'!J18</f>
        <v>0.3705034234687323</v>
      </c>
      <c r="G18" s="14">
        <v>551368</v>
      </c>
      <c r="H18" s="363">
        <f>G18/'- 44 -'!J18</f>
        <v>0.009571259253123134</v>
      </c>
      <c r="I18" s="14">
        <v>57453</v>
      </c>
      <c r="J18" s="363">
        <f>I18/'- 44 -'!J18</f>
        <v>0.000997333102156243</v>
      </c>
    </row>
    <row r="19" spans="1:10" ht="12.75">
      <c r="A19" s="11">
        <v>11</v>
      </c>
      <c r="B19" s="12" t="s">
        <v>134</v>
      </c>
      <c r="C19" s="12">
        <v>17400</v>
      </c>
      <c r="D19" s="362">
        <f>C19/'- 44 -'!J19</f>
        <v>0.0005856661836715797</v>
      </c>
      <c r="E19" s="12">
        <v>10166895</v>
      </c>
      <c r="F19" s="362">
        <f>E19/'- 44 -'!J19</f>
        <v>0.34220727554250946</v>
      </c>
      <c r="G19" s="12">
        <v>228041</v>
      </c>
      <c r="H19" s="362">
        <f>G19/'- 44 -'!J19</f>
        <v>0.007675626562681075</v>
      </c>
      <c r="I19" s="12">
        <v>311336</v>
      </c>
      <c r="J19" s="362">
        <f>I19/'- 44 -'!J19</f>
        <v>0.010479250974688215</v>
      </c>
    </row>
    <row r="20" spans="1:10" ht="12.75">
      <c r="A20" s="13">
        <v>12</v>
      </c>
      <c r="B20" s="14" t="s">
        <v>135</v>
      </c>
      <c r="C20" s="14">
        <v>7972</v>
      </c>
      <c r="D20" s="363">
        <f>C20/'- 44 -'!J20</f>
        <v>0.00016368948375967065</v>
      </c>
      <c r="E20" s="14">
        <v>15865475</v>
      </c>
      <c r="F20" s="363">
        <f>E20/'- 44 -'!J20</f>
        <v>0.32576660967786764</v>
      </c>
      <c r="G20" s="14">
        <v>121655</v>
      </c>
      <c r="H20" s="363">
        <f>G20/'- 44 -'!J20</f>
        <v>0.002497948337529194</v>
      </c>
      <c r="I20" s="14">
        <v>0</v>
      </c>
      <c r="J20" s="363">
        <f>I20/'- 44 -'!J20</f>
        <v>0</v>
      </c>
    </row>
    <row r="21" spans="1:10" ht="12.75">
      <c r="A21" s="11">
        <v>13</v>
      </c>
      <c r="B21" s="12" t="s">
        <v>136</v>
      </c>
      <c r="C21" s="12">
        <v>151782</v>
      </c>
      <c r="D21" s="362">
        <f>C21/'- 44 -'!J21</f>
        <v>0.007611680048864958</v>
      </c>
      <c r="E21" s="12">
        <v>6255596</v>
      </c>
      <c r="F21" s="362">
        <f>E21/'- 44 -'!J21</f>
        <v>0.3137104219667644</v>
      </c>
      <c r="G21" s="12">
        <v>363294</v>
      </c>
      <c r="H21" s="362">
        <f>G21/'- 44 -'!J21</f>
        <v>0.01821874590974125</v>
      </c>
      <c r="I21" s="12">
        <v>272710</v>
      </c>
      <c r="J21" s="362">
        <f>I21/'- 44 -'!J21</f>
        <v>0.013676070061838444</v>
      </c>
    </row>
    <row r="22" spans="1:10" ht="12.75">
      <c r="A22" s="13">
        <v>14</v>
      </c>
      <c r="B22" s="14" t="s">
        <v>137</v>
      </c>
      <c r="C22" s="14">
        <v>86538</v>
      </c>
      <c r="D22" s="363">
        <f>C22/'- 44 -'!J22</f>
        <v>0.0037801343712882767</v>
      </c>
      <c r="E22" s="14">
        <v>6757479</v>
      </c>
      <c r="F22" s="363">
        <f>E22/'- 44 -'!J22</f>
        <v>0.29517874958005424</v>
      </c>
      <c r="G22" s="14">
        <v>51943</v>
      </c>
      <c r="H22" s="363">
        <f>G22/'- 44 -'!J22</f>
        <v>0.002268962994844195</v>
      </c>
      <c r="I22" s="14">
        <v>18630</v>
      </c>
      <c r="J22" s="363">
        <f>I22/'- 44 -'!J22</f>
        <v>0.0008137916676731679</v>
      </c>
    </row>
    <row r="23" spans="1:10" ht="12.75">
      <c r="A23" s="11">
        <v>15</v>
      </c>
      <c r="B23" s="12" t="s">
        <v>138</v>
      </c>
      <c r="C23" s="12">
        <v>1404</v>
      </c>
      <c r="D23" s="362">
        <f>C23/'- 44 -'!J23</f>
        <v>4.9833004420123605E-05</v>
      </c>
      <c r="E23" s="12">
        <v>5388126</v>
      </c>
      <c r="F23" s="362">
        <f>E23/'- 44 -'!J23</f>
        <v>0.19124395069386246</v>
      </c>
      <c r="G23" s="12">
        <v>266618</v>
      </c>
      <c r="H23" s="362">
        <f>G23/'- 44 -'!J23</f>
        <v>0.009463230749632845</v>
      </c>
      <c r="I23" s="12">
        <v>0</v>
      </c>
      <c r="J23" s="362">
        <f>I23/'- 44 -'!J23</f>
        <v>0</v>
      </c>
    </row>
    <row r="24" spans="1:10" ht="12.75">
      <c r="A24" s="13">
        <v>16</v>
      </c>
      <c r="B24" s="14" t="s">
        <v>139</v>
      </c>
      <c r="C24" s="14">
        <v>0</v>
      </c>
      <c r="D24" s="363">
        <f>C24/'- 44 -'!J24</f>
        <v>0</v>
      </c>
      <c r="E24" s="14">
        <v>1768810</v>
      </c>
      <c r="F24" s="363">
        <f>E24/'- 44 -'!J24</f>
        <v>0.3083414538056979</v>
      </c>
      <c r="G24" s="14">
        <v>144607</v>
      </c>
      <c r="H24" s="363">
        <f>G24/'- 44 -'!J24</f>
        <v>0.025208096183581365</v>
      </c>
      <c r="I24" s="14">
        <v>139800</v>
      </c>
      <c r="J24" s="363">
        <f>I24/'- 44 -'!J24</f>
        <v>0.02437013316412535</v>
      </c>
    </row>
    <row r="25" spans="1:10" ht="12.75">
      <c r="A25" s="11">
        <v>17</v>
      </c>
      <c r="B25" s="12" t="s">
        <v>140</v>
      </c>
      <c r="C25" s="12">
        <v>16129</v>
      </c>
      <c r="D25" s="362">
        <f>C25/'- 44 -'!J25</f>
        <v>0.0035307401398023365</v>
      </c>
      <c r="E25" s="12">
        <v>1664296</v>
      </c>
      <c r="F25" s="362">
        <f>E25/'- 44 -'!J25</f>
        <v>0.36432492353602014</v>
      </c>
      <c r="G25" s="12">
        <v>159116</v>
      </c>
      <c r="H25" s="362">
        <f>G25/'- 44 -'!J25</f>
        <v>0.03483149904425498</v>
      </c>
      <c r="I25" s="12">
        <v>0</v>
      </c>
      <c r="J25" s="362">
        <f>I25/'- 44 -'!J25</f>
        <v>0</v>
      </c>
    </row>
    <row r="26" spans="1:10" ht="12.75">
      <c r="A26" s="13">
        <v>18</v>
      </c>
      <c r="B26" s="14" t="s">
        <v>141</v>
      </c>
      <c r="C26" s="14">
        <v>64838</v>
      </c>
      <c r="D26" s="363">
        <f>C26/'- 44 -'!J26</f>
        <v>0.0072154671268801806</v>
      </c>
      <c r="E26" s="14">
        <v>2448240</v>
      </c>
      <c r="F26" s="363">
        <f>E26/'- 44 -'!J26</f>
        <v>0.2724512668298395</v>
      </c>
      <c r="G26" s="14">
        <v>140901</v>
      </c>
      <c r="H26" s="363">
        <f>G26/'- 44 -'!J26</f>
        <v>0.015680103236443817</v>
      </c>
      <c r="I26" s="14">
        <v>30925</v>
      </c>
      <c r="J26" s="363">
        <f>I26/'- 44 -'!J26</f>
        <v>0.0034414744578606616</v>
      </c>
    </row>
    <row r="27" spans="1:10" ht="12.75">
      <c r="A27" s="11">
        <v>19</v>
      </c>
      <c r="B27" s="12" t="s">
        <v>142</v>
      </c>
      <c r="C27" s="12">
        <v>66000</v>
      </c>
      <c r="D27" s="362">
        <f>C27/'- 44 -'!J27</f>
        <v>0.003003423493224527</v>
      </c>
      <c r="E27" s="12">
        <v>3400500</v>
      </c>
      <c r="F27" s="362">
        <f>E27/'- 44 -'!J27</f>
        <v>0.15474456952590915</v>
      </c>
      <c r="G27" s="12">
        <v>281572</v>
      </c>
      <c r="H27" s="362">
        <f>G27/'- 44 -'!J27</f>
        <v>0.012813332724760856</v>
      </c>
      <c r="I27" s="12">
        <v>0</v>
      </c>
      <c r="J27" s="362">
        <f>I27/'- 44 -'!J27</f>
        <v>0</v>
      </c>
    </row>
    <row r="28" spans="1:10" ht="12.75">
      <c r="A28" s="13">
        <v>20</v>
      </c>
      <c r="B28" s="14" t="s">
        <v>143</v>
      </c>
      <c r="C28" s="14">
        <v>15668</v>
      </c>
      <c r="D28" s="363">
        <f>C28/'- 44 -'!J28</f>
        <v>0.002115249792666909</v>
      </c>
      <c r="E28" s="14">
        <v>2865964</v>
      </c>
      <c r="F28" s="363">
        <f>E28/'- 44 -'!J28</f>
        <v>0.38691790635632023</v>
      </c>
      <c r="G28" s="14">
        <v>23721</v>
      </c>
      <c r="H28" s="363">
        <f>G28/'- 44 -'!J28</f>
        <v>0.0032024406645297264</v>
      </c>
      <c r="I28" s="14">
        <v>0</v>
      </c>
      <c r="J28" s="363">
        <f>I28/'- 44 -'!J28</f>
        <v>0</v>
      </c>
    </row>
    <row r="29" spans="1:10" ht="12.75">
      <c r="A29" s="11">
        <v>21</v>
      </c>
      <c r="B29" s="12" t="s">
        <v>144</v>
      </c>
      <c r="C29" s="12">
        <v>3504</v>
      </c>
      <c r="D29" s="362">
        <f>C29/'- 44 -'!J29</f>
        <v>0.00016271736513776737</v>
      </c>
      <c r="E29" s="12">
        <v>6963000</v>
      </c>
      <c r="F29" s="362">
        <f>E29/'- 44 -'!J29</f>
        <v>0.32334503808626547</v>
      </c>
      <c r="G29" s="12">
        <v>25985</v>
      </c>
      <c r="H29" s="362">
        <f>G29/'- 44 -'!J29</f>
        <v>0.00120668114529249</v>
      </c>
      <c r="I29" s="12">
        <v>6057</v>
      </c>
      <c r="J29" s="362">
        <f>I29/'- 44 -'!J29</f>
        <v>0.0002812725686756441</v>
      </c>
    </row>
    <row r="30" spans="1:10" ht="12.75">
      <c r="A30" s="13">
        <v>22</v>
      </c>
      <c r="B30" s="14" t="s">
        <v>145</v>
      </c>
      <c r="C30" s="14">
        <v>113977</v>
      </c>
      <c r="D30" s="363">
        <f>C30/'- 44 -'!J30</f>
        <v>0.009574346996471477</v>
      </c>
      <c r="E30" s="14">
        <v>4383465</v>
      </c>
      <c r="F30" s="363">
        <f>E30/'- 44 -'!J30</f>
        <v>0.3682217899829601</v>
      </c>
      <c r="G30" s="14">
        <v>26402</v>
      </c>
      <c r="H30" s="363">
        <f>G30/'- 44 -'!J30</f>
        <v>0.0022178326276427697</v>
      </c>
      <c r="I30" s="14">
        <v>59500</v>
      </c>
      <c r="J30" s="363">
        <f>I30/'- 44 -'!J30</f>
        <v>0.004998145645964123</v>
      </c>
    </row>
    <row r="31" spans="1:10" ht="12.75">
      <c r="A31" s="11">
        <v>23</v>
      </c>
      <c r="B31" s="12" t="s">
        <v>146</v>
      </c>
      <c r="C31" s="12">
        <v>48927</v>
      </c>
      <c r="D31" s="362">
        <f>C31/'- 44 -'!J31</f>
        <v>0.005064468016591109</v>
      </c>
      <c r="E31" s="12">
        <v>2357545</v>
      </c>
      <c r="F31" s="362">
        <f>E31/'- 44 -'!J31</f>
        <v>0.2440311331202462</v>
      </c>
      <c r="G31" s="12">
        <v>55148</v>
      </c>
      <c r="H31" s="362">
        <f>G31/'- 44 -'!J31</f>
        <v>0.005708408080997537</v>
      </c>
      <c r="I31" s="12">
        <v>309574</v>
      </c>
      <c r="J31" s="362">
        <f>I31/'- 44 -'!J31</f>
        <v>0.03204422142719104</v>
      </c>
    </row>
    <row r="32" spans="1:10" ht="12.75">
      <c r="A32" s="13">
        <v>24</v>
      </c>
      <c r="B32" s="14" t="s">
        <v>147</v>
      </c>
      <c r="C32" s="14">
        <v>18597</v>
      </c>
      <c r="D32" s="363">
        <f>C32/'- 44 -'!J32</f>
        <v>0.0008288781005431766</v>
      </c>
      <c r="E32" s="14">
        <v>7408338</v>
      </c>
      <c r="F32" s="363">
        <f>E32/'- 44 -'!J32</f>
        <v>0.33019353280754077</v>
      </c>
      <c r="G32" s="14">
        <v>28668</v>
      </c>
      <c r="H32" s="363">
        <f>G32/'- 44 -'!J32</f>
        <v>0.0012777478833345048</v>
      </c>
      <c r="I32" s="14">
        <v>229094</v>
      </c>
      <c r="J32" s="363">
        <f>I32/'- 44 -'!J32</f>
        <v>0.010210840434792628</v>
      </c>
    </row>
    <row r="33" spans="1:10" ht="12.75">
      <c r="A33" s="11">
        <v>25</v>
      </c>
      <c r="B33" s="12" t="s">
        <v>148</v>
      </c>
      <c r="C33" s="12">
        <v>96000</v>
      </c>
      <c r="D33" s="362">
        <f>C33/'- 44 -'!J33</f>
        <v>0.009574111602227577</v>
      </c>
      <c r="E33" s="12">
        <v>3309096</v>
      </c>
      <c r="F33" s="362">
        <f>E33/'- 44 -'!J33</f>
        <v>0.330017233400884</v>
      </c>
      <c r="G33" s="12">
        <v>33321</v>
      </c>
      <c r="H33" s="362">
        <f>G33/'- 44 -'!J33</f>
        <v>0.003323114298935678</v>
      </c>
      <c r="I33" s="12">
        <v>0</v>
      </c>
      <c r="J33" s="362">
        <f>I33/'- 44 -'!J33</f>
        <v>0</v>
      </c>
    </row>
    <row r="34" spans="1:10" ht="12.75">
      <c r="A34" s="13">
        <v>26</v>
      </c>
      <c r="B34" s="14" t="s">
        <v>149</v>
      </c>
      <c r="C34" s="14">
        <v>10000</v>
      </c>
      <c r="D34" s="363">
        <f>C34/'- 44 -'!J34</f>
        <v>0.0006729020009077448</v>
      </c>
      <c r="E34" s="14">
        <v>3873000</v>
      </c>
      <c r="F34" s="363">
        <f>E34/'- 44 -'!J34</f>
        <v>0.26061494495156956</v>
      </c>
      <c r="G34" s="14">
        <v>41982</v>
      </c>
      <c r="H34" s="363">
        <f>G34/'- 44 -'!J34</f>
        <v>0.002824977180210894</v>
      </c>
      <c r="I34" s="14">
        <v>0</v>
      </c>
      <c r="J34" s="363">
        <f>I34/'- 44 -'!J34</f>
        <v>0</v>
      </c>
    </row>
    <row r="35" spans="1:10" ht="12.75">
      <c r="A35" s="11">
        <v>28</v>
      </c>
      <c r="B35" s="12" t="s">
        <v>150</v>
      </c>
      <c r="C35" s="12">
        <v>15394</v>
      </c>
      <c r="D35" s="362">
        <f>C35/'- 44 -'!J35</f>
        <v>0.0025056227580991645</v>
      </c>
      <c r="E35" s="12">
        <v>1702943</v>
      </c>
      <c r="F35" s="362">
        <f>E35/'- 44 -'!J35</f>
        <v>0.2771815471317179</v>
      </c>
      <c r="G35" s="12">
        <v>46360</v>
      </c>
      <c r="H35" s="362">
        <f>G35/'- 44 -'!J35</f>
        <v>0.007545840656455584</v>
      </c>
      <c r="I35" s="12">
        <v>81063</v>
      </c>
      <c r="J35" s="362">
        <f>I35/'- 44 -'!J35</f>
        <v>0.013194315813940012</v>
      </c>
    </row>
    <row r="36" spans="1:10" ht="12.75">
      <c r="A36" s="13">
        <v>30</v>
      </c>
      <c r="B36" s="14" t="s">
        <v>151</v>
      </c>
      <c r="C36" s="14">
        <v>1138</v>
      </c>
      <c r="D36" s="363">
        <f>C36/'- 44 -'!J36</f>
        <v>0.0001290038375807677</v>
      </c>
      <c r="E36" s="14">
        <v>2522120</v>
      </c>
      <c r="F36" s="363">
        <f>E36/'- 44 -'!J36</f>
        <v>0.28590787244218435</v>
      </c>
      <c r="G36" s="14">
        <v>38912</v>
      </c>
      <c r="H36" s="363">
        <f>G36/'- 44 -'!J36</f>
        <v>0.00441106970820987</v>
      </c>
      <c r="I36" s="14">
        <v>47725</v>
      </c>
      <c r="J36" s="363">
        <f>I36/'- 44 -'!J36</f>
        <v>0.005410112608560754</v>
      </c>
    </row>
    <row r="37" spans="1:10" ht="12.75">
      <c r="A37" s="11">
        <v>31</v>
      </c>
      <c r="B37" s="12" t="s">
        <v>152</v>
      </c>
      <c r="C37" s="12">
        <v>0</v>
      </c>
      <c r="D37" s="362">
        <f>C37/'- 44 -'!J37</f>
        <v>0</v>
      </c>
      <c r="E37" s="12">
        <v>3246437</v>
      </c>
      <c r="F37" s="362">
        <f>E37/'- 44 -'!J37</f>
        <v>0.3183505151808534</v>
      </c>
      <c r="G37" s="12">
        <v>43376</v>
      </c>
      <c r="H37" s="362">
        <f>G37/'- 44 -'!J37</f>
        <v>0.004253516068996471</v>
      </c>
      <c r="I37" s="12">
        <v>0</v>
      </c>
      <c r="J37" s="362">
        <f>I37/'- 44 -'!J37</f>
        <v>0</v>
      </c>
    </row>
    <row r="38" spans="1:10" ht="12.75">
      <c r="A38" s="13">
        <v>32</v>
      </c>
      <c r="B38" s="14" t="s">
        <v>153</v>
      </c>
      <c r="C38" s="14">
        <v>16123</v>
      </c>
      <c r="D38" s="363">
        <f>C38/'- 44 -'!J38</f>
        <v>0.0025069581577597064</v>
      </c>
      <c r="E38" s="14">
        <v>1715539</v>
      </c>
      <c r="F38" s="363">
        <f>E38/'- 44 -'!J38</f>
        <v>0.26674840234478253</v>
      </c>
      <c r="G38" s="14">
        <v>42972</v>
      </c>
      <c r="H38" s="363">
        <f>G38/'- 44 -'!J38</f>
        <v>0.006681697324024692</v>
      </c>
      <c r="I38" s="14">
        <v>9088</v>
      </c>
      <c r="J38" s="363">
        <f>I38/'- 44 -'!J38</f>
        <v>0.0014130891110661918</v>
      </c>
    </row>
    <row r="39" spans="1:10" ht="12.75">
      <c r="A39" s="11">
        <v>33</v>
      </c>
      <c r="B39" s="12" t="s">
        <v>154</v>
      </c>
      <c r="C39" s="12">
        <v>48655</v>
      </c>
      <c r="D39" s="362">
        <f>C39/'- 44 -'!J39</f>
        <v>0.004061252586956547</v>
      </c>
      <c r="E39" s="12">
        <v>3382722</v>
      </c>
      <c r="F39" s="362">
        <f>E39/'- 44 -'!J39</f>
        <v>0.28235717754505857</v>
      </c>
      <c r="G39" s="12">
        <v>98632</v>
      </c>
      <c r="H39" s="362">
        <f>G39/'- 44 -'!J39</f>
        <v>0.008232853050183911</v>
      </c>
      <c r="I39" s="12">
        <v>79629</v>
      </c>
      <c r="J39" s="362">
        <f>I39/'- 44 -'!J39</f>
        <v>0.006646664931595168</v>
      </c>
    </row>
    <row r="40" spans="1:10" ht="12.75">
      <c r="A40" s="13">
        <v>34</v>
      </c>
      <c r="B40" s="14" t="s">
        <v>155</v>
      </c>
      <c r="C40" s="14">
        <v>3098</v>
      </c>
      <c r="D40" s="363">
        <f>C40/'- 44 -'!J40</f>
        <v>0.0005550538929021901</v>
      </c>
      <c r="E40" s="14">
        <v>1041747</v>
      </c>
      <c r="F40" s="363">
        <f>E40/'- 44 -'!J40</f>
        <v>0.18664484434124526</v>
      </c>
      <c r="G40" s="14">
        <v>69841</v>
      </c>
      <c r="H40" s="363">
        <f>G40/'- 44 -'!J40</f>
        <v>0.012513079062034171</v>
      </c>
      <c r="I40" s="14">
        <v>201164</v>
      </c>
      <c r="J40" s="363">
        <f>I40/'- 44 -'!J40</f>
        <v>0.03604159500057333</v>
      </c>
    </row>
    <row r="41" spans="1:10" ht="12.75">
      <c r="A41" s="11">
        <v>35</v>
      </c>
      <c r="B41" s="12" t="s">
        <v>156</v>
      </c>
      <c r="C41" s="12">
        <v>35029</v>
      </c>
      <c r="D41" s="362">
        <f>C41/'- 44 -'!J41</f>
        <v>0.002609423872224419</v>
      </c>
      <c r="E41" s="12">
        <v>3542817</v>
      </c>
      <c r="F41" s="362">
        <f>E41/'- 44 -'!J41</f>
        <v>0.2639159340752662</v>
      </c>
      <c r="G41" s="12">
        <v>71042</v>
      </c>
      <c r="H41" s="362">
        <f>G41/'- 44 -'!J41</f>
        <v>0.005292149097335556</v>
      </c>
      <c r="I41" s="12">
        <v>456469</v>
      </c>
      <c r="J41" s="362">
        <f>I41/'- 44 -'!J41</f>
        <v>0.03400385696224295</v>
      </c>
    </row>
    <row r="42" spans="1:10" ht="12.75">
      <c r="A42" s="13">
        <v>36</v>
      </c>
      <c r="B42" s="14" t="s">
        <v>157</v>
      </c>
      <c r="C42" s="14">
        <v>1344</v>
      </c>
      <c r="D42" s="363">
        <f>C42/'- 44 -'!J42</f>
        <v>0.0001818740086750113</v>
      </c>
      <c r="E42" s="14">
        <v>2430764</v>
      </c>
      <c r="F42" s="363">
        <f>E42/'- 44 -'!J42</f>
        <v>0.32893808989799495</v>
      </c>
      <c r="G42" s="14">
        <v>4544</v>
      </c>
      <c r="H42" s="363">
        <f>G42/'- 44 -'!J42</f>
        <v>0.0006149073626631335</v>
      </c>
      <c r="I42" s="14">
        <v>229161</v>
      </c>
      <c r="J42" s="363">
        <f>I42/'- 44 -'!J42</f>
        <v>0.03101073638539752</v>
      </c>
    </row>
    <row r="43" spans="1:10" ht="12.75">
      <c r="A43" s="11">
        <v>37</v>
      </c>
      <c r="B43" s="12" t="s">
        <v>158</v>
      </c>
      <c r="C43" s="12">
        <v>0</v>
      </c>
      <c r="D43" s="362">
        <f>C43/'- 44 -'!J43</f>
        <v>0</v>
      </c>
      <c r="E43" s="12">
        <v>2210583</v>
      </c>
      <c r="F43" s="362">
        <f>E43/'- 44 -'!J43</f>
        <v>0.3242195446371437</v>
      </c>
      <c r="G43" s="12">
        <v>5535</v>
      </c>
      <c r="H43" s="362">
        <f>G43/'- 44 -'!J43</f>
        <v>0.0008118017643158345</v>
      </c>
      <c r="I43" s="12">
        <v>352460</v>
      </c>
      <c r="J43" s="362">
        <f>I43/'- 44 -'!J43</f>
        <v>0.05169424568216061</v>
      </c>
    </row>
    <row r="44" spans="1:10" ht="12.75">
      <c r="A44" s="13">
        <v>38</v>
      </c>
      <c r="B44" s="14" t="s">
        <v>159</v>
      </c>
      <c r="C44" s="14">
        <v>297361</v>
      </c>
      <c r="D44" s="363">
        <f>C44/'- 44 -'!J44</f>
        <v>0.0338648403827525</v>
      </c>
      <c r="E44" s="14">
        <v>2860682</v>
      </c>
      <c r="F44" s="363">
        <f>E44/'- 44 -'!J44</f>
        <v>0.3257876430191356</v>
      </c>
      <c r="G44" s="14">
        <v>18940</v>
      </c>
      <c r="H44" s="363">
        <f>G44/'- 44 -'!J44</f>
        <v>0.00215697444133337</v>
      </c>
      <c r="I44" s="14">
        <v>96971</v>
      </c>
      <c r="J44" s="363">
        <f>I44/'- 44 -'!J44</f>
        <v>0.011043504147335704</v>
      </c>
    </row>
    <row r="45" spans="1:10" ht="12.75">
      <c r="A45" s="11">
        <v>39</v>
      </c>
      <c r="B45" s="12" t="s">
        <v>160</v>
      </c>
      <c r="C45" s="12">
        <v>3286</v>
      </c>
      <c r="D45" s="362">
        <f>C45/'- 44 -'!J45</f>
        <v>0.0002236654976979334</v>
      </c>
      <c r="E45" s="12">
        <v>4359729</v>
      </c>
      <c r="F45" s="362">
        <f>E45/'- 44 -'!J45</f>
        <v>0.29675013895712526</v>
      </c>
      <c r="G45" s="12">
        <v>91260</v>
      </c>
      <c r="H45" s="362">
        <f>G45/'- 44 -'!J45</f>
        <v>0.006211720426023555</v>
      </c>
      <c r="I45" s="12">
        <v>594003</v>
      </c>
      <c r="J45" s="362">
        <f>I45/'- 44 -'!J45</f>
        <v>0.04043152058096943</v>
      </c>
    </row>
    <row r="46" spans="1:10" ht="12.75">
      <c r="A46" s="13">
        <v>40</v>
      </c>
      <c r="B46" s="14" t="s">
        <v>161</v>
      </c>
      <c r="C46" s="14">
        <v>38182</v>
      </c>
      <c r="D46" s="363">
        <f>C46/'- 44 -'!J46</f>
        <v>0.0009125158690099268</v>
      </c>
      <c r="E46" s="14">
        <v>13657000</v>
      </c>
      <c r="F46" s="363">
        <f>E46/'- 44 -'!J46</f>
        <v>0.32639016350816014</v>
      </c>
      <c r="G46" s="14">
        <v>145351</v>
      </c>
      <c r="H46" s="363">
        <f>G46/'- 44 -'!J46</f>
        <v>0.0034737597317181356</v>
      </c>
      <c r="I46" s="14">
        <v>425431</v>
      </c>
      <c r="J46" s="363">
        <f>I46/'- 44 -'!J46</f>
        <v>0.010167422834549321</v>
      </c>
    </row>
    <row r="47" spans="1:10" ht="12.75">
      <c r="A47" s="11">
        <v>41</v>
      </c>
      <c r="B47" s="12" t="s">
        <v>162</v>
      </c>
      <c r="C47" s="12">
        <v>0</v>
      </c>
      <c r="D47" s="362">
        <f>C47/'- 44 -'!J47</f>
        <v>0</v>
      </c>
      <c r="E47" s="12">
        <v>4399368</v>
      </c>
      <c r="F47" s="362">
        <f>E47/'- 44 -'!J47</f>
        <v>0.36710558497040746</v>
      </c>
      <c r="G47" s="12">
        <v>24529</v>
      </c>
      <c r="H47" s="362">
        <f>G47/'- 44 -'!J47</f>
        <v>0.0020468242015078356</v>
      </c>
      <c r="I47" s="12">
        <v>644101</v>
      </c>
      <c r="J47" s="362">
        <f>I47/'- 44 -'!J47</f>
        <v>0.053747055119059015</v>
      </c>
    </row>
    <row r="48" spans="1:10" ht="12.75">
      <c r="A48" s="13">
        <v>42</v>
      </c>
      <c r="B48" s="14" t="s">
        <v>163</v>
      </c>
      <c r="C48" s="14">
        <v>0</v>
      </c>
      <c r="D48" s="363">
        <f>C48/'- 44 -'!J48</f>
        <v>0</v>
      </c>
      <c r="E48" s="14">
        <v>2807670</v>
      </c>
      <c r="F48" s="363">
        <f>E48/'- 44 -'!J48</f>
        <v>0.3565307914745602</v>
      </c>
      <c r="G48" s="14">
        <v>25026</v>
      </c>
      <c r="H48" s="363">
        <f>G48/'- 44 -'!J48</f>
        <v>0.0031779160611618684</v>
      </c>
      <c r="I48" s="14">
        <v>0</v>
      </c>
      <c r="J48" s="363">
        <f>I48/'- 44 -'!J48</f>
        <v>0</v>
      </c>
    </row>
    <row r="49" spans="1:10" ht="12.75">
      <c r="A49" s="11">
        <v>43</v>
      </c>
      <c r="B49" s="12" t="s">
        <v>164</v>
      </c>
      <c r="C49" s="12">
        <v>0</v>
      </c>
      <c r="D49" s="362">
        <f>C49/'- 44 -'!J49</f>
        <v>0</v>
      </c>
      <c r="E49" s="12">
        <v>2658333</v>
      </c>
      <c r="F49" s="362">
        <f>E49/'- 44 -'!J49</f>
        <v>0.43460361856195284</v>
      </c>
      <c r="G49" s="12">
        <v>5816</v>
      </c>
      <c r="H49" s="362">
        <f>G49/'- 44 -'!J49</f>
        <v>0.0009508419921643819</v>
      </c>
      <c r="I49" s="12">
        <v>0</v>
      </c>
      <c r="J49" s="362">
        <f>I49/'- 44 -'!J49</f>
        <v>0</v>
      </c>
    </row>
    <row r="50" spans="1:10" ht="12.75">
      <c r="A50" s="13">
        <v>44</v>
      </c>
      <c r="B50" s="14" t="s">
        <v>165</v>
      </c>
      <c r="C50" s="14">
        <v>821</v>
      </c>
      <c r="D50" s="363">
        <f>C50/'- 44 -'!J50</f>
        <v>9.061935181224906E-05</v>
      </c>
      <c r="E50" s="14">
        <v>3016014</v>
      </c>
      <c r="F50" s="363">
        <f>E50/'- 44 -'!J50</f>
        <v>0.3328979704466121</v>
      </c>
      <c r="G50" s="14">
        <v>39868</v>
      </c>
      <c r="H50" s="363">
        <f>G50/'- 44 -'!J50</f>
        <v>0.004400502214434526</v>
      </c>
      <c r="I50" s="14">
        <v>0</v>
      </c>
      <c r="J50" s="363">
        <f>I50/'- 44 -'!J50</f>
        <v>0</v>
      </c>
    </row>
    <row r="51" spans="1:10" ht="12.75">
      <c r="A51" s="11">
        <v>45</v>
      </c>
      <c r="B51" s="12" t="s">
        <v>166</v>
      </c>
      <c r="C51" s="12">
        <v>16771</v>
      </c>
      <c r="D51" s="362">
        <f>C51/'- 44 -'!J51</f>
        <v>0.0014634397054726152</v>
      </c>
      <c r="E51" s="12">
        <v>2623128</v>
      </c>
      <c r="F51" s="362">
        <f>E51/'- 44 -'!J51</f>
        <v>0.22889450049114365</v>
      </c>
      <c r="G51" s="12">
        <v>17151</v>
      </c>
      <c r="H51" s="362">
        <f>G51/'- 44 -'!J51</f>
        <v>0.001496598556350893</v>
      </c>
      <c r="I51" s="12">
        <v>176839</v>
      </c>
      <c r="J51" s="362">
        <f>I51/'- 44 -'!J51</f>
        <v>0.015430994817009828</v>
      </c>
    </row>
    <row r="52" spans="1:10" ht="12.75">
      <c r="A52" s="13">
        <v>46</v>
      </c>
      <c r="B52" s="14" t="s">
        <v>167</v>
      </c>
      <c r="C52" s="14">
        <v>115566</v>
      </c>
      <c r="D52" s="363">
        <f>C52/'- 44 -'!J52</f>
        <v>0.010665908143020224</v>
      </c>
      <c r="E52" s="14">
        <v>2843511</v>
      </c>
      <c r="F52" s="363">
        <f>E52/'- 44 -'!J52</f>
        <v>0.2624355531009776</v>
      </c>
      <c r="G52" s="14">
        <v>178320</v>
      </c>
      <c r="H52" s="363">
        <f>G52/'- 44 -'!J52</f>
        <v>0.01645764965529106</v>
      </c>
      <c r="I52" s="14">
        <v>108559</v>
      </c>
      <c r="J52" s="363">
        <f>I52/'- 44 -'!J52</f>
        <v>0.010019212589326728</v>
      </c>
    </row>
    <row r="53" spans="1:10" ht="12.75">
      <c r="A53" s="11">
        <v>47</v>
      </c>
      <c r="B53" s="12" t="s">
        <v>168</v>
      </c>
      <c r="C53" s="12">
        <v>0</v>
      </c>
      <c r="D53" s="362">
        <f>C53/'- 44 -'!J53</f>
        <v>0</v>
      </c>
      <c r="E53" s="12">
        <v>2738416</v>
      </c>
      <c r="F53" s="362">
        <f>E53/'- 44 -'!J53</f>
        <v>0.3202784900169109</v>
      </c>
      <c r="G53" s="12">
        <v>29519</v>
      </c>
      <c r="H53" s="362">
        <f>G53/'- 44 -'!J53</f>
        <v>0.003452470605930287</v>
      </c>
      <c r="I53" s="12">
        <v>0</v>
      </c>
      <c r="J53" s="362">
        <f>I53/'- 44 -'!J53</f>
        <v>0</v>
      </c>
    </row>
    <row r="54" spans="1:10" ht="12.75">
      <c r="A54" s="13">
        <v>48</v>
      </c>
      <c r="B54" s="14" t="s">
        <v>169</v>
      </c>
      <c r="C54" s="14">
        <v>7312989</v>
      </c>
      <c r="D54" s="363">
        <f>C54/'- 44 -'!J54</f>
        <v>0.13288569581548074</v>
      </c>
      <c r="E54" s="14">
        <v>1161291</v>
      </c>
      <c r="F54" s="363">
        <f>E54/'- 44 -'!J54</f>
        <v>0.02110203674301376</v>
      </c>
      <c r="G54" s="14">
        <v>64710</v>
      </c>
      <c r="H54" s="363">
        <f>G54/'- 44 -'!J54</f>
        <v>0.0011758575564956764</v>
      </c>
      <c r="I54" s="14">
        <v>16661539</v>
      </c>
      <c r="J54" s="363">
        <f>I54/'- 44 -'!J54</f>
        <v>0.3027599526502459</v>
      </c>
    </row>
    <row r="55" spans="1:10" ht="12.75">
      <c r="A55" s="11">
        <v>49</v>
      </c>
      <c r="B55" s="12" t="s">
        <v>170</v>
      </c>
      <c r="C55" s="12">
        <v>3862667</v>
      </c>
      <c r="D55" s="362">
        <f>C55/'- 44 -'!J55</f>
        <v>0.1146148250841229</v>
      </c>
      <c r="E55" s="12">
        <v>9012710</v>
      </c>
      <c r="F55" s="362">
        <f>E55/'- 44 -'!J55</f>
        <v>0.26742926071129747</v>
      </c>
      <c r="G55" s="12">
        <v>179121</v>
      </c>
      <c r="H55" s="362">
        <f>G55/'- 44 -'!J55</f>
        <v>0.005314960384597786</v>
      </c>
      <c r="I55" s="12">
        <v>0</v>
      </c>
      <c r="J55" s="362">
        <f>I55/'- 44 -'!J55</f>
        <v>0</v>
      </c>
    </row>
    <row r="56" spans="1:10" ht="12.75">
      <c r="A56" s="13">
        <v>50</v>
      </c>
      <c r="B56" s="14" t="s">
        <v>385</v>
      </c>
      <c r="C56" s="14">
        <v>2163</v>
      </c>
      <c r="D56" s="363">
        <f>C56/'- 44 -'!J56</f>
        <v>0.00014865115059289335</v>
      </c>
      <c r="E56" s="14">
        <v>5251624</v>
      </c>
      <c r="F56" s="363">
        <f>E56/'- 44 -'!J56</f>
        <v>0.36091537220584974</v>
      </c>
      <c r="G56" s="14">
        <v>38068</v>
      </c>
      <c r="H56" s="363">
        <f>G56/'- 44 -'!J56</f>
        <v>0.002616205270813807</v>
      </c>
      <c r="I56" s="14">
        <v>96910</v>
      </c>
      <c r="J56" s="363">
        <f>I56/'- 44 -'!J56</f>
        <v>0.006660093852962227</v>
      </c>
    </row>
    <row r="57" spans="1:10" ht="12.75">
      <c r="A57" s="11">
        <v>2264</v>
      </c>
      <c r="B57" s="12" t="s">
        <v>171</v>
      </c>
      <c r="C57" s="12">
        <v>0</v>
      </c>
      <c r="D57" s="362">
        <f>C57/'- 44 -'!J57</f>
        <v>0</v>
      </c>
      <c r="E57" s="12">
        <v>484214</v>
      </c>
      <c r="F57" s="362">
        <f>E57/'- 44 -'!J57</f>
        <v>0.2546626317322975</v>
      </c>
      <c r="G57" s="12">
        <v>0</v>
      </c>
      <c r="H57" s="362">
        <f>G57/'- 44 -'!J57</f>
        <v>0</v>
      </c>
      <c r="I57" s="12">
        <v>0</v>
      </c>
      <c r="J57" s="362">
        <f>I57/'- 44 -'!J57</f>
        <v>0</v>
      </c>
    </row>
    <row r="58" spans="1:10" ht="12.75">
      <c r="A58" s="13">
        <v>2309</v>
      </c>
      <c r="B58" s="14" t="s">
        <v>172</v>
      </c>
      <c r="C58" s="14">
        <v>10356</v>
      </c>
      <c r="D58" s="363">
        <f>C58/'- 44 -'!J58</f>
        <v>0.005160973946949015</v>
      </c>
      <c r="E58" s="14">
        <v>558010</v>
      </c>
      <c r="F58" s="363">
        <f>E58/'- 44 -'!J58</f>
        <v>0.2780875890437447</v>
      </c>
      <c r="G58" s="14">
        <v>0</v>
      </c>
      <c r="H58" s="363">
        <f>G58/'- 44 -'!J58</f>
        <v>0</v>
      </c>
      <c r="I58" s="14">
        <v>0</v>
      </c>
      <c r="J58" s="363">
        <f>I58/'- 44 -'!J58</f>
        <v>0</v>
      </c>
    </row>
    <row r="59" spans="1:10" ht="12.75">
      <c r="A59" s="11">
        <v>2312</v>
      </c>
      <c r="B59" s="12" t="s">
        <v>173</v>
      </c>
      <c r="C59" s="12">
        <v>0</v>
      </c>
      <c r="D59" s="362">
        <f>C59/'- 44 -'!J59</f>
        <v>0</v>
      </c>
      <c r="E59" s="12">
        <v>100000</v>
      </c>
      <c r="F59" s="362">
        <f>E59/'- 44 -'!J59</f>
        <v>0.059275557842274854</v>
      </c>
      <c r="G59" s="12">
        <v>3348</v>
      </c>
      <c r="H59" s="362">
        <f>G59/'- 44 -'!J59</f>
        <v>0.0019845456765593622</v>
      </c>
      <c r="I59" s="12">
        <v>22903</v>
      </c>
      <c r="J59" s="362">
        <f>I59/'- 44 -'!J59</f>
        <v>0.01357588101261621</v>
      </c>
    </row>
    <row r="60" spans="1:10" ht="12.75">
      <c r="A60" s="13">
        <v>2355</v>
      </c>
      <c r="B60" s="14" t="s">
        <v>174</v>
      </c>
      <c r="C60" s="14">
        <v>17441</v>
      </c>
      <c r="D60" s="363">
        <f>C60/'- 44 -'!J60</f>
        <v>0.000735680415804327</v>
      </c>
      <c r="E60" s="14">
        <v>7488721</v>
      </c>
      <c r="F60" s="363">
        <f>E60/'- 44 -'!J60</f>
        <v>0.31588242526934207</v>
      </c>
      <c r="G60" s="14">
        <v>123967</v>
      </c>
      <c r="H60" s="363">
        <f>G60/'- 44 -'!J60</f>
        <v>0.005229063362537412</v>
      </c>
      <c r="I60" s="14">
        <v>356860</v>
      </c>
      <c r="J60" s="363">
        <f>I60/'- 44 -'!J60</f>
        <v>0.015052744291263812</v>
      </c>
    </row>
    <row r="61" spans="1:10" ht="12.75">
      <c r="A61" s="11">
        <v>2439</v>
      </c>
      <c r="B61" s="12" t="s">
        <v>175</v>
      </c>
      <c r="C61" s="12">
        <v>0</v>
      </c>
      <c r="D61" s="362">
        <f>C61/'- 44 -'!J61</f>
        <v>0</v>
      </c>
      <c r="E61" s="12">
        <v>211756</v>
      </c>
      <c r="F61" s="362">
        <f>E61/'- 44 -'!J61</f>
        <v>0.16324556318455002</v>
      </c>
      <c r="G61" s="12">
        <v>52968</v>
      </c>
      <c r="H61" s="362">
        <f>G61/'- 44 -'!J61</f>
        <v>0.04083374728819606</v>
      </c>
      <c r="I61" s="12">
        <v>86631</v>
      </c>
      <c r="J61" s="362">
        <f>I61/'- 44 -'!J61</f>
        <v>0.06678500908706603</v>
      </c>
    </row>
    <row r="62" spans="1:10" ht="12.75">
      <c r="A62" s="13">
        <v>2460</v>
      </c>
      <c r="B62" s="14" t="s">
        <v>176</v>
      </c>
      <c r="C62" s="14">
        <v>0</v>
      </c>
      <c r="D62" s="363">
        <f>C62/'- 44 -'!J62</f>
        <v>0</v>
      </c>
      <c r="E62" s="14">
        <v>864499</v>
      </c>
      <c r="F62" s="363">
        <f>E62/'- 44 -'!J62</f>
        <v>0.3039265456677849</v>
      </c>
      <c r="G62" s="14">
        <v>15820</v>
      </c>
      <c r="H62" s="363">
        <f>G62/'- 44 -'!J62</f>
        <v>0.005561739172011022</v>
      </c>
      <c r="I62" s="14">
        <v>0</v>
      </c>
      <c r="J62" s="363">
        <f>I62/'- 44 -'!J62</f>
        <v>0</v>
      </c>
    </row>
    <row r="63" spans="1:10" ht="12.75">
      <c r="A63" s="11">
        <v>3000</v>
      </c>
      <c r="B63" s="12" t="s">
        <v>459</v>
      </c>
      <c r="C63" s="12">
        <v>0</v>
      </c>
      <c r="D63" s="362">
        <f>C63/'- 44 -'!J63</f>
        <v>0</v>
      </c>
      <c r="E63" s="12">
        <v>0</v>
      </c>
      <c r="F63" s="362">
        <f>E63/'- 44 -'!J63</f>
        <v>0</v>
      </c>
      <c r="G63" s="12">
        <v>2907907</v>
      </c>
      <c r="H63" s="362">
        <f>G63/'- 44 -'!J63</f>
        <v>0.5612250924275421</v>
      </c>
      <c r="I63" s="12">
        <v>0</v>
      </c>
      <c r="J63" s="362">
        <f>I63/'- 44 -'!J63</f>
        <v>0</v>
      </c>
    </row>
    <row r="64" spans="1:10" ht="4.5" customHeight="1">
      <c r="A64" s="15"/>
      <c r="B64" s="15"/>
      <c r="C64" s="15"/>
      <c r="D64" s="196"/>
      <c r="E64" s="15"/>
      <c r="F64" s="196"/>
      <c r="G64" s="15"/>
      <c r="H64" s="196"/>
      <c r="I64" s="15"/>
      <c r="J64" s="196"/>
    </row>
    <row r="65" spans="1:10" ht="12.75">
      <c r="A65" s="17"/>
      <c r="B65" s="18" t="s">
        <v>177</v>
      </c>
      <c r="C65" s="18">
        <f>SUM(C11:C63)</f>
        <v>13037044</v>
      </c>
      <c r="D65" s="101">
        <f>C65/'- 44 -'!$J65</f>
        <v>0.010503829737797444</v>
      </c>
      <c r="E65" s="18">
        <f>SUM(E11:E63)</f>
        <v>417502818</v>
      </c>
      <c r="F65" s="101">
        <f>E65/'- 44 -'!$J65</f>
        <v>0.33637828600736747</v>
      </c>
      <c r="G65" s="18">
        <f>SUM(G11:G63)</f>
        <v>11621761</v>
      </c>
      <c r="H65" s="101">
        <f>G65/'- 44 -'!$J65</f>
        <v>0.009363548884039553</v>
      </c>
      <c r="I65" s="18">
        <f>SUM(I11:I63)</f>
        <v>23540937</v>
      </c>
      <c r="J65" s="101">
        <f>I65/'- 44 -'!$J65</f>
        <v>0.018966722373278493</v>
      </c>
    </row>
    <row r="66" spans="1:10" ht="4.5" customHeight="1">
      <c r="A66" s="15"/>
      <c r="B66" s="15"/>
      <c r="C66" s="15"/>
      <c r="D66" s="196"/>
      <c r="E66" s="15"/>
      <c r="F66" s="196"/>
      <c r="G66" s="15"/>
      <c r="H66" s="196"/>
      <c r="I66" s="15"/>
      <c r="J66" s="196"/>
    </row>
    <row r="67" spans="1:10" ht="12.75">
      <c r="A67" s="13">
        <v>2155</v>
      </c>
      <c r="B67" s="14" t="s">
        <v>178</v>
      </c>
      <c r="C67" s="14">
        <v>0</v>
      </c>
      <c r="D67" s="363">
        <f>C67/'- 44 -'!J67</f>
        <v>0</v>
      </c>
      <c r="E67" s="14">
        <v>200000</v>
      </c>
      <c r="F67" s="363">
        <f>E67/'- 44 -'!J67</f>
        <v>0.07846174185851543</v>
      </c>
      <c r="G67" s="14">
        <v>154319</v>
      </c>
      <c r="H67" s="363">
        <f>G67/'- 44 -'!J67</f>
        <v>0.060540687709321216</v>
      </c>
      <c r="I67" s="14">
        <v>50310</v>
      </c>
      <c r="J67" s="363">
        <f>I67/'- 44 -'!J67</f>
        <v>0.019737051164509557</v>
      </c>
    </row>
    <row r="68" spans="1:10" ht="12.75">
      <c r="A68" s="11">
        <v>2408</v>
      </c>
      <c r="B68" s="12" t="s">
        <v>180</v>
      </c>
      <c r="C68" s="12">
        <v>0</v>
      </c>
      <c r="D68" s="362">
        <f>C68/'- 44 -'!J68</f>
        <v>0</v>
      </c>
      <c r="E68" s="12">
        <v>1807503</v>
      </c>
      <c r="F68" s="362">
        <f>E68/'- 44 -'!J68</f>
        <v>0.4065664591662871</v>
      </c>
      <c r="G68" s="12">
        <v>42058</v>
      </c>
      <c r="H68" s="362">
        <f>G68/'- 44 -'!J68</f>
        <v>0.00946021784728197</v>
      </c>
      <c r="I68" s="12">
        <v>0</v>
      </c>
      <c r="J68" s="362">
        <f>I68/'- 44 -'!J68</f>
        <v>0</v>
      </c>
    </row>
    <row r="69" ht="6.75" customHeight="1"/>
    <row r="70" spans="1:10" ht="12" customHeight="1">
      <c r="A70" s="4"/>
      <c r="B70" s="4"/>
      <c r="C70" s="15"/>
      <c r="D70" s="15"/>
      <c r="E70" s="15"/>
      <c r="F70" s="15"/>
      <c r="G70" s="15"/>
      <c r="H70" s="15"/>
      <c r="I70" s="15"/>
      <c r="J70" s="15"/>
    </row>
    <row r="71" spans="1:10" ht="12" customHeight="1">
      <c r="A71" s="4"/>
      <c r="B71" s="4"/>
      <c r="C71" s="15"/>
      <c r="D71" s="15"/>
      <c r="E71" s="15"/>
      <c r="F71" s="15"/>
      <c r="G71" s="15"/>
      <c r="H71" s="15"/>
      <c r="I71" s="15"/>
      <c r="J71" s="15"/>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1" customWidth="1"/>
    <col min="2" max="2" width="35.83203125" style="81" customWidth="1"/>
    <col min="3" max="3" width="15.83203125" style="81" customWidth="1"/>
    <col min="4" max="4" width="8.83203125" style="81" customWidth="1"/>
    <col min="5" max="5" width="15.83203125" style="81" customWidth="1"/>
    <col min="6" max="6" width="8.83203125" style="81" customWidth="1"/>
    <col min="7" max="7" width="15.83203125" style="81" customWidth="1"/>
    <col min="8" max="8" width="8.83203125" style="81" customWidth="1"/>
    <col min="9" max="9" width="5.83203125" style="81" customWidth="1"/>
    <col min="10" max="10" width="19.83203125" style="81" customWidth="1"/>
    <col min="11" max="16384" width="15.83203125" style="81" customWidth="1"/>
  </cols>
  <sheetData>
    <row r="1" spans="1:2" ht="6.75" customHeight="1">
      <c r="A1" s="15"/>
      <c r="B1" s="79"/>
    </row>
    <row r="2" spans="1:10" ht="12.75">
      <c r="A2" s="9"/>
      <c r="B2" s="104"/>
      <c r="C2" s="105" t="str">
        <f>REVYEAR</f>
        <v>ANALYSIS OF OPERATING FUND REVENUE: 1999/2000 ACTUAL</v>
      </c>
      <c r="D2" s="105"/>
      <c r="E2" s="105"/>
      <c r="F2" s="105"/>
      <c r="G2" s="105"/>
      <c r="H2" s="287"/>
      <c r="I2" s="287"/>
      <c r="J2" s="106" t="s">
        <v>5</v>
      </c>
    </row>
    <row r="3" spans="1:2" ht="12.75">
      <c r="A3" s="10"/>
      <c r="B3" s="107"/>
    </row>
    <row r="4" spans="1:10" ht="12.75">
      <c r="A4" s="8"/>
      <c r="C4" s="152"/>
      <c r="D4" s="141"/>
      <c r="E4" s="141"/>
      <c r="F4" s="141"/>
      <c r="G4" s="141"/>
      <c r="H4" s="141"/>
      <c r="I4" s="141"/>
      <c r="J4" s="141"/>
    </row>
    <row r="5" spans="1:10" ht="12.75">
      <c r="A5" s="8"/>
      <c r="C5" s="56"/>
      <c r="D5" s="141"/>
      <c r="E5" s="141"/>
      <c r="F5" s="141"/>
      <c r="G5" s="141"/>
      <c r="H5" s="141"/>
      <c r="I5" s="141"/>
      <c r="J5" s="141"/>
    </row>
    <row r="6" spans="1:10" ht="12.75">
      <c r="A6" s="8"/>
      <c r="C6" s="67" t="s">
        <v>193</v>
      </c>
      <c r="D6" s="66"/>
      <c r="E6" s="183"/>
      <c r="F6" s="183"/>
      <c r="G6" s="67" t="s">
        <v>76</v>
      </c>
      <c r="H6" s="66"/>
      <c r="I6" s="141"/>
      <c r="J6" s="143" t="s">
        <v>76</v>
      </c>
    </row>
    <row r="7" spans="1:10" ht="12.75">
      <c r="A7" s="15"/>
      <c r="C7" s="177" t="s">
        <v>207</v>
      </c>
      <c r="D7" s="179"/>
      <c r="E7" s="184"/>
      <c r="F7" s="184"/>
      <c r="G7" s="177" t="s">
        <v>208</v>
      </c>
      <c r="H7" s="179"/>
      <c r="I7" s="141"/>
      <c r="J7" s="145" t="s">
        <v>209</v>
      </c>
    </row>
    <row r="8" spans="1:10" ht="12.75">
      <c r="A8" s="92"/>
      <c r="B8" s="45"/>
      <c r="C8" s="68" t="s">
        <v>233</v>
      </c>
      <c r="D8" s="70"/>
      <c r="E8" s="69" t="s">
        <v>63</v>
      </c>
      <c r="F8" s="69"/>
      <c r="G8" s="68" t="s">
        <v>234</v>
      </c>
      <c r="H8" s="70"/>
      <c r="I8" s="141"/>
      <c r="J8" s="185" t="s">
        <v>229</v>
      </c>
    </row>
    <row r="9" spans="1:10" ht="12.75">
      <c r="A9" s="51" t="s">
        <v>110</v>
      </c>
      <c r="B9" s="52" t="s">
        <v>111</v>
      </c>
      <c r="C9" s="153" t="s">
        <v>234</v>
      </c>
      <c r="D9" s="153" t="s">
        <v>113</v>
      </c>
      <c r="E9" s="186" t="s">
        <v>234</v>
      </c>
      <c r="F9" s="186" t="s">
        <v>113</v>
      </c>
      <c r="G9" s="153" t="s">
        <v>234</v>
      </c>
      <c r="H9" s="186" t="s">
        <v>113</v>
      </c>
      <c r="I9" s="141"/>
      <c r="J9" s="186" t="s">
        <v>234</v>
      </c>
    </row>
    <row r="10" spans="1:10" ht="4.5" customHeight="1">
      <c r="A10" s="76"/>
      <c r="B10" s="76"/>
      <c r="C10" s="147"/>
      <c r="D10" s="147"/>
      <c r="E10" s="147"/>
      <c r="F10" s="147"/>
      <c r="G10" s="147"/>
      <c r="H10" s="163"/>
      <c r="I10" s="79"/>
      <c r="J10" s="147"/>
    </row>
    <row r="11" spans="1:10" ht="12.75">
      <c r="A11" s="11">
        <v>1</v>
      </c>
      <c r="B11" s="12" t="s">
        <v>126</v>
      </c>
      <c r="C11" s="12">
        <v>844380</v>
      </c>
      <c r="D11" s="362">
        <f>C11/J11</f>
        <v>0.0037026575256744426</v>
      </c>
      <c r="E11" s="12">
        <v>1144164</v>
      </c>
      <c r="F11" s="362">
        <f>E11/J11</f>
        <v>0.005017228552554268</v>
      </c>
      <c r="G11" s="12">
        <f>SUM('- 43 -'!C11,'- 43 -'!E11,'- 43 -'!G11,'- 43 -'!I11,C11,E11)</f>
        <v>102880296</v>
      </c>
      <c r="H11" s="362">
        <f>G11/J11</f>
        <v>0.4511363393590732</v>
      </c>
      <c r="J11" s="12">
        <f>SUM('- 42 -'!G11,G11)</f>
        <v>228047016</v>
      </c>
    </row>
    <row r="12" spans="1:10" ht="12.75">
      <c r="A12" s="13">
        <v>2</v>
      </c>
      <c r="B12" s="14" t="s">
        <v>127</v>
      </c>
      <c r="C12" s="14">
        <v>707730</v>
      </c>
      <c r="D12" s="363">
        <f>C12/J12</f>
        <v>0.01273572784379609</v>
      </c>
      <c r="E12" s="14">
        <v>581905</v>
      </c>
      <c r="F12" s="363">
        <f>E12/J12</f>
        <v>0.01047148447987815</v>
      </c>
      <c r="G12" s="14">
        <f>SUM('- 43 -'!C12,'- 43 -'!E12,'- 43 -'!G12,'- 43 -'!I12,C12,E12)</f>
        <v>24705539</v>
      </c>
      <c r="H12" s="363">
        <f>G12/J12</f>
        <v>0.44458058996833566</v>
      </c>
      <c r="J12" s="14">
        <f>SUM('- 42 -'!G12,G12)</f>
        <v>55570440</v>
      </c>
    </row>
    <row r="13" spans="1:10" ht="12.75">
      <c r="A13" s="11">
        <v>3</v>
      </c>
      <c r="B13" s="12" t="s">
        <v>128</v>
      </c>
      <c r="C13" s="12">
        <v>191260</v>
      </c>
      <c r="D13" s="362">
        <f aca="true" t="shared" si="0" ref="D13:D63">C13/J13</f>
        <v>0.004537647180825952</v>
      </c>
      <c r="E13" s="12">
        <v>93225</v>
      </c>
      <c r="F13" s="362">
        <f aca="true" t="shared" si="1" ref="F13:F63">E13/J13</f>
        <v>0.002211764919128408</v>
      </c>
      <c r="G13" s="12">
        <f>SUM('- 43 -'!C13,'- 43 -'!E13,'- 43 -'!G13,'- 43 -'!I13,C13,E13)</f>
        <v>20142055</v>
      </c>
      <c r="H13" s="362">
        <f aca="true" t="shared" si="2" ref="H13:H63">G13/J13</f>
        <v>0.47787064251171846</v>
      </c>
      <c r="J13" s="12">
        <f>SUM('- 42 -'!G13,G13)</f>
        <v>42149597</v>
      </c>
    </row>
    <row r="14" spans="1:10" ht="12.75">
      <c r="A14" s="13">
        <v>4</v>
      </c>
      <c r="B14" s="14" t="s">
        <v>129</v>
      </c>
      <c r="C14" s="14">
        <v>651089</v>
      </c>
      <c r="D14" s="363">
        <f t="shared" si="0"/>
        <v>0.01680231281769224</v>
      </c>
      <c r="E14" s="14">
        <v>136677</v>
      </c>
      <c r="F14" s="363">
        <f t="shared" si="1"/>
        <v>0.0035271517549578047</v>
      </c>
      <c r="G14" s="14">
        <f>SUM('- 43 -'!C14,'- 43 -'!E14,'- 43 -'!G14,'- 43 -'!I14,C14,E14)</f>
        <v>16625873</v>
      </c>
      <c r="H14" s="363">
        <f t="shared" si="2"/>
        <v>0.42905519677528464</v>
      </c>
      <c r="J14" s="14">
        <f>SUM('- 42 -'!G14,G14)</f>
        <v>38749963</v>
      </c>
    </row>
    <row r="15" spans="1:10" ht="12.75">
      <c r="A15" s="11">
        <v>5</v>
      </c>
      <c r="B15" s="12" t="s">
        <v>130</v>
      </c>
      <c r="C15" s="12">
        <v>934252</v>
      </c>
      <c r="D15" s="362">
        <f t="shared" si="0"/>
        <v>0.01948965236751258</v>
      </c>
      <c r="E15" s="12">
        <v>152332</v>
      </c>
      <c r="F15" s="362">
        <f t="shared" si="1"/>
        <v>0.0031778339510623753</v>
      </c>
      <c r="G15" s="12">
        <f>SUM('- 43 -'!C15,'- 43 -'!E15,'- 43 -'!G15,'- 43 -'!I15,C15,E15)</f>
        <v>25019570</v>
      </c>
      <c r="H15" s="362">
        <f t="shared" si="2"/>
        <v>0.521939178813261</v>
      </c>
      <c r="J15" s="12">
        <f>SUM('- 42 -'!G15,G15)</f>
        <v>47935796</v>
      </c>
    </row>
    <row r="16" spans="1:10" ht="12.75">
      <c r="A16" s="13">
        <v>6</v>
      </c>
      <c r="B16" s="14" t="s">
        <v>131</v>
      </c>
      <c r="C16" s="14">
        <v>272842</v>
      </c>
      <c r="D16" s="363">
        <f t="shared" si="0"/>
        <v>0.004928457151692731</v>
      </c>
      <c r="E16" s="14">
        <v>516751</v>
      </c>
      <c r="F16" s="363">
        <f t="shared" si="1"/>
        <v>0.009334285636355</v>
      </c>
      <c r="G16" s="14">
        <f>SUM('- 43 -'!C16,'- 43 -'!E16,'- 43 -'!G16,'- 43 -'!I16,C16,E16)</f>
        <v>20422313</v>
      </c>
      <c r="H16" s="363">
        <f t="shared" si="2"/>
        <v>0.36889663086679264</v>
      </c>
      <c r="J16" s="14">
        <f>SUM('- 42 -'!G16,G16)</f>
        <v>55360530</v>
      </c>
    </row>
    <row r="17" spans="1:10" ht="12.75">
      <c r="A17" s="11">
        <v>9</v>
      </c>
      <c r="B17" s="12" t="s">
        <v>132</v>
      </c>
      <c r="C17" s="12">
        <v>504726</v>
      </c>
      <c r="D17" s="362">
        <f t="shared" si="0"/>
        <v>0.006525940907966204</v>
      </c>
      <c r="E17" s="12">
        <v>189251</v>
      </c>
      <c r="F17" s="362">
        <f t="shared" si="1"/>
        <v>0.0024469530849877204</v>
      </c>
      <c r="G17" s="12">
        <f>SUM('- 43 -'!C17,'- 43 -'!E17,'- 43 -'!G17,'- 43 -'!I17,C17,E17)</f>
        <v>26105019</v>
      </c>
      <c r="H17" s="362">
        <f t="shared" si="2"/>
        <v>0.337529295885956</v>
      </c>
      <c r="J17" s="12">
        <f>SUM('- 42 -'!G17,G17)</f>
        <v>77341491</v>
      </c>
    </row>
    <row r="18" spans="1:10" ht="12.75">
      <c r="A18" s="13">
        <v>10</v>
      </c>
      <c r="B18" s="14" t="s">
        <v>133</v>
      </c>
      <c r="C18" s="14">
        <v>463701</v>
      </c>
      <c r="D18" s="363">
        <f t="shared" si="0"/>
        <v>0.008049437919742261</v>
      </c>
      <c r="E18" s="14">
        <v>84412</v>
      </c>
      <c r="F18" s="363">
        <f t="shared" si="1"/>
        <v>0.0014653174215308652</v>
      </c>
      <c r="G18" s="14">
        <f>SUM('- 43 -'!C18,'- 43 -'!E18,'- 43 -'!G18,'- 43 -'!I18,C18,E18)</f>
        <v>22504290</v>
      </c>
      <c r="H18" s="363">
        <f t="shared" si="2"/>
        <v>0.390654506423054</v>
      </c>
      <c r="J18" s="14">
        <f>SUM('- 42 -'!G18,G18)</f>
        <v>57606631</v>
      </c>
    </row>
    <row r="19" spans="1:10" ht="12.75">
      <c r="A19" s="11">
        <v>11</v>
      </c>
      <c r="B19" s="12" t="s">
        <v>134</v>
      </c>
      <c r="C19" s="12">
        <v>393160</v>
      </c>
      <c r="D19" s="362">
        <f t="shared" si="0"/>
        <v>0.013233363032891854</v>
      </c>
      <c r="E19" s="12">
        <v>144376</v>
      </c>
      <c r="F19" s="362">
        <f t="shared" si="1"/>
        <v>0.004859548329526896</v>
      </c>
      <c r="G19" s="12">
        <f>SUM('- 43 -'!C19,'- 43 -'!E19,'- 43 -'!G19,'- 43 -'!I19,C19,E19)</f>
        <v>11261208</v>
      </c>
      <c r="H19" s="362">
        <f t="shared" si="2"/>
        <v>0.3790407306259691</v>
      </c>
      <c r="J19" s="12">
        <f>SUM('- 42 -'!G19,G19)</f>
        <v>29709757</v>
      </c>
    </row>
    <row r="20" spans="1:10" ht="12.75">
      <c r="A20" s="13">
        <v>12</v>
      </c>
      <c r="B20" s="14" t="s">
        <v>135</v>
      </c>
      <c r="C20" s="14">
        <v>309015</v>
      </c>
      <c r="D20" s="363">
        <f t="shared" si="0"/>
        <v>0.006345020800802136</v>
      </c>
      <c r="E20" s="14">
        <v>428686</v>
      </c>
      <c r="F20" s="363">
        <f t="shared" si="1"/>
        <v>0.008802231564851753</v>
      </c>
      <c r="G20" s="14">
        <f>SUM('- 43 -'!C20,'- 43 -'!E20,'- 43 -'!G20,'- 43 -'!I20,C20,E20)</f>
        <v>16732803</v>
      </c>
      <c r="H20" s="363">
        <f t="shared" si="2"/>
        <v>0.3435754998648104</v>
      </c>
      <c r="J20" s="14">
        <f>SUM('- 42 -'!G20,G20)</f>
        <v>48701968</v>
      </c>
    </row>
    <row r="21" spans="1:10" ht="12.75">
      <c r="A21" s="11">
        <v>13</v>
      </c>
      <c r="B21" s="12" t="s">
        <v>136</v>
      </c>
      <c r="C21" s="12">
        <v>220353</v>
      </c>
      <c r="D21" s="362">
        <f t="shared" si="0"/>
        <v>0.01105043110386963</v>
      </c>
      <c r="E21" s="12">
        <v>185955</v>
      </c>
      <c r="F21" s="362">
        <f t="shared" si="1"/>
        <v>0.009325413840156825</v>
      </c>
      <c r="G21" s="12">
        <f>SUM('- 43 -'!C21,'- 43 -'!E21,'- 43 -'!G21,'- 43 -'!I21,C21,E21)</f>
        <v>7449690</v>
      </c>
      <c r="H21" s="362">
        <f t="shared" si="2"/>
        <v>0.3735927629312355</v>
      </c>
      <c r="J21" s="12">
        <f>SUM('- 42 -'!G21,G21)</f>
        <v>19940670</v>
      </c>
    </row>
    <row r="22" spans="1:10" ht="12.75">
      <c r="A22" s="13">
        <v>14</v>
      </c>
      <c r="B22" s="14" t="s">
        <v>137</v>
      </c>
      <c r="C22" s="14">
        <v>20339</v>
      </c>
      <c r="D22" s="363">
        <f t="shared" si="0"/>
        <v>0.0008884438394420054</v>
      </c>
      <c r="E22" s="14">
        <v>154117</v>
      </c>
      <c r="F22" s="363">
        <f t="shared" si="1"/>
        <v>0.006732105767406634</v>
      </c>
      <c r="G22" s="14">
        <f>SUM('- 43 -'!C22,'- 43 -'!E22,'- 43 -'!G22,'- 43 -'!I22,C22,E22)</f>
        <v>7089046</v>
      </c>
      <c r="H22" s="363">
        <f t="shared" si="2"/>
        <v>0.3096621882207085</v>
      </c>
      <c r="J22" s="14">
        <f>SUM('- 42 -'!G22,G22)</f>
        <v>22892837</v>
      </c>
    </row>
    <row r="23" spans="1:10" ht="12.75">
      <c r="A23" s="11">
        <v>15</v>
      </c>
      <c r="B23" s="12" t="s">
        <v>138</v>
      </c>
      <c r="C23" s="12">
        <v>312880</v>
      </c>
      <c r="D23" s="362">
        <f t="shared" si="0"/>
        <v>0.011105235343994496</v>
      </c>
      <c r="E23" s="12">
        <v>64642</v>
      </c>
      <c r="F23" s="362">
        <f t="shared" si="1"/>
        <v>0.0022943768317134116</v>
      </c>
      <c r="G23" s="12">
        <f>SUM('- 43 -'!C23,'- 43 -'!E23,'- 43 -'!G23,'- 43 -'!I23,C23,E23)</f>
        <v>6033670</v>
      </c>
      <c r="H23" s="362">
        <f t="shared" si="2"/>
        <v>0.21415662662362334</v>
      </c>
      <c r="J23" s="12">
        <f>SUM('- 42 -'!G23,G23)</f>
        <v>28174099</v>
      </c>
    </row>
    <row r="24" spans="1:10" ht="12.75">
      <c r="A24" s="13">
        <v>16</v>
      </c>
      <c r="B24" s="14" t="s">
        <v>139</v>
      </c>
      <c r="C24" s="14">
        <v>16896</v>
      </c>
      <c r="D24" s="363">
        <f t="shared" si="0"/>
        <v>0.0029453345489346347</v>
      </c>
      <c r="E24" s="14">
        <v>28182</v>
      </c>
      <c r="F24" s="363">
        <f t="shared" si="1"/>
        <v>0.004912725985918316</v>
      </c>
      <c r="G24" s="14">
        <f>SUM('- 43 -'!C24,'- 43 -'!E24,'- 43 -'!G24,'- 43 -'!I24,C24,E24)</f>
        <v>2098295</v>
      </c>
      <c r="H24" s="363">
        <f t="shared" si="2"/>
        <v>0.36577774368825755</v>
      </c>
      <c r="J24" s="14">
        <f>SUM('- 42 -'!G24,G24)</f>
        <v>5736530</v>
      </c>
    </row>
    <row r="25" spans="1:10" ht="12.75">
      <c r="A25" s="11">
        <v>17</v>
      </c>
      <c r="B25" s="12" t="s">
        <v>140</v>
      </c>
      <c r="C25" s="12">
        <v>6354</v>
      </c>
      <c r="D25" s="362">
        <f t="shared" si="0"/>
        <v>0.0013909307984564477</v>
      </c>
      <c r="E25" s="12">
        <v>110220</v>
      </c>
      <c r="F25" s="362">
        <f t="shared" si="1"/>
        <v>0.024127855304669446</v>
      </c>
      <c r="G25" s="12">
        <f>SUM('- 43 -'!C25,'- 43 -'!E25,'- 43 -'!G25,'- 43 -'!I25,C25,E25)</f>
        <v>1956115</v>
      </c>
      <c r="H25" s="362">
        <f t="shared" si="2"/>
        <v>0.4282059488232034</v>
      </c>
      <c r="J25" s="12">
        <f>SUM('- 42 -'!G25,G25)</f>
        <v>4568164</v>
      </c>
    </row>
    <row r="26" spans="1:10" ht="12.75">
      <c r="A26" s="13">
        <v>18</v>
      </c>
      <c r="B26" s="14" t="s">
        <v>141</v>
      </c>
      <c r="C26" s="14">
        <v>101773</v>
      </c>
      <c r="D26" s="363">
        <f t="shared" si="0"/>
        <v>0.01132576168148272</v>
      </c>
      <c r="E26" s="14">
        <v>45412</v>
      </c>
      <c r="F26" s="363">
        <f t="shared" si="1"/>
        <v>0.00505365361618006</v>
      </c>
      <c r="G26" s="14">
        <f>SUM('- 43 -'!C26,'- 43 -'!E26,'- 43 -'!G26,'- 43 -'!I26,C26,E26)</f>
        <v>2832089</v>
      </c>
      <c r="H26" s="363">
        <f t="shared" si="2"/>
        <v>0.31516772694868694</v>
      </c>
      <c r="J26" s="14">
        <f>SUM('- 42 -'!G26,G26)</f>
        <v>8985974</v>
      </c>
    </row>
    <row r="27" spans="1:10" ht="12.75">
      <c r="A27" s="11">
        <v>19</v>
      </c>
      <c r="B27" s="12" t="s">
        <v>142</v>
      </c>
      <c r="C27" s="12">
        <v>56674</v>
      </c>
      <c r="D27" s="362">
        <f t="shared" si="0"/>
        <v>0.0025790306523485883</v>
      </c>
      <c r="E27" s="12">
        <v>179181</v>
      </c>
      <c r="F27" s="362">
        <f t="shared" si="1"/>
        <v>0.008153885226355514</v>
      </c>
      <c r="G27" s="12">
        <f>SUM('- 43 -'!C27,'- 43 -'!E27,'- 43 -'!G27,'- 43 -'!I27,C27,E27)</f>
        <v>3983927</v>
      </c>
      <c r="H27" s="362">
        <f t="shared" si="2"/>
        <v>0.18129424162259863</v>
      </c>
      <c r="J27" s="12">
        <f>SUM('- 42 -'!G27,G27)</f>
        <v>21974923</v>
      </c>
    </row>
    <row r="28" spans="1:10" ht="12.75">
      <c r="A28" s="13">
        <v>20</v>
      </c>
      <c r="B28" s="14" t="s">
        <v>143</v>
      </c>
      <c r="C28" s="14">
        <v>0</v>
      </c>
      <c r="D28" s="363">
        <f t="shared" si="0"/>
        <v>0</v>
      </c>
      <c r="E28" s="14">
        <v>44397</v>
      </c>
      <c r="F28" s="363">
        <f t="shared" si="1"/>
        <v>0.0059937927651922875</v>
      </c>
      <c r="G28" s="14">
        <f>SUM('- 43 -'!C28,'- 43 -'!E28,'- 43 -'!G28,'- 43 -'!I28,C28,E28)</f>
        <v>2949750</v>
      </c>
      <c r="H28" s="363">
        <f t="shared" si="2"/>
        <v>0.3982293895787091</v>
      </c>
      <c r="J28" s="14">
        <f>SUM('- 42 -'!G28,G28)</f>
        <v>7407163</v>
      </c>
    </row>
    <row r="29" spans="1:10" ht="12.75">
      <c r="A29" s="11">
        <v>21</v>
      </c>
      <c r="B29" s="12" t="s">
        <v>144</v>
      </c>
      <c r="C29" s="12">
        <v>91136</v>
      </c>
      <c r="D29" s="362">
        <f t="shared" si="0"/>
        <v>0.004232137496916543</v>
      </c>
      <c r="E29" s="12">
        <v>64783</v>
      </c>
      <c r="F29" s="362">
        <f t="shared" si="1"/>
        <v>0.003008367313276251</v>
      </c>
      <c r="G29" s="12">
        <f>SUM('- 43 -'!C29,'- 43 -'!E29,'- 43 -'!G29,'- 43 -'!I29,C29,E29)</f>
        <v>7154465</v>
      </c>
      <c r="H29" s="362">
        <f t="shared" si="2"/>
        <v>0.3322362139755642</v>
      </c>
      <c r="J29" s="12">
        <f>SUM('- 42 -'!G29,G29)</f>
        <v>21534272</v>
      </c>
    </row>
    <row r="30" spans="1:10" ht="12.75">
      <c r="A30" s="13">
        <v>22</v>
      </c>
      <c r="B30" s="14" t="s">
        <v>145</v>
      </c>
      <c r="C30" s="14">
        <v>106742</v>
      </c>
      <c r="D30" s="363">
        <f t="shared" si="0"/>
        <v>0.008966589286411806</v>
      </c>
      <c r="E30" s="14">
        <v>153940</v>
      </c>
      <c r="F30" s="363">
        <f t="shared" si="1"/>
        <v>0.01293133681915491</v>
      </c>
      <c r="G30" s="14">
        <f>SUM('- 43 -'!C30,'- 43 -'!E30,'- 43 -'!G30,'- 43 -'!I30,C30,E30)</f>
        <v>4844026</v>
      </c>
      <c r="H30" s="363">
        <f t="shared" si="2"/>
        <v>0.4069100413586052</v>
      </c>
      <c r="J30" s="14">
        <f>SUM('- 42 -'!G30,G30)</f>
        <v>11904415</v>
      </c>
    </row>
    <row r="31" spans="1:10" ht="12.75">
      <c r="A31" s="11">
        <v>23</v>
      </c>
      <c r="B31" s="12" t="s">
        <v>146</v>
      </c>
      <c r="C31" s="12">
        <v>10219</v>
      </c>
      <c r="D31" s="362">
        <f t="shared" si="0"/>
        <v>0.00105777584281776</v>
      </c>
      <c r="E31" s="12">
        <v>105609</v>
      </c>
      <c r="F31" s="362">
        <f t="shared" si="1"/>
        <v>0.010931661511316255</v>
      </c>
      <c r="G31" s="12">
        <f>SUM('- 43 -'!C31,'- 43 -'!E31,'- 43 -'!G31,'- 43 -'!I31,C31,E31)</f>
        <v>2887022</v>
      </c>
      <c r="H31" s="362">
        <f t="shared" si="2"/>
        <v>0.2988376679991599</v>
      </c>
      <c r="J31" s="12">
        <f>SUM('- 42 -'!G31,G31)</f>
        <v>9660837</v>
      </c>
    </row>
    <row r="32" spans="1:10" ht="12.75">
      <c r="A32" s="13">
        <v>24</v>
      </c>
      <c r="B32" s="14" t="s">
        <v>147</v>
      </c>
      <c r="C32" s="14">
        <v>85818</v>
      </c>
      <c r="D32" s="363">
        <f t="shared" si="0"/>
        <v>0.0038249535318822564</v>
      </c>
      <c r="E32" s="14">
        <v>118205</v>
      </c>
      <c r="F32" s="363">
        <f t="shared" si="1"/>
        <v>0.0052684592071143834</v>
      </c>
      <c r="G32" s="14">
        <f>SUM('- 43 -'!C32,'- 43 -'!E32,'- 43 -'!G32,'- 43 -'!I32,C32,E32)</f>
        <v>7888720</v>
      </c>
      <c r="H32" s="363">
        <f t="shared" si="2"/>
        <v>0.3516044119652077</v>
      </c>
      <c r="J32" s="14">
        <f>SUM('- 42 -'!G32,G32)</f>
        <v>22436351</v>
      </c>
    </row>
    <row r="33" spans="1:10" ht="12.75">
      <c r="A33" s="11">
        <v>25</v>
      </c>
      <c r="B33" s="12" t="s">
        <v>148</v>
      </c>
      <c r="C33" s="12">
        <v>7216</v>
      </c>
      <c r="D33" s="362">
        <f t="shared" si="0"/>
        <v>0.0007196540554341062</v>
      </c>
      <c r="E33" s="12">
        <v>66124</v>
      </c>
      <c r="F33" s="362">
        <f t="shared" si="1"/>
        <v>0.006594568287351003</v>
      </c>
      <c r="G33" s="12">
        <f>SUM('- 43 -'!C33,'- 43 -'!E33,'- 43 -'!G33,'- 43 -'!I33,C33,E33)</f>
        <v>3511757</v>
      </c>
      <c r="H33" s="362">
        <f t="shared" si="2"/>
        <v>0.3502286816448324</v>
      </c>
      <c r="J33" s="12">
        <f>SUM('- 42 -'!G33,G33)</f>
        <v>10027040</v>
      </c>
    </row>
    <row r="34" spans="1:10" ht="12.75">
      <c r="A34" s="13">
        <v>26</v>
      </c>
      <c r="B34" s="14" t="s">
        <v>149</v>
      </c>
      <c r="C34" s="14">
        <v>215</v>
      </c>
      <c r="D34" s="363">
        <f t="shared" si="0"/>
        <v>1.4467393019516514E-05</v>
      </c>
      <c r="E34" s="14">
        <v>111043</v>
      </c>
      <c r="F34" s="363">
        <f t="shared" si="1"/>
        <v>0.007472105688679871</v>
      </c>
      <c r="G34" s="14">
        <f>SUM('- 43 -'!C34,'- 43 -'!E34,'- 43 -'!G34,'- 43 -'!I34,C34,E34)</f>
        <v>4036240</v>
      </c>
      <c r="H34" s="363">
        <f t="shared" si="2"/>
        <v>0.2715993972143876</v>
      </c>
      <c r="J34" s="14">
        <f>SUM('- 42 -'!G34,G34)</f>
        <v>14861005</v>
      </c>
    </row>
    <row r="35" spans="1:10" ht="12.75">
      <c r="A35" s="11">
        <v>28</v>
      </c>
      <c r="B35" s="12" t="s">
        <v>150</v>
      </c>
      <c r="C35" s="12">
        <v>63198</v>
      </c>
      <c r="D35" s="362">
        <f t="shared" si="0"/>
        <v>0.010286497795657464</v>
      </c>
      <c r="E35" s="12">
        <v>41288</v>
      </c>
      <c r="F35" s="362">
        <f t="shared" si="1"/>
        <v>0.006720290531141893</v>
      </c>
      <c r="G35" s="12">
        <f>SUM('- 43 -'!C35,'- 43 -'!E35,'- 43 -'!G35,'- 43 -'!I35,C35,E35)</f>
        <v>1950246</v>
      </c>
      <c r="H35" s="362">
        <f t="shared" si="2"/>
        <v>0.317434114687012</v>
      </c>
      <c r="J35" s="12">
        <f>SUM('- 42 -'!G35,G35)</f>
        <v>6143782</v>
      </c>
    </row>
    <row r="36" spans="1:10" ht="12.75">
      <c r="A36" s="13">
        <v>30</v>
      </c>
      <c r="B36" s="14" t="s">
        <v>151</v>
      </c>
      <c r="C36" s="14">
        <v>8629</v>
      </c>
      <c r="D36" s="363">
        <f t="shared" si="0"/>
        <v>0.0009781846348720952</v>
      </c>
      <c r="E36" s="14">
        <v>42358</v>
      </c>
      <c r="F36" s="363">
        <f t="shared" si="1"/>
        <v>0.004801708745383266</v>
      </c>
      <c r="G36" s="14">
        <f>SUM('- 43 -'!C36,'- 43 -'!E36,'- 43 -'!G36,'- 43 -'!I36,C36,E36)</f>
        <v>2660882</v>
      </c>
      <c r="H36" s="363">
        <f t="shared" si="2"/>
        <v>0.3016379519767911</v>
      </c>
      <c r="J36" s="14">
        <f>SUM('- 42 -'!G36,G36)</f>
        <v>8821443</v>
      </c>
    </row>
    <row r="37" spans="1:10" ht="12.75">
      <c r="A37" s="11">
        <v>31</v>
      </c>
      <c r="B37" s="12" t="s">
        <v>152</v>
      </c>
      <c r="C37" s="12">
        <v>37817</v>
      </c>
      <c r="D37" s="362">
        <f t="shared" si="0"/>
        <v>0.0037083921334664224</v>
      </c>
      <c r="E37" s="12">
        <v>95048</v>
      </c>
      <c r="F37" s="362">
        <f t="shared" si="1"/>
        <v>0.009320550427102005</v>
      </c>
      <c r="G37" s="12">
        <f>SUM('- 43 -'!C37,'- 43 -'!E37,'- 43 -'!G37,'- 43 -'!I37,C37,E37)</f>
        <v>3422678</v>
      </c>
      <c r="H37" s="362">
        <f t="shared" si="2"/>
        <v>0.3356329738104183</v>
      </c>
      <c r="J37" s="12">
        <f>SUM('- 42 -'!G37,G37)</f>
        <v>10197681</v>
      </c>
    </row>
    <row r="38" spans="1:10" ht="12.75">
      <c r="A38" s="13">
        <v>32</v>
      </c>
      <c r="B38" s="14" t="s">
        <v>153</v>
      </c>
      <c r="C38" s="14">
        <v>32852</v>
      </c>
      <c r="D38" s="363">
        <f t="shared" si="0"/>
        <v>0.005108142988198342</v>
      </c>
      <c r="E38" s="14">
        <v>20155</v>
      </c>
      <c r="F38" s="363">
        <f t="shared" si="1"/>
        <v>0.003133892059148228</v>
      </c>
      <c r="G38" s="14">
        <f>SUM('- 43 -'!C38,'- 43 -'!E38,'- 43 -'!G38,'- 43 -'!I38,C38,E38)</f>
        <v>1836729</v>
      </c>
      <c r="H38" s="363">
        <f t="shared" si="2"/>
        <v>0.2855921819849797</v>
      </c>
      <c r="J38" s="14">
        <f>SUM('- 42 -'!G38,G38)</f>
        <v>6431300</v>
      </c>
    </row>
    <row r="39" spans="1:10" ht="12.75">
      <c r="A39" s="11">
        <v>33</v>
      </c>
      <c r="B39" s="12" t="s">
        <v>154</v>
      </c>
      <c r="C39" s="12">
        <v>188751</v>
      </c>
      <c r="D39" s="362">
        <f t="shared" si="0"/>
        <v>0.01575512253705961</v>
      </c>
      <c r="E39" s="12">
        <v>54633</v>
      </c>
      <c r="F39" s="362">
        <f t="shared" si="1"/>
        <v>0.004560238671939103</v>
      </c>
      <c r="G39" s="12">
        <f>SUM('- 43 -'!C39,'- 43 -'!E39,'- 43 -'!G39,'- 43 -'!I39,C39,E39)</f>
        <v>3853022</v>
      </c>
      <c r="H39" s="362">
        <f t="shared" si="2"/>
        <v>0.3216133093227929</v>
      </c>
      <c r="J39" s="12">
        <f>SUM('- 42 -'!G39,G39)</f>
        <v>11980294</v>
      </c>
    </row>
    <row r="40" spans="1:10" ht="12.75">
      <c r="A40" s="13">
        <v>34</v>
      </c>
      <c r="B40" s="14" t="s">
        <v>155</v>
      </c>
      <c r="C40" s="14">
        <v>0</v>
      </c>
      <c r="D40" s="363">
        <f t="shared" si="0"/>
        <v>0</v>
      </c>
      <c r="E40" s="14">
        <v>26803</v>
      </c>
      <c r="F40" s="363">
        <f t="shared" si="1"/>
        <v>0.004802165749340672</v>
      </c>
      <c r="G40" s="14">
        <f>SUM('- 43 -'!C40,'- 43 -'!E40,'- 43 -'!G40,'- 43 -'!I40,C40,E40)</f>
        <v>1342653</v>
      </c>
      <c r="H40" s="363">
        <f t="shared" si="2"/>
        <v>0.24055673804609562</v>
      </c>
      <c r="J40" s="14">
        <f>SUM('- 42 -'!G40,G40)</f>
        <v>5581440</v>
      </c>
    </row>
    <row r="41" spans="1:10" ht="12.75">
      <c r="A41" s="11">
        <v>35</v>
      </c>
      <c r="B41" s="12" t="s">
        <v>156</v>
      </c>
      <c r="C41" s="12">
        <v>233996</v>
      </c>
      <c r="D41" s="362">
        <f t="shared" si="0"/>
        <v>0.01743112131105727</v>
      </c>
      <c r="E41" s="12">
        <v>212829</v>
      </c>
      <c r="F41" s="362">
        <f t="shared" si="1"/>
        <v>0.015854322798300003</v>
      </c>
      <c r="G41" s="12">
        <f>SUM('- 43 -'!C41,'- 43 -'!E41,'- 43 -'!G41,'- 43 -'!I41,C41,E41)</f>
        <v>4552182</v>
      </c>
      <c r="H41" s="362">
        <f t="shared" si="2"/>
        <v>0.3391068081164264</v>
      </c>
      <c r="J41" s="12">
        <f>SUM('- 42 -'!G41,G41)</f>
        <v>13424036</v>
      </c>
    </row>
    <row r="42" spans="1:10" ht="12.75">
      <c r="A42" s="13">
        <v>36</v>
      </c>
      <c r="B42" s="14" t="s">
        <v>157</v>
      </c>
      <c r="C42" s="14">
        <v>5254</v>
      </c>
      <c r="D42" s="363">
        <f t="shared" si="0"/>
        <v>0.0007109866380792481</v>
      </c>
      <c r="E42" s="14">
        <v>37906</v>
      </c>
      <c r="F42" s="363">
        <f t="shared" si="1"/>
        <v>0.00512955072383555</v>
      </c>
      <c r="G42" s="14">
        <f>SUM('- 43 -'!C42,'- 43 -'!E42,'- 43 -'!G42,'- 43 -'!I42,C42,E42)</f>
        <v>2708973</v>
      </c>
      <c r="H42" s="363">
        <f t="shared" si="2"/>
        <v>0.3665861450166454</v>
      </c>
      <c r="J42" s="14">
        <f>SUM('- 42 -'!G42,G42)</f>
        <v>7389731</v>
      </c>
    </row>
    <row r="43" spans="1:10" ht="12.75">
      <c r="A43" s="11">
        <v>37</v>
      </c>
      <c r="B43" s="12" t="s">
        <v>158</v>
      </c>
      <c r="C43" s="12">
        <v>16017</v>
      </c>
      <c r="D43" s="362">
        <f t="shared" si="0"/>
        <v>0.002349165105518829</v>
      </c>
      <c r="E43" s="12">
        <v>93732</v>
      </c>
      <c r="F43" s="362">
        <f t="shared" si="1"/>
        <v>0.013747389877660667</v>
      </c>
      <c r="G43" s="12">
        <f>SUM('- 43 -'!C43,'- 43 -'!E43,'- 43 -'!G43,'- 43 -'!I43,C43,E43)</f>
        <v>2678327</v>
      </c>
      <c r="H43" s="362">
        <f t="shared" si="2"/>
        <v>0.39282214706679963</v>
      </c>
      <c r="J43" s="12">
        <f>SUM('- 42 -'!G43,G43)</f>
        <v>6818167</v>
      </c>
    </row>
    <row r="44" spans="1:10" ht="12.75">
      <c r="A44" s="13">
        <v>38</v>
      </c>
      <c r="B44" s="14" t="s">
        <v>159</v>
      </c>
      <c r="C44" s="14">
        <v>64515</v>
      </c>
      <c r="D44" s="363">
        <f t="shared" si="0"/>
        <v>0.007347265368670664</v>
      </c>
      <c r="E44" s="14">
        <v>65079</v>
      </c>
      <c r="F44" s="363">
        <f t="shared" si="1"/>
        <v>0.007411496286564646</v>
      </c>
      <c r="G44" s="14">
        <f>SUM('- 43 -'!C44,'- 43 -'!E44,'- 43 -'!G44,'- 43 -'!I44,C44,E44)</f>
        <v>3403548</v>
      </c>
      <c r="H44" s="363">
        <f t="shared" si="2"/>
        <v>0.38761172364579244</v>
      </c>
      <c r="J44" s="14">
        <f>SUM('- 42 -'!G44,G44)</f>
        <v>8780818</v>
      </c>
    </row>
    <row r="45" spans="1:10" ht="12.75">
      <c r="A45" s="11">
        <v>39</v>
      </c>
      <c r="B45" s="12" t="s">
        <v>160</v>
      </c>
      <c r="C45" s="12">
        <v>9280</v>
      </c>
      <c r="D45" s="362">
        <f t="shared" si="0"/>
        <v>0.0006316542357385338</v>
      </c>
      <c r="E45" s="12">
        <v>101178</v>
      </c>
      <c r="F45" s="362">
        <f t="shared" si="1"/>
        <v>0.006886800890469114</v>
      </c>
      <c r="G45" s="12">
        <f>SUM('- 43 -'!C45,'- 43 -'!E45,'- 43 -'!G45,'- 43 -'!I45,C45,E45)</f>
        <v>5158736</v>
      </c>
      <c r="H45" s="362">
        <f t="shared" si="2"/>
        <v>0.3511355005880238</v>
      </c>
      <c r="J45" s="12">
        <f>SUM('- 42 -'!G45,G45)</f>
        <v>14691582</v>
      </c>
    </row>
    <row r="46" spans="1:10" ht="12.75">
      <c r="A46" s="13">
        <v>40</v>
      </c>
      <c r="B46" s="14" t="s">
        <v>161</v>
      </c>
      <c r="C46" s="14">
        <v>469145</v>
      </c>
      <c r="D46" s="363">
        <f t="shared" si="0"/>
        <v>0.011212148587466924</v>
      </c>
      <c r="E46" s="14">
        <v>63425</v>
      </c>
      <c r="F46" s="363">
        <f t="shared" si="1"/>
        <v>0.0015158011364505423</v>
      </c>
      <c r="G46" s="14">
        <f>SUM('- 43 -'!C46,'- 43 -'!E46,'- 43 -'!G46,'- 43 -'!I46,C46,E46)</f>
        <v>14798534</v>
      </c>
      <c r="H46" s="363">
        <f t="shared" si="2"/>
        <v>0.35367181166735495</v>
      </c>
      <c r="J46" s="14">
        <f>SUM('- 42 -'!G46,G46)</f>
        <v>41842560</v>
      </c>
    </row>
    <row r="47" spans="1:10" ht="12.75">
      <c r="A47" s="11">
        <v>41</v>
      </c>
      <c r="B47" s="12" t="s">
        <v>162</v>
      </c>
      <c r="C47" s="12">
        <v>22928</v>
      </c>
      <c r="D47" s="362">
        <f t="shared" si="0"/>
        <v>0.0019132286392503429</v>
      </c>
      <c r="E47" s="12">
        <v>53101</v>
      </c>
      <c r="F47" s="362">
        <f t="shared" si="1"/>
        <v>0.00443101683412563</v>
      </c>
      <c r="G47" s="12">
        <f>SUM('- 43 -'!C47,'- 43 -'!E47,'- 43 -'!G47,'- 43 -'!I47,C47,E47)</f>
        <v>5144027</v>
      </c>
      <c r="H47" s="362">
        <f t="shared" si="2"/>
        <v>0.4292437097643503</v>
      </c>
      <c r="J47" s="12">
        <f>SUM('- 42 -'!G47,G47)</f>
        <v>11983931</v>
      </c>
    </row>
    <row r="48" spans="1:10" ht="12.75">
      <c r="A48" s="13">
        <v>42</v>
      </c>
      <c r="B48" s="14" t="s">
        <v>163</v>
      </c>
      <c r="C48" s="14">
        <v>97335</v>
      </c>
      <c r="D48" s="363">
        <f t="shared" si="0"/>
        <v>0.012360043946822922</v>
      </c>
      <c r="E48" s="14">
        <v>78186</v>
      </c>
      <c r="F48" s="363">
        <f t="shared" si="1"/>
        <v>0.00992841625341652</v>
      </c>
      <c r="G48" s="14">
        <f>SUM('- 43 -'!C48,'- 43 -'!E48,'- 43 -'!G48,'- 43 -'!I48,C48,E48)</f>
        <v>3008217</v>
      </c>
      <c r="H48" s="363">
        <f t="shared" si="2"/>
        <v>0.3819971677359615</v>
      </c>
      <c r="J48" s="14">
        <f>SUM('- 42 -'!G48,G48)</f>
        <v>7874972</v>
      </c>
    </row>
    <row r="49" spans="1:10" ht="12.75">
      <c r="A49" s="11">
        <v>43</v>
      </c>
      <c r="B49" s="12" t="s">
        <v>164</v>
      </c>
      <c r="C49" s="12">
        <v>0</v>
      </c>
      <c r="D49" s="362">
        <f t="shared" si="0"/>
        <v>0</v>
      </c>
      <c r="E49" s="12">
        <v>33104</v>
      </c>
      <c r="F49" s="362">
        <f t="shared" si="1"/>
        <v>0.005412082755950774</v>
      </c>
      <c r="G49" s="12">
        <f>SUM('- 43 -'!C49,'- 43 -'!E49,'- 43 -'!G49,'- 43 -'!I49,C49,E49)</f>
        <v>2697253</v>
      </c>
      <c r="H49" s="362">
        <f t="shared" si="2"/>
        <v>0.440966543310068</v>
      </c>
      <c r="J49" s="12">
        <f>SUM('- 42 -'!G49,G49)</f>
        <v>6116684</v>
      </c>
    </row>
    <row r="50" spans="1:10" ht="12.75">
      <c r="A50" s="13">
        <v>44</v>
      </c>
      <c r="B50" s="14" t="s">
        <v>165</v>
      </c>
      <c r="C50" s="14">
        <v>14467</v>
      </c>
      <c r="D50" s="363">
        <f t="shared" si="0"/>
        <v>0.0015968211481946495</v>
      </c>
      <c r="E50" s="14">
        <v>32482</v>
      </c>
      <c r="F50" s="363">
        <f t="shared" si="1"/>
        <v>0.003585259178520675</v>
      </c>
      <c r="G50" s="14">
        <f>SUM('- 43 -'!C50,'- 43 -'!E50,'- 43 -'!G50,'- 43 -'!I50,C50,E50)</f>
        <v>3103652</v>
      </c>
      <c r="H50" s="363">
        <f t="shared" si="2"/>
        <v>0.34257117233957424</v>
      </c>
      <c r="J50" s="14">
        <f>SUM('- 42 -'!G50,G50)</f>
        <v>9059875</v>
      </c>
    </row>
    <row r="51" spans="1:10" ht="12.75">
      <c r="A51" s="11">
        <v>45</v>
      </c>
      <c r="B51" s="12" t="s">
        <v>166</v>
      </c>
      <c r="C51" s="12">
        <v>0</v>
      </c>
      <c r="D51" s="362">
        <f t="shared" si="0"/>
        <v>0</v>
      </c>
      <c r="E51" s="12">
        <v>78421</v>
      </c>
      <c r="F51" s="362">
        <f t="shared" si="1"/>
        <v>0.0068430269598037064</v>
      </c>
      <c r="G51" s="12">
        <f>SUM('- 43 -'!C51,'- 43 -'!E51,'- 43 -'!G51,'- 43 -'!I51,C51,E51)</f>
        <v>2912310</v>
      </c>
      <c r="H51" s="362">
        <f t="shared" si="2"/>
        <v>0.2541285605297807</v>
      </c>
      <c r="J51" s="12">
        <f>SUM('- 42 -'!G51,G51)</f>
        <v>11459987</v>
      </c>
    </row>
    <row r="52" spans="1:10" ht="12.75">
      <c r="A52" s="13">
        <v>46</v>
      </c>
      <c r="B52" s="14" t="s">
        <v>167</v>
      </c>
      <c r="C52" s="14">
        <v>1149434</v>
      </c>
      <c r="D52" s="363">
        <f t="shared" si="0"/>
        <v>0.10608446654261901</v>
      </c>
      <c r="E52" s="14">
        <v>49554</v>
      </c>
      <c r="F52" s="363">
        <f t="shared" si="1"/>
        <v>0.0045734767329424246</v>
      </c>
      <c r="G52" s="14">
        <f>SUM('- 43 -'!C52,'- 43 -'!E52,'- 43 -'!G52,'- 43 -'!I52,C52,E52)</f>
        <v>4444944</v>
      </c>
      <c r="H52" s="363">
        <f t="shared" si="2"/>
        <v>0.41023626676417707</v>
      </c>
      <c r="J52" s="14">
        <f>SUM('- 42 -'!G52,G52)</f>
        <v>10835083</v>
      </c>
    </row>
    <row r="53" spans="1:10" ht="12.75">
      <c r="A53" s="11">
        <v>47</v>
      </c>
      <c r="B53" s="12" t="s">
        <v>168</v>
      </c>
      <c r="C53" s="12">
        <v>104807</v>
      </c>
      <c r="D53" s="362">
        <f t="shared" si="0"/>
        <v>0.01225797238374388</v>
      </c>
      <c r="E53" s="12">
        <v>25763</v>
      </c>
      <c r="F53" s="362">
        <f t="shared" si="1"/>
        <v>0.003013177960655238</v>
      </c>
      <c r="G53" s="12">
        <f>SUM('- 43 -'!C53,'- 43 -'!E53,'- 43 -'!G53,'- 43 -'!I53,C53,E53)</f>
        <v>2898505</v>
      </c>
      <c r="H53" s="362">
        <f t="shared" si="2"/>
        <v>0.3390021109672403</v>
      </c>
      <c r="J53" s="12">
        <f>SUM('- 42 -'!G53,G53)</f>
        <v>8550109</v>
      </c>
    </row>
    <row r="54" spans="1:10" ht="12.75">
      <c r="A54" s="13">
        <v>48</v>
      </c>
      <c r="B54" s="14" t="s">
        <v>169</v>
      </c>
      <c r="C54" s="14">
        <v>2283471</v>
      </c>
      <c r="D54" s="363">
        <f t="shared" si="0"/>
        <v>0.04149338016363373</v>
      </c>
      <c r="E54" s="14">
        <v>205160</v>
      </c>
      <c r="F54" s="363">
        <f t="shared" si="1"/>
        <v>0.003728000869891098</v>
      </c>
      <c r="G54" s="14">
        <f>SUM('- 43 -'!C54,'- 43 -'!E54,'- 43 -'!G54,'- 43 -'!I54,C54,E54)</f>
        <v>27689160</v>
      </c>
      <c r="H54" s="363">
        <f t="shared" si="2"/>
        <v>0.503144923798761</v>
      </c>
      <c r="J54" s="14">
        <f>SUM('- 42 -'!G54,G54)</f>
        <v>55032176</v>
      </c>
    </row>
    <row r="55" spans="1:10" ht="12.75">
      <c r="A55" s="11">
        <v>49</v>
      </c>
      <c r="B55" s="12" t="s">
        <v>170</v>
      </c>
      <c r="C55" s="12">
        <v>43658</v>
      </c>
      <c r="D55" s="362">
        <f t="shared" si="0"/>
        <v>0.001295440179938534</v>
      </c>
      <c r="E55" s="12">
        <v>146459</v>
      </c>
      <c r="F55" s="362">
        <f t="shared" si="1"/>
        <v>0.004345798554986893</v>
      </c>
      <c r="G55" s="12">
        <f>SUM('- 43 -'!C55,'- 43 -'!E55,'- 43 -'!G55,'- 43 -'!I55,C55,E55)</f>
        <v>13244615</v>
      </c>
      <c r="H55" s="362">
        <f t="shared" si="2"/>
        <v>0.3930002849149436</v>
      </c>
      <c r="J55" s="12">
        <f>SUM('- 42 -'!G55,G55)</f>
        <v>33701286</v>
      </c>
    </row>
    <row r="56" spans="1:10" ht="12.75">
      <c r="A56" s="13">
        <v>50</v>
      </c>
      <c r="B56" s="14" t="s">
        <v>385</v>
      </c>
      <c r="C56" s="14">
        <v>56580</v>
      </c>
      <c r="D56" s="363">
        <f t="shared" si="0"/>
        <v>0.003888433703442398</v>
      </c>
      <c r="E56" s="14">
        <v>48450</v>
      </c>
      <c r="F56" s="363">
        <f t="shared" si="1"/>
        <v>0.003329703303849137</v>
      </c>
      <c r="G56" s="14">
        <f>SUM('- 43 -'!C56,'- 43 -'!E56,'- 43 -'!G56,'- 43 -'!I56,C56,E56)</f>
        <v>5493795</v>
      </c>
      <c r="H56" s="363">
        <f t="shared" si="2"/>
        <v>0.3775584594875102</v>
      </c>
      <c r="J56" s="14">
        <f>SUM('- 42 -'!G56,G56)</f>
        <v>14550846</v>
      </c>
    </row>
    <row r="57" spans="1:10" ht="12.75">
      <c r="A57" s="11">
        <v>2264</v>
      </c>
      <c r="B57" s="12" t="s">
        <v>171</v>
      </c>
      <c r="C57" s="12">
        <v>77786</v>
      </c>
      <c r="D57" s="362">
        <f t="shared" si="0"/>
        <v>0.04090998498996</v>
      </c>
      <c r="E57" s="12">
        <v>13650</v>
      </c>
      <c r="F57" s="362">
        <f t="shared" si="1"/>
        <v>0.0071789434488591</v>
      </c>
      <c r="G57" s="12">
        <f>SUM('- 43 -'!C57,'- 43 -'!E57,'- 43 -'!G57,'- 43 -'!I57,C57,E57)</f>
        <v>575650</v>
      </c>
      <c r="H57" s="362">
        <f t="shared" si="2"/>
        <v>0.30275156017111654</v>
      </c>
      <c r="J57" s="12">
        <f>SUM('- 42 -'!G57,G57)</f>
        <v>1901394</v>
      </c>
    </row>
    <row r="58" spans="1:10" ht="12.75">
      <c r="A58" s="13">
        <v>2309</v>
      </c>
      <c r="B58" s="14" t="s">
        <v>172</v>
      </c>
      <c r="C58" s="14">
        <v>0</v>
      </c>
      <c r="D58" s="363">
        <f t="shared" si="0"/>
        <v>0</v>
      </c>
      <c r="E58" s="14">
        <v>40000</v>
      </c>
      <c r="F58" s="363">
        <f t="shared" si="1"/>
        <v>0.01993423695229438</v>
      </c>
      <c r="G58" s="14">
        <f>SUM('- 43 -'!C58,'- 43 -'!E58,'- 43 -'!G58,'- 43 -'!I58,C58,E58)</f>
        <v>608366</v>
      </c>
      <c r="H58" s="363">
        <f t="shared" si="2"/>
        <v>0.3031827999429881</v>
      </c>
      <c r="J58" s="14">
        <f>SUM('- 42 -'!G58,G58)</f>
        <v>2006598</v>
      </c>
    </row>
    <row r="59" spans="1:10" ht="12.75">
      <c r="A59" s="11">
        <v>2312</v>
      </c>
      <c r="B59" s="12" t="s">
        <v>173</v>
      </c>
      <c r="C59" s="12">
        <v>0</v>
      </c>
      <c r="D59" s="362">
        <f t="shared" si="0"/>
        <v>0</v>
      </c>
      <c r="E59" s="12">
        <v>111175</v>
      </c>
      <c r="F59" s="362">
        <f t="shared" si="1"/>
        <v>0.06589960143114906</v>
      </c>
      <c r="G59" s="12">
        <f>SUM('- 43 -'!C59,'- 43 -'!E59,'- 43 -'!G59,'- 43 -'!I59,C59,E59)</f>
        <v>237426</v>
      </c>
      <c r="H59" s="362">
        <f t="shared" si="2"/>
        <v>0.1407355859625995</v>
      </c>
      <c r="J59" s="12">
        <f>SUM('- 42 -'!G59,G59)</f>
        <v>1687036</v>
      </c>
    </row>
    <row r="60" spans="1:10" ht="12.75">
      <c r="A60" s="13">
        <v>2355</v>
      </c>
      <c r="B60" s="14" t="s">
        <v>174</v>
      </c>
      <c r="C60" s="14">
        <v>15162</v>
      </c>
      <c r="D60" s="363">
        <f t="shared" si="0"/>
        <v>0.0006395497084126601</v>
      </c>
      <c r="E60" s="14">
        <v>285921</v>
      </c>
      <c r="F60" s="363">
        <f t="shared" si="1"/>
        <v>0.01206045984560455</v>
      </c>
      <c r="G60" s="14">
        <f>SUM('- 43 -'!C60,'- 43 -'!E60,'- 43 -'!G60,'- 43 -'!I60,C60,E60)</f>
        <v>8288072</v>
      </c>
      <c r="H60" s="363">
        <f t="shared" si="2"/>
        <v>0.3495999228929648</v>
      </c>
      <c r="J60" s="14">
        <f>SUM('- 42 -'!G60,G60)</f>
        <v>23707305</v>
      </c>
    </row>
    <row r="61" spans="1:10" ht="12.75">
      <c r="A61" s="11">
        <v>2439</v>
      </c>
      <c r="B61" s="12" t="s">
        <v>175</v>
      </c>
      <c r="C61" s="12">
        <v>600</v>
      </c>
      <c r="D61" s="362">
        <f t="shared" si="0"/>
        <v>0.0004625481115563668</v>
      </c>
      <c r="E61" s="12">
        <v>3443.36</v>
      </c>
      <c r="F61" s="362">
        <f t="shared" si="1"/>
        <v>0.0026545327756812187</v>
      </c>
      <c r="G61" s="12">
        <f>SUM('- 43 -'!C61,'- 43 -'!E61,'- 43 -'!G61,'- 43 -'!I61,C61,E61)</f>
        <v>355398.36</v>
      </c>
      <c r="H61" s="362">
        <f t="shared" si="2"/>
        <v>0.27398140044704966</v>
      </c>
      <c r="J61" s="12">
        <f>SUM('- 42 -'!G61,G61)</f>
        <v>1297162.3599999999</v>
      </c>
    </row>
    <row r="62" spans="1:10" ht="12.75">
      <c r="A62" s="13">
        <v>2460</v>
      </c>
      <c r="B62" s="14" t="s">
        <v>176</v>
      </c>
      <c r="C62" s="14">
        <v>0</v>
      </c>
      <c r="D62" s="363">
        <f t="shared" si="0"/>
        <v>0</v>
      </c>
      <c r="E62" s="14">
        <v>34442</v>
      </c>
      <c r="F62" s="363">
        <f t="shared" si="1"/>
        <v>0.012108560086119066</v>
      </c>
      <c r="G62" s="14">
        <f>SUM('- 43 -'!C62,'- 43 -'!E62,'- 43 -'!G62,'- 43 -'!I62,C62,E62)</f>
        <v>914761</v>
      </c>
      <c r="H62" s="363">
        <f t="shared" si="2"/>
        <v>0.32159684492591495</v>
      </c>
      <c r="J62" s="14">
        <f>SUM('- 42 -'!G62,G62)</f>
        <v>2844434</v>
      </c>
    </row>
    <row r="63" spans="1:10" ht="12.75">
      <c r="A63" s="11">
        <v>3000</v>
      </c>
      <c r="B63" s="12" t="s">
        <v>459</v>
      </c>
      <c r="C63" s="12">
        <v>1296918</v>
      </c>
      <c r="D63" s="362">
        <f t="shared" si="0"/>
        <v>0.250304746479493</v>
      </c>
      <c r="E63" s="12">
        <v>68123</v>
      </c>
      <c r="F63" s="362">
        <f t="shared" si="1"/>
        <v>0.013147716543700144</v>
      </c>
      <c r="G63" s="12">
        <f>SUM('- 43 -'!C63,'- 43 -'!E63,'- 43 -'!G63,'- 43 -'!I63,C63,E63)</f>
        <v>4272948</v>
      </c>
      <c r="H63" s="362">
        <f t="shared" si="2"/>
        <v>0.8246775554507353</v>
      </c>
      <c r="J63" s="12">
        <f>SUM('- 42 -'!G63,G63)</f>
        <v>5181356</v>
      </c>
    </row>
    <row r="64" spans="1:10" ht="4.5" customHeight="1">
      <c r="A64" s="15"/>
      <c r="B64" s="15"/>
      <c r="C64" s="15"/>
      <c r="D64" s="196"/>
      <c r="E64" s="15"/>
      <c r="F64" s="196"/>
      <c r="G64" s="15"/>
      <c r="H64" s="196"/>
      <c r="J64" s="15"/>
    </row>
    <row r="65" spans="1:10" ht="12.75">
      <c r="A65" s="17"/>
      <c r="B65" s="18" t="s">
        <v>177</v>
      </c>
      <c r="C65" s="18">
        <f>SUM(C11:C63)</f>
        <v>12601370</v>
      </c>
      <c r="D65" s="101">
        <f>C65/$J65</f>
        <v>0.010152811092989222</v>
      </c>
      <c r="E65" s="18">
        <f>SUM(E11:E63)</f>
        <v>7065457.36</v>
      </c>
      <c r="F65" s="101">
        <f>E65/$J65</f>
        <v>0.00569257579625472</v>
      </c>
      <c r="G65" s="18">
        <f>SUM(G11:G63)</f>
        <v>485369387.36</v>
      </c>
      <c r="H65" s="101">
        <f>G65/$J65</f>
        <v>0.3910577738917269</v>
      </c>
      <c r="J65" s="18">
        <f>SUM(J11:J63)</f>
        <v>1241170537.36</v>
      </c>
    </row>
    <row r="66" spans="1:10" ht="4.5" customHeight="1">
      <c r="A66" s="15"/>
      <c r="B66" s="15"/>
      <c r="C66" s="15"/>
      <c r="D66" s="196"/>
      <c r="E66" s="15"/>
      <c r="F66" s="196"/>
      <c r="G66" s="15"/>
      <c r="H66" s="196"/>
      <c r="J66" s="15"/>
    </row>
    <row r="67" spans="1:10" ht="12.75">
      <c r="A67" s="13">
        <v>2155</v>
      </c>
      <c r="B67" s="14" t="s">
        <v>178</v>
      </c>
      <c r="C67" s="14">
        <v>645200</v>
      </c>
      <c r="D67" s="363">
        <f>C67/J67</f>
        <v>0.25311757923557077</v>
      </c>
      <c r="E67" s="14">
        <v>10532</v>
      </c>
      <c r="F67" s="363">
        <f>E67/J67</f>
        <v>0.004131795326269423</v>
      </c>
      <c r="G67" s="14">
        <f>SUM('- 43 -'!C67,'- 43 -'!E67,'- 43 -'!G67,'- 43 -'!I67,C67,E67)</f>
        <v>1060361</v>
      </c>
      <c r="H67" s="363">
        <f>G67/J67</f>
        <v>0.41598885529418644</v>
      </c>
      <c r="J67" s="14">
        <f>SUM('- 42 -'!G67,G67)</f>
        <v>2549013</v>
      </c>
    </row>
    <row r="68" spans="1:10" ht="12.75">
      <c r="A68" s="11">
        <v>2408</v>
      </c>
      <c r="B68" s="12" t="s">
        <v>180</v>
      </c>
      <c r="C68" s="12">
        <v>1900</v>
      </c>
      <c r="D68" s="362">
        <f>C68/J68</f>
        <v>0.0004273720554908874</v>
      </c>
      <c r="E68" s="12">
        <v>18884</v>
      </c>
      <c r="F68" s="362">
        <f>E68/J68</f>
        <v>0.004247628366257851</v>
      </c>
      <c r="G68" s="12">
        <f>SUM('- 43 -'!C68,'- 43 -'!E68,'- 43 -'!G68,'- 43 -'!I68,C68,E68)</f>
        <v>1870345</v>
      </c>
      <c r="H68" s="362">
        <f>G68/J68</f>
        <v>0.4207016774353178</v>
      </c>
      <c r="J68" s="12">
        <f>SUM('- 42 -'!G68,G68)</f>
        <v>4445775</v>
      </c>
    </row>
    <row r="69" ht="6.75" customHeight="1"/>
    <row r="70" spans="1:10" ht="12" customHeight="1">
      <c r="A70" s="4"/>
      <c r="B70" s="4"/>
      <c r="C70" s="15"/>
      <c r="D70" s="15"/>
      <c r="E70" s="15"/>
      <c r="F70" s="15"/>
      <c r="G70" s="15"/>
      <c r="H70" s="15"/>
      <c r="I70" s="15"/>
      <c r="J70" s="188"/>
    </row>
    <row r="71" spans="1:10" ht="12" customHeight="1">
      <c r="A71" s="4"/>
      <c r="B71" s="4"/>
      <c r="C71" s="15"/>
      <c r="D71" s="15"/>
      <c r="E71" s="15"/>
      <c r="F71" s="15"/>
      <c r="G71" s="15"/>
      <c r="H71" s="15"/>
      <c r="I71" s="15"/>
      <c r="J71" s="15"/>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4"/>
  <sheetViews>
    <sheetView showGridLines="0" showZeros="0" workbookViewId="0" topLeftCell="A1">
      <selection activeCell="A1" sqref="A1"/>
    </sheetView>
  </sheetViews>
  <sheetFormatPr defaultColWidth="12.83203125" defaultRowHeight="12"/>
  <cols>
    <col min="1" max="1" width="5.83203125" style="15" customWidth="1"/>
    <col min="2" max="2" width="29.83203125" style="15" customWidth="1"/>
    <col min="3" max="3" width="13.83203125" style="15" customWidth="1"/>
    <col min="4" max="4" width="12.83203125" style="15" customWidth="1"/>
    <col min="5" max="5" width="14.83203125" style="15" customWidth="1"/>
    <col min="6" max="6" width="13.83203125" style="15" customWidth="1"/>
    <col min="7" max="7" width="12.83203125" style="15" customWidth="1"/>
    <col min="8" max="8" width="14.83203125" style="15" customWidth="1"/>
    <col min="9" max="9" width="13.83203125" style="15" customWidth="1"/>
    <col min="10" max="10" width="11.83203125" style="15" customWidth="1"/>
    <col min="11" max="16384" width="12.83203125" style="15" customWidth="1"/>
  </cols>
  <sheetData>
    <row r="1" spans="2:10" ht="6.75" customHeight="1">
      <c r="B1" s="19"/>
      <c r="C1" s="20"/>
      <c r="D1" s="20"/>
      <c r="E1" s="20"/>
      <c r="F1" s="20"/>
      <c r="G1" s="20"/>
      <c r="H1" s="20"/>
      <c r="I1" s="20"/>
      <c r="J1" s="20"/>
    </row>
    <row r="2" spans="1:10" ht="12.75">
      <c r="A2" s="6"/>
      <c r="B2" s="21"/>
      <c r="C2" s="22" t="s">
        <v>324</v>
      </c>
      <c r="D2" s="22"/>
      <c r="E2" s="22"/>
      <c r="F2" s="22"/>
      <c r="G2" s="22"/>
      <c r="H2" s="22"/>
      <c r="I2" s="24"/>
      <c r="J2" s="25" t="s">
        <v>325</v>
      </c>
    </row>
    <row r="3" spans="1:10" ht="12.75">
      <c r="A3" s="7"/>
      <c r="B3" s="26"/>
      <c r="C3" s="27" t="s">
        <v>431</v>
      </c>
      <c r="D3" s="27"/>
      <c r="E3" s="271"/>
      <c r="F3" s="27"/>
      <c r="G3" s="271"/>
      <c r="H3" s="27"/>
      <c r="I3" s="28"/>
      <c r="J3" s="29"/>
    </row>
    <row r="4" spans="1:10" ht="12.75">
      <c r="A4" s="8"/>
      <c r="C4" s="20"/>
      <c r="D4" s="20"/>
      <c r="E4" s="20"/>
      <c r="F4" s="20"/>
      <c r="G4" s="20"/>
      <c r="H4" s="272"/>
      <c r="I4" s="20"/>
      <c r="J4" s="20"/>
    </row>
    <row r="5" spans="1:10" ht="12.75">
      <c r="A5" s="8"/>
      <c r="C5" s="20"/>
      <c r="D5" s="20"/>
      <c r="E5" s="20"/>
      <c r="F5" s="20"/>
      <c r="G5" s="20"/>
      <c r="H5" s="20"/>
      <c r="I5" s="20"/>
      <c r="J5" s="20"/>
    </row>
    <row r="6" spans="1:10" ht="12.75">
      <c r="A6" s="8"/>
      <c r="C6" s="273" t="s">
        <v>68</v>
      </c>
      <c r="D6" s="274"/>
      <c r="E6" s="274"/>
      <c r="F6" s="274"/>
      <c r="G6" s="274"/>
      <c r="H6" s="274"/>
      <c r="I6" s="274"/>
      <c r="J6" s="275"/>
    </row>
    <row r="7" spans="3:10" ht="16.5">
      <c r="C7" s="276" t="s">
        <v>491</v>
      </c>
      <c r="D7" s="277"/>
      <c r="E7" s="277"/>
      <c r="F7" s="278" t="s">
        <v>492</v>
      </c>
      <c r="G7" s="277"/>
      <c r="H7" s="277"/>
      <c r="I7" s="53"/>
      <c r="J7" s="279"/>
    </row>
    <row r="8" spans="1:10" ht="12.75">
      <c r="A8" s="44"/>
      <c r="B8" s="45"/>
      <c r="C8" s="280" t="s">
        <v>93</v>
      </c>
      <c r="D8" s="281" t="s">
        <v>3</v>
      </c>
      <c r="E8" s="280" t="s">
        <v>94</v>
      </c>
      <c r="F8" s="282" t="s">
        <v>93</v>
      </c>
      <c r="G8" s="281" t="s">
        <v>3</v>
      </c>
      <c r="H8" s="280" t="s">
        <v>94</v>
      </c>
      <c r="I8" s="280" t="s">
        <v>63</v>
      </c>
      <c r="J8" s="283" t="s">
        <v>3</v>
      </c>
    </row>
    <row r="9" spans="1:10" ht="12.75">
      <c r="A9" s="51" t="s">
        <v>110</v>
      </c>
      <c r="B9" s="52" t="s">
        <v>111</v>
      </c>
      <c r="C9" s="284" t="s">
        <v>115</v>
      </c>
      <c r="D9" s="284" t="s">
        <v>44</v>
      </c>
      <c r="E9" s="284" t="s">
        <v>116</v>
      </c>
      <c r="F9" s="285" t="s">
        <v>115</v>
      </c>
      <c r="G9" s="284" t="s">
        <v>44</v>
      </c>
      <c r="H9" s="284" t="s">
        <v>116</v>
      </c>
      <c r="I9" s="284" t="s">
        <v>117</v>
      </c>
      <c r="J9" s="286" t="s">
        <v>76</v>
      </c>
    </row>
    <row r="10" spans="1:10" ht="4.5" customHeight="1">
      <c r="A10" s="76"/>
      <c r="B10" s="76"/>
      <c r="C10" s="103"/>
      <c r="D10" s="103"/>
      <c r="E10" s="103"/>
      <c r="F10" s="103"/>
      <c r="G10" s="103"/>
      <c r="H10" s="103"/>
      <c r="I10" s="103"/>
      <c r="J10" s="103"/>
    </row>
    <row r="11" spans="1:10" ht="12.75">
      <c r="A11" s="11">
        <v>1</v>
      </c>
      <c r="B11" s="12" t="s">
        <v>126</v>
      </c>
      <c r="C11" s="350">
        <v>23327.7</v>
      </c>
      <c r="D11" s="350">
        <v>0</v>
      </c>
      <c r="E11" s="356">
        <v>746.5</v>
      </c>
      <c r="F11" s="354">
        <v>2838.5</v>
      </c>
      <c r="G11" s="350">
        <v>0</v>
      </c>
      <c r="H11" s="350">
        <v>1599.5</v>
      </c>
      <c r="I11" s="356">
        <v>302</v>
      </c>
      <c r="J11" s="350">
        <f>SUM(C11:I11)</f>
        <v>28814.2</v>
      </c>
    </row>
    <row r="12" spans="1:10" ht="12.75">
      <c r="A12" s="13">
        <v>2</v>
      </c>
      <c r="B12" s="14" t="s">
        <v>127</v>
      </c>
      <c r="C12" s="351">
        <v>6329.49</v>
      </c>
      <c r="D12" s="351">
        <v>0</v>
      </c>
      <c r="E12" s="357">
        <v>656</v>
      </c>
      <c r="F12" s="355">
        <v>875.33</v>
      </c>
      <c r="G12" s="351">
        <v>0</v>
      </c>
      <c r="H12" s="351">
        <v>525</v>
      </c>
      <c r="I12" s="357">
        <v>0</v>
      </c>
      <c r="J12" s="351">
        <f aca="true" t="shared" si="0" ref="J12:J63">SUM(C12:I12)</f>
        <v>8385.82</v>
      </c>
    </row>
    <row r="13" spans="1:10" ht="12.75">
      <c r="A13" s="11">
        <v>3</v>
      </c>
      <c r="B13" s="12" t="s">
        <v>128</v>
      </c>
      <c r="C13" s="350">
        <v>3096.4</v>
      </c>
      <c r="D13" s="350">
        <v>0</v>
      </c>
      <c r="E13" s="356">
        <v>154.5</v>
      </c>
      <c r="F13" s="354">
        <v>1761.5</v>
      </c>
      <c r="G13" s="350">
        <v>0</v>
      </c>
      <c r="H13" s="350">
        <v>969</v>
      </c>
      <c r="I13" s="356">
        <v>0</v>
      </c>
      <c r="J13" s="350">
        <f t="shared" si="0"/>
        <v>5981.4</v>
      </c>
    </row>
    <row r="14" spans="1:10" ht="12.75">
      <c r="A14" s="13">
        <v>4</v>
      </c>
      <c r="B14" s="14" t="s">
        <v>129</v>
      </c>
      <c r="C14" s="351">
        <v>3733</v>
      </c>
      <c r="D14" s="351">
        <v>420</v>
      </c>
      <c r="E14" s="357">
        <v>1455</v>
      </c>
      <c r="F14" s="355">
        <v>0</v>
      </c>
      <c r="G14" s="351">
        <v>0</v>
      </c>
      <c r="H14" s="351">
        <v>0</v>
      </c>
      <c r="I14" s="357">
        <v>0</v>
      </c>
      <c r="J14" s="351">
        <f t="shared" si="0"/>
        <v>5608</v>
      </c>
    </row>
    <row r="15" spans="1:10" ht="12.75">
      <c r="A15" s="11">
        <v>5</v>
      </c>
      <c r="B15" s="12" t="s">
        <v>130</v>
      </c>
      <c r="C15" s="350">
        <v>5281.1</v>
      </c>
      <c r="D15" s="350">
        <v>0</v>
      </c>
      <c r="E15" s="356">
        <v>764</v>
      </c>
      <c r="F15" s="354">
        <v>771.2</v>
      </c>
      <c r="G15" s="350">
        <v>0</v>
      </c>
      <c r="H15" s="350">
        <v>194</v>
      </c>
      <c r="I15" s="356">
        <v>0</v>
      </c>
      <c r="J15" s="350">
        <f t="shared" si="0"/>
        <v>7010.3</v>
      </c>
    </row>
    <row r="16" spans="1:10" ht="12.75">
      <c r="A16" s="13">
        <v>6</v>
      </c>
      <c r="B16" s="14" t="s">
        <v>131</v>
      </c>
      <c r="C16" s="351">
        <v>6884</v>
      </c>
      <c r="D16" s="351">
        <v>0</v>
      </c>
      <c r="E16" s="357">
        <v>1911.5</v>
      </c>
      <c r="F16" s="355">
        <v>0</v>
      </c>
      <c r="G16" s="351">
        <v>0</v>
      </c>
      <c r="H16" s="351">
        <v>0</v>
      </c>
      <c r="I16" s="357">
        <v>0</v>
      </c>
      <c r="J16" s="351">
        <f t="shared" si="0"/>
        <v>8795.5</v>
      </c>
    </row>
    <row r="17" spans="1:10" ht="12.75">
      <c r="A17" s="11">
        <v>9</v>
      </c>
      <c r="B17" s="12" t="s">
        <v>132</v>
      </c>
      <c r="C17" s="350">
        <v>7570.2</v>
      </c>
      <c r="D17" s="350">
        <v>0</v>
      </c>
      <c r="E17" s="356">
        <v>0</v>
      </c>
      <c r="F17" s="354">
        <v>2916.5</v>
      </c>
      <c r="G17" s="350">
        <v>0</v>
      </c>
      <c r="H17" s="350">
        <v>1182.5</v>
      </c>
      <c r="I17" s="356">
        <v>625.5</v>
      </c>
      <c r="J17" s="350">
        <f t="shared" si="0"/>
        <v>12294.7</v>
      </c>
    </row>
    <row r="18" spans="1:10" ht="12.75">
      <c r="A18" s="13">
        <v>10</v>
      </c>
      <c r="B18" s="14" t="s">
        <v>133</v>
      </c>
      <c r="C18" s="351">
        <v>4582</v>
      </c>
      <c r="D18" s="351">
        <v>0</v>
      </c>
      <c r="E18" s="357">
        <v>179</v>
      </c>
      <c r="F18" s="355">
        <v>2895</v>
      </c>
      <c r="G18" s="351">
        <v>0</v>
      </c>
      <c r="H18" s="351">
        <v>671.5</v>
      </c>
      <c r="I18" s="357">
        <v>275.5</v>
      </c>
      <c r="J18" s="351">
        <f t="shared" si="0"/>
        <v>8603</v>
      </c>
    </row>
    <row r="19" spans="1:10" ht="12.75">
      <c r="A19" s="11">
        <v>11</v>
      </c>
      <c r="B19" s="12" t="s">
        <v>134</v>
      </c>
      <c r="C19" s="350">
        <v>3195.4</v>
      </c>
      <c r="D19" s="350">
        <v>0</v>
      </c>
      <c r="E19" s="356">
        <v>180</v>
      </c>
      <c r="F19" s="354">
        <v>898.5</v>
      </c>
      <c r="G19" s="350">
        <v>0</v>
      </c>
      <c r="H19" s="350">
        <v>60</v>
      </c>
      <c r="I19" s="356">
        <v>129.5</v>
      </c>
      <c r="J19" s="350">
        <f t="shared" si="0"/>
        <v>4463.4</v>
      </c>
    </row>
    <row r="20" spans="1:10" ht="12.75">
      <c r="A20" s="13">
        <v>12</v>
      </c>
      <c r="B20" s="14" t="s">
        <v>135</v>
      </c>
      <c r="C20" s="351">
        <v>5433.6</v>
      </c>
      <c r="D20" s="351">
        <v>0</v>
      </c>
      <c r="E20" s="357">
        <v>1090</v>
      </c>
      <c r="F20" s="355">
        <v>1097.5</v>
      </c>
      <c r="G20" s="351">
        <v>0</v>
      </c>
      <c r="H20" s="351">
        <v>191</v>
      </c>
      <c r="I20" s="357">
        <v>125</v>
      </c>
      <c r="J20" s="351">
        <f t="shared" si="0"/>
        <v>7937.1</v>
      </c>
    </row>
    <row r="21" spans="1:10" ht="12.75">
      <c r="A21" s="11">
        <v>13</v>
      </c>
      <c r="B21" s="12" t="s">
        <v>136</v>
      </c>
      <c r="C21" s="350">
        <v>2192</v>
      </c>
      <c r="D21" s="350">
        <v>0</v>
      </c>
      <c r="E21" s="356">
        <v>0</v>
      </c>
      <c r="F21" s="354">
        <v>730</v>
      </c>
      <c r="G21" s="350">
        <v>0</v>
      </c>
      <c r="H21" s="350">
        <v>225.5</v>
      </c>
      <c r="I21" s="356">
        <v>0</v>
      </c>
      <c r="J21" s="350">
        <f t="shared" si="0"/>
        <v>3147.5</v>
      </c>
    </row>
    <row r="22" spans="1:10" ht="12.75">
      <c r="A22" s="13">
        <v>14</v>
      </c>
      <c r="B22" s="14" t="s">
        <v>137</v>
      </c>
      <c r="C22" s="351">
        <v>1632.6</v>
      </c>
      <c r="D22" s="351">
        <v>0</v>
      </c>
      <c r="E22" s="357">
        <v>670.5</v>
      </c>
      <c r="F22" s="355">
        <v>843</v>
      </c>
      <c r="G22" s="351">
        <v>470.5</v>
      </c>
      <c r="H22" s="351">
        <v>0</v>
      </c>
      <c r="I22" s="357">
        <v>0</v>
      </c>
      <c r="J22" s="351">
        <f t="shared" si="0"/>
        <v>3616.6</v>
      </c>
    </row>
    <row r="23" spans="1:10" ht="12.75">
      <c r="A23" s="11">
        <v>15</v>
      </c>
      <c r="B23" s="12" t="s">
        <v>138</v>
      </c>
      <c r="C23" s="350">
        <v>5462.2</v>
      </c>
      <c r="D23" s="350">
        <v>0</v>
      </c>
      <c r="E23" s="356">
        <v>0</v>
      </c>
      <c r="F23" s="354">
        <v>0</v>
      </c>
      <c r="G23" s="350">
        <v>0</v>
      </c>
      <c r="H23" s="350">
        <v>0</v>
      </c>
      <c r="I23" s="356">
        <v>0</v>
      </c>
      <c r="J23" s="350">
        <f t="shared" si="0"/>
        <v>5462.2</v>
      </c>
    </row>
    <row r="24" spans="1:10" ht="12.75">
      <c r="A24" s="13">
        <v>16</v>
      </c>
      <c r="B24" s="14" t="s">
        <v>139</v>
      </c>
      <c r="C24" s="351">
        <v>764</v>
      </c>
      <c r="D24" s="351">
        <v>0</v>
      </c>
      <c r="E24" s="357">
        <v>0</v>
      </c>
      <c r="F24" s="355">
        <v>0</v>
      </c>
      <c r="G24" s="351">
        <v>0</v>
      </c>
      <c r="H24" s="351">
        <v>0</v>
      </c>
      <c r="I24" s="357">
        <v>0</v>
      </c>
      <c r="J24" s="351">
        <f t="shared" si="0"/>
        <v>764</v>
      </c>
    </row>
    <row r="25" spans="1:10" ht="12.75">
      <c r="A25" s="11">
        <v>17</v>
      </c>
      <c r="B25" s="12" t="s">
        <v>140</v>
      </c>
      <c r="C25" s="350">
        <v>27</v>
      </c>
      <c r="D25" s="350">
        <v>158.5</v>
      </c>
      <c r="E25" s="356">
        <v>336.5</v>
      </c>
      <c r="F25" s="354">
        <v>0</v>
      </c>
      <c r="G25" s="350">
        <v>0</v>
      </c>
      <c r="H25" s="350">
        <v>0</v>
      </c>
      <c r="I25" s="356">
        <v>0</v>
      </c>
      <c r="J25" s="350">
        <f t="shared" si="0"/>
        <v>522</v>
      </c>
    </row>
    <row r="26" spans="1:10" ht="12.75">
      <c r="A26" s="13">
        <v>18</v>
      </c>
      <c r="B26" s="14" t="s">
        <v>141</v>
      </c>
      <c r="C26" s="351">
        <v>1468.7</v>
      </c>
      <c r="D26" s="351">
        <v>0</v>
      </c>
      <c r="E26" s="357">
        <v>0</v>
      </c>
      <c r="F26" s="355">
        <v>0</v>
      </c>
      <c r="G26" s="351">
        <v>0</v>
      </c>
      <c r="H26" s="351">
        <v>0</v>
      </c>
      <c r="I26" s="357">
        <v>0</v>
      </c>
      <c r="J26" s="351">
        <f t="shared" si="0"/>
        <v>1468.7</v>
      </c>
    </row>
    <row r="27" spans="1:10" ht="12.75">
      <c r="A27" s="11">
        <v>19</v>
      </c>
      <c r="B27" s="12" t="s">
        <v>142</v>
      </c>
      <c r="C27" s="350">
        <v>4663.6</v>
      </c>
      <c r="D27" s="350">
        <v>0</v>
      </c>
      <c r="E27" s="356">
        <v>0</v>
      </c>
      <c r="F27" s="354">
        <v>0</v>
      </c>
      <c r="G27" s="350">
        <v>0</v>
      </c>
      <c r="H27" s="350">
        <v>0</v>
      </c>
      <c r="I27" s="356">
        <v>0</v>
      </c>
      <c r="J27" s="350">
        <f t="shared" si="0"/>
        <v>4663.6</v>
      </c>
    </row>
    <row r="28" spans="1:10" ht="12.75">
      <c r="A28" s="13">
        <v>20</v>
      </c>
      <c r="B28" s="14" t="s">
        <v>143</v>
      </c>
      <c r="C28" s="351">
        <v>649</v>
      </c>
      <c r="D28" s="351">
        <v>0</v>
      </c>
      <c r="E28" s="357">
        <v>126</v>
      </c>
      <c r="F28" s="355">
        <v>127</v>
      </c>
      <c r="G28" s="351">
        <v>0</v>
      </c>
      <c r="H28" s="351">
        <v>80</v>
      </c>
      <c r="I28" s="357">
        <v>0</v>
      </c>
      <c r="J28" s="351">
        <f t="shared" si="0"/>
        <v>982</v>
      </c>
    </row>
    <row r="29" spans="1:10" ht="12.75">
      <c r="A29" s="11">
        <v>21</v>
      </c>
      <c r="B29" s="12" t="s">
        <v>144</v>
      </c>
      <c r="C29" s="350">
        <v>3476.2</v>
      </c>
      <c r="D29" s="350">
        <v>0</v>
      </c>
      <c r="E29" s="356">
        <v>0</v>
      </c>
      <c r="F29" s="354">
        <v>0</v>
      </c>
      <c r="G29" s="350">
        <v>0</v>
      </c>
      <c r="H29" s="350">
        <v>0</v>
      </c>
      <c r="I29" s="356">
        <v>0</v>
      </c>
      <c r="J29" s="350">
        <f t="shared" si="0"/>
        <v>3476.2</v>
      </c>
    </row>
    <row r="30" spans="1:10" ht="12.75">
      <c r="A30" s="13">
        <v>22</v>
      </c>
      <c r="B30" s="14" t="s">
        <v>145</v>
      </c>
      <c r="C30" s="351">
        <v>1758</v>
      </c>
      <c r="D30" s="351">
        <v>0</v>
      </c>
      <c r="E30" s="357">
        <v>0</v>
      </c>
      <c r="F30" s="355">
        <v>0</v>
      </c>
      <c r="G30" s="351">
        <v>0</v>
      </c>
      <c r="H30" s="351">
        <v>0</v>
      </c>
      <c r="I30" s="357">
        <v>0</v>
      </c>
      <c r="J30" s="351">
        <f t="shared" si="0"/>
        <v>1758</v>
      </c>
    </row>
    <row r="31" spans="1:10" ht="12.75">
      <c r="A31" s="11">
        <v>23</v>
      </c>
      <c r="B31" s="12" t="s">
        <v>146</v>
      </c>
      <c r="C31" s="350">
        <v>1389.8</v>
      </c>
      <c r="D31" s="350">
        <v>0</v>
      </c>
      <c r="E31" s="356">
        <v>0</v>
      </c>
      <c r="F31" s="354">
        <v>0</v>
      </c>
      <c r="G31" s="350">
        <v>0</v>
      </c>
      <c r="H31" s="350">
        <v>0</v>
      </c>
      <c r="I31" s="356">
        <v>0</v>
      </c>
      <c r="J31" s="350">
        <f t="shared" si="0"/>
        <v>1389.8</v>
      </c>
    </row>
    <row r="32" spans="1:10" ht="12.75">
      <c r="A32" s="13">
        <v>24</v>
      </c>
      <c r="B32" s="14" t="s">
        <v>147</v>
      </c>
      <c r="C32" s="351">
        <v>3058.4</v>
      </c>
      <c r="D32" s="351">
        <v>0</v>
      </c>
      <c r="E32" s="357">
        <v>0</v>
      </c>
      <c r="F32" s="355">
        <v>280</v>
      </c>
      <c r="G32" s="351">
        <v>0</v>
      </c>
      <c r="H32" s="351">
        <v>249.5</v>
      </c>
      <c r="I32" s="357">
        <v>0</v>
      </c>
      <c r="J32" s="351">
        <f t="shared" si="0"/>
        <v>3587.9</v>
      </c>
    </row>
    <row r="33" spans="1:10" ht="12.75">
      <c r="A33" s="11">
        <v>25</v>
      </c>
      <c r="B33" s="12" t="s">
        <v>148</v>
      </c>
      <c r="C33" s="350">
        <v>1599.3</v>
      </c>
      <c r="D33" s="350">
        <v>0</v>
      </c>
      <c r="E33" s="356">
        <v>0</v>
      </c>
      <c r="F33" s="354">
        <v>0</v>
      </c>
      <c r="G33" s="350">
        <v>0</v>
      </c>
      <c r="H33" s="350">
        <v>0</v>
      </c>
      <c r="I33" s="356">
        <v>0</v>
      </c>
      <c r="J33" s="350">
        <f t="shared" si="0"/>
        <v>1599.3</v>
      </c>
    </row>
    <row r="34" spans="1:10" ht="12.75">
      <c r="A34" s="13">
        <v>26</v>
      </c>
      <c r="B34" s="14" t="s">
        <v>149</v>
      </c>
      <c r="C34" s="351">
        <v>2601</v>
      </c>
      <c r="D34" s="351">
        <v>0</v>
      </c>
      <c r="E34" s="357">
        <v>0</v>
      </c>
      <c r="F34" s="355">
        <v>0</v>
      </c>
      <c r="G34" s="351">
        <v>0</v>
      </c>
      <c r="H34" s="351">
        <v>0</v>
      </c>
      <c r="I34" s="357">
        <v>0</v>
      </c>
      <c r="J34" s="351">
        <f t="shared" si="0"/>
        <v>2601</v>
      </c>
    </row>
    <row r="35" spans="1:10" ht="12.75">
      <c r="A35" s="11">
        <v>28</v>
      </c>
      <c r="B35" s="12" t="s">
        <v>150</v>
      </c>
      <c r="C35" s="350">
        <v>399.9</v>
      </c>
      <c r="D35" s="350">
        <v>0</v>
      </c>
      <c r="E35" s="356">
        <v>74</v>
      </c>
      <c r="F35" s="354">
        <v>196</v>
      </c>
      <c r="G35" s="350">
        <v>178.5</v>
      </c>
      <c r="H35" s="350">
        <v>45</v>
      </c>
      <c r="I35" s="356">
        <v>0</v>
      </c>
      <c r="J35" s="350">
        <f t="shared" si="0"/>
        <v>893.4</v>
      </c>
    </row>
    <row r="36" spans="1:10" ht="12.75">
      <c r="A36" s="13">
        <v>30</v>
      </c>
      <c r="B36" s="14" t="s">
        <v>151</v>
      </c>
      <c r="C36" s="351">
        <v>1367.9</v>
      </c>
      <c r="D36" s="351">
        <v>0</v>
      </c>
      <c r="E36" s="357">
        <v>0</v>
      </c>
      <c r="F36" s="355">
        <v>0</v>
      </c>
      <c r="G36" s="351">
        <v>0</v>
      </c>
      <c r="H36" s="351">
        <v>0</v>
      </c>
      <c r="I36" s="357">
        <v>0</v>
      </c>
      <c r="J36" s="351">
        <f t="shared" si="0"/>
        <v>1367.9</v>
      </c>
    </row>
    <row r="37" spans="1:10" ht="12.75">
      <c r="A37" s="11">
        <v>31</v>
      </c>
      <c r="B37" s="12" t="s">
        <v>152</v>
      </c>
      <c r="C37" s="350">
        <v>1660.5</v>
      </c>
      <c r="D37" s="350">
        <v>0</v>
      </c>
      <c r="E37" s="356">
        <v>0</v>
      </c>
      <c r="F37" s="354">
        <v>0</v>
      </c>
      <c r="G37" s="350">
        <v>0</v>
      </c>
      <c r="H37" s="350">
        <v>0</v>
      </c>
      <c r="I37" s="356">
        <v>0</v>
      </c>
      <c r="J37" s="350">
        <f t="shared" si="0"/>
        <v>1660.5</v>
      </c>
    </row>
    <row r="38" spans="1:10" ht="12.75">
      <c r="A38" s="13">
        <v>32</v>
      </c>
      <c r="B38" s="14" t="s">
        <v>153</v>
      </c>
      <c r="C38" s="351">
        <v>833</v>
      </c>
      <c r="D38" s="351">
        <v>44.5</v>
      </c>
      <c r="E38" s="357">
        <v>0</v>
      </c>
      <c r="F38" s="355">
        <v>0</v>
      </c>
      <c r="G38" s="351">
        <v>0</v>
      </c>
      <c r="H38" s="351">
        <v>0</v>
      </c>
      <c r="I38" s="357">
        <v>0</v>
      </c>
      <c r="J38" s="351">
        <f t="shared" si="0"/>
        <v>877.5</v>
      </c>
    </row>
    <row r="39" spans="1:10" ht="12.75">
      <c r="A39" s="11">
        <v>33</v>
      </c>
      <c r="B39" s="12" t="s">
        <v>154</v>
      </c>
      <c r="C39" s="350">
        <v>1211.1</v>
      </c>
      <c r="D39" s="350">
        <v>0</v>
      </c>
      <c r="E39" s="356">
        <v>110</v>
      </c>
      <c r="F39" s="354">
        <v>226.2</v>
      </c>
      <c r="G39" s="350">
        <v>0</v>
      </c>
      <c r="H39" s="350">
        <v>41.8</v>
      </c>
      <c r="I39" s="356">
        <v>137</v>
      </c>
      <c r="J39" s="350">
        <f t="shared" si="0"/>
        <v>1726.1</v>
      </c>
    </row>
    <row r="40" spans="1:10" ht="12.75">
      <c r="A40" s="13">
        <v>34</v>
      </c>
      <c r="B40" s="14" t="s">
        <v>155</v>
      </c>
      <c r="C40" s="351">
        <v>752.5</v>
      </c>
      <c r="D40" s="351">
        <v>0</v>
      </c>
      <c r="E40" s="357">
        <v>0</v>
      </c>
      <c r="F40" s="355">
        <v>0</v>
      </c>
      <c r="G40" s="351">
        <v>0</v>
      </c>
      <c r="H40" s="351">
        <v>0</v>
      </c>
      <c r="I40" s="357">
        <v>0</v>
      </c>
      <c r="J40" s="351">
        <f t="shared" si="0"/>
        <v>752.5</v>
      </c>
    </row>
    <row r="41" spans="1:10" ht="12.75">
      <c r="A41" s="11">
        <v>35</v>
      </c>
      <c r="B41" s="12" t="s">
        <v>156</v>
      </c>
      <c r="C41" s="350">
        <v>1561.1</v>
      </c>
      <c r="D41" s="350">
        <v>0</v>
      </c>
      <c r="E41" s="356">
        <v>0</v>
      </c>
      <c r="F41" s="354">
        <v>190</v>
      </c>
      <c r="G41" s="350">
        <v>0</v>
      </c>
      <c r="H41" s="350">
        <v>102.5</v>
      </c>
      <c r="I41" s="356">
        <v>0</v>
      </c>
      <c r="J41" s="350">
        <f t="shared" si="0"/>
        <v>1853.6</v>
      </c>
    </row>
    <row r="42" spans="1:10" ht="12.75">
      <c r="A42" s="13">
        <v>36</v>
      </c>
      <c r="B42" s="14" t="s">
        <v>157</v>
      </c>
      <c r="C42" s="351">
        <v>1120.5</v>
      </c>
      <c r="D42" s="351">
        <v>0</v>
      </c>
      <c r="E42" s="357">
        <v>0</v>
      </c>
      <c r="F42" s="355">
        <v>0</v>
      </c>
      <c r="G42" s="351">
        <v>0</v>
      </c>
      <c r="H42" s="351">
        <v>0</v>
      </c>
      <c r="I42" s="357">
        <v>0</v>
      </c>
      <c r="J42" s="351">
        <f t="shared" si="0"/>
        <v>1120.5</v>
      </c>
    </row>
    <row r="43" spans="1:10" ht="12.75">
      <c r="A43" s="11">
        <v>37</v>
      </c>
      <c r="B43" s="12" t="s">
        <v>158</v>
      </c>
      <c r="C43" s="350">
        <v>976</v>
      </c>
      <c r="D43" s="350">
        <v>0</v>
      </c>
      <c r="E43" s="356">
        <v>0</v>
      </c>
      <c r="F43" s="354">
        <v>0</v>
      </c>
      <c r="G43" s="350">
        <v>0</v>
      </c>
      <c r="H43" s="350">
        <v>0</v>
      </c>
      <c r="I43" s="356">
        <v>0</v>
      </c>
      <c r="J43" s="350">
        <f t="shared" si="0"/>
        <v>976</v>
      </c>
    </row>
    <row r="44" spans="1:10" ht="12.75">
      <c r="A44" s="13">
        <v>38</v>
      </c>
      <c r="B44" s="14" t="s">
        <v>159</v>
      </c>
      <c r="C44" s="351">
        <v>1264.8</v>
      </c>
      <c r="D44" s="351">
        <v>0</v>
      </c>
      <c r="E44" s="357">
        <v>0</v>
      </c>
      <c r="F44" s="355">
        <v>0</v>
      </c>
      <c r="G44" s="351">
        <v>0</v>
      </c>
      <c r="H44" s="351">
        <v>0</v>
      </c>
      <c r="I44" s="357">
        <v>0</v>
      </c>
      <c r="J44" s="351">
        <f t="shared" si="0"/>
        <v>1264.8</v>
      </c>
    </row>
    <row r="45" spans="1:10" ht="12.75">
      <c r="A45" s="11">
        <v>39</v>
      </c>
      <c r="B45" s="12" t="s">
        <v>160</v>
      </c>
      <c r="C45" s="350">
        <v>2259</v>
      </c>
      <c r="D45" s="350">
        <v>0</v>
      </c>
      <c r="E45" s="356">
        <v>0</v>
      </c>
      <c r="F45" s="354">
        <v>0</v>
      </c>
      <c r="G45" s="350">
        <v>0</v>
      </c>
      <c r="H45" s="350">
        <v>0</v>
      </c>
      <c r="I45" s="356">
        <v>0</v>
      </c>
      <c r="J45" s="350">
        <f t="shared" si="0"/>
        <v>2259</v>
      </c>
    </row>
    <row r="46" spans="1:10" ht="12.75">
      <c r="A46" s="13">
        <v>40</v>
      </c>
      <c r="B46" s="14" t="s">
        <v>161</v>
      </c>
      <c r="C46" s="351">
        <v>5884.2</v>
      </c>
      <c r="D46" s="351">
        <v>0</v>
      </c>
      <c r="E46" s="357">
        <v>0</v>
      </c>
      <c r="F46" s="355">
        <v>756</v>
      </c>
      <c r="G46" s="351">
        <v>0</v>
      </c>
      <c r="H46" s="351">
        <v>447.5</v>
      </c>
      <c r="I46" s="357">
        <v>0</v>
      </c>
      <c r="J46" s="351">
        <f t="shared" si="0"/>
        <v>7087.7</v>
      </c>
    </row>
    <row r="47" spans="1:10" ht="12.75">
      <c r="A47" s="11">
        <v>41</v>
      </c>
      <c r="B47" s="12" t="s">
        <v>162</v>
      </c>
      <c r="C47" s="350">
        <v>1710.5</v>
      </c>
      <c r="D47" s="350">
        <v>0</v>
      </c>
      <c r="E47" s="356">
        <v>0</v>
      </c>
      <c r="F47" s="354">
        <v>0</v>
      </c>
      <c r="G47" s="350">
        <v>0</v>
      </c>
      <c r="H47" s="350">
        <v>0</v>
      </c>
      <c r="I47" s="356">
        <v>0</v>
      </c>
      <c r="J47" s="350">
        <f t="shared" si="0"/>
        <v>1710.5</v>
      </c>
    </row>
    <row r="48" spans="1:10" ht="12.75">
      <c r="A48" s="13">
        <v>42</v>
      </c>
      <c r="B48" s="14" t="s">
        <v>163</v>
      </c>
      <c r="C48" s="351">
        <v>1139.2</v>
      </c>
      <c r="D48" s="351">
        <v>0</v>
      </c>
      <c r="E48" s="357">
        <v>0</v>
      </c>
      <c r="F48" s="355">
        <v>0</v>
      </c>
      <c r="G48" s="351">
        <v>0</v>
      </c>
      <c r="H48" s="351">
        <v>0</v>
      </c>
      <c r="I48" s="357">
        <v>0</v>
      </c>
      <c r="J48" s="351">
        <f t="shared" si="0"/>
        <v>1139.2</v>
      </c>
    </row>
    <row r="49" spans="1:10" ht="12.75">
      <c r="A49" s="11">
        <v>43</v>
      </c>
      <c r="B49" s="12" t="s">
        <v>164</v>
      </c>
      <c r="C49" s="350">
        <v>860.5</v>
      </c>
      <c r="D49" s="350">
        <v>0</v>
      </c>
      <c r="E49" s="356">
        <v>0</v>
      </c>
      <c r="F49" s="354">
        <v>0</v>
      </c>
      <c r="G49" s="350">
        <v>0</v>
      </c>
      <c r="H49" s="350">
        <v>0</v>
      </c>
      <c r="I49" s="356">
        <v>0</v>
      </c>
      <c r="J49" s="350">
        <f t="shared" si="0"/>
        <v>860.5</v>
      </c>
    </row>
    <row r="50" spans="1:10" ht="12.75">
      <c r="A50" s="13">
        <v>44</v>
      </c>
      <c r="B50" s="14" t="s">
        <v>165</v>
      </c>
      <c r="C50" s="351">
        <v>1380</v>
      </c>
      <c r="D50" s="351">
        <v>0</v>
      </c>
      <c r="E50" s="357">
        <v>0</v>
      </c>
      <c r="F50" s="355">
        <v>0</v>
      </c>
      <c r="G50" s="351">
        <v>0</v>
      </c>
      <c r="H50" s="351">
        <v>0</v>
      </c>
      <c r="I50" s="357">
        <v>0</v>
      </c>
      <c r="J50" s="351">
        <f t="shared" si="0"/>
        <v>1380</v>
      </c>
    </row>
    <row r="51" spans="1:10" ht="12.75">
      <c r="A51" s="11">
        <v>45</v>
      </c>
      <c r="B51" s="12" t="s">
        <v>166</v>
      </c>
      <c r="C51" s="350">
        <v>1238.8</v>
      </c>
      <c r="D51" s="350">
        <v>0</v>
      </c>
      <c r="E51" s="356">
        <v>0</v>
      </c>
      <c r="F51" s="354">
        <v>383</v>
      </c>
      <c r="G51" s="350">
        <v>0</v>
      </c>
      <c r="H51" s="350">
        <v>188</v>
      </c>
      <c r="I51" s="356">
        <v>0</v>
      </c>
      <c r="J51" s="350">
        <f t="shared" si="0"/>
        <v>1809.8</v>
      </c>
    </row>
    <row r="52" spans="1:10" ht="12.75">
      <c r="A52" s="13">
        <v>46</v>
      </c>
      <c r="B52" s="14" t="s">
        <v>167</v>
      </c>
      <c r="C52" s="351">
        <v>1257.5</v>
      </c>
      <c r="D52" s="351">
        <v>0</v>
      </c>
      <c r="E52" s="357">
        <v>0</v>
      </c>
      <c r="F52" s="355">
        <v>236</v>
      </c>
      <c r="G52" s="351">
        <v>0</v>
      </c>
      <c r="H52" s="351">
        <v>100</v>
      </c>
      <c r="I52" s="357">
        <v>0</v>
      </c>
      <c r="J52" s="351">
        <f t="shared" si="0"/>
        <v>1593.5</v>
      </c>
    </row>
    <row r="53" spans="1:10" ht="12.75">
      <c r="A53" s="11">
        <v>47</v>
      </c>
      <c r="B53" s="12" t="s">
        <v>168</v>
      </c>
      <c r="C53" s="350">
        <v>907.2</v>
      </c>
      <c r="D53" s="350">
        <v>0</v>
      </c>
      <c r="E53" s="356">
        <v>0</v>
      </c>
      <c r="F53" s="354">
        <v>463.5</v>
      </c>
      <c r="G53" s="350">
        <v>0</v>
      </c>
      <c r="H53" s="350">
        <v>92</v>
      </c>
      <c r="I53" s="356">
        <v>0</v>
      </c>
      <c r="J53" s="350">
        <f t="shared" si="0"/>
        <v>1462.7</v>
      </c>
    </row>
    <row r="54" spans="1:10" ht="12.75">
      <c r="A54" s="13">
        <v>48</v>
      </c>
      <c r="B54" s="14" t="s">
        <v>169</v>
      </c>
      <c r="C54" s="351">
        <v>5139.7</v>
      </c>
      <c r="D54" s="351">
        <v>0</v>
      </c>
      <c r="E54" s="357">
        <v>0</v>
      </c>
      <c r="F54" s="355">
        <v>0</v>
      </c>
      <c r="G54" s="351">
        <v>0</v>
      </c>
      <c r="H54" s="351">
        <v>0</v>
      </c>
      <c r="I54" s="357">
        <v>0</v>
      </c>
      <c r="J54" s="351">
        <f t="shared" si="0"/>
        <v>5139.7</v>
      </c>
    </row>
    <row r="55" spans="1:10" ht="12.75">
      <c r="A55" s="11">
        <v>49</v>
      </c>
      <c r="B55" s="12" t="s">
        <v>170</v>
      </c>
      <c r="C55" s="350">
        <v>0</v>
      </c>
      <c r="D55" s="350">
        <v>4251.6</v>
      </c>
      <c r="E55" s="356">
        <v>0</v>
      </c>
      <c r="F55" s="354">
        <v>0</v>
      </c>
      <c r="G55" s="350">
        <v>0</v>
      </c>
      <c r="H55" s="350">
        <v>0</v>
      </c>
      <c r="I55" s="356">
        <v>0</v>
      </c>
      <c r="J55" s="350">
        <f t="shared" si="0"/>
        <v>4251.6</v>
      </c>
    </row>
    <row r="56" spans="1:10" ht="12.75">
      <c r="A56" s="13">
        <v>50</v>
      </c>
      <c r="B56" s="14" t="s">
        <v>385</v>
      </c>
      <c r="C56" s="351">
        <v>1887.5</v>
      </c>
      <c r="D56" s="351">
        <v>0</v>
      </c>
      <c r="E56" s="357">
        <v>0</v>
      </c>
      <c r="F56" s="355">
        <v>0</v>
      </c>
      <c r="G56" s="351">
        <v>0</v>
      </c>
      <c r="H56" s="351">
        <v>0</v>
      </c>
      <c r="I56" s="357">
        <v>0</v>
      </c>
      <c r="J56" s="351">
        <f t="shared" si="0"/>
        <v>1887.5</v>
      </c>
    </row>
    <row r="57" spans="1:10" ht="12.75">
      <c r="A57" s="11">
        <v>2264</v>
      </c>
      <c r="B57" s="12" t="s">
        <v>171</v>
      </c>
      <c r="C57" s="350">
        <v>202.5</v>
      </c>
      <c r="D57" s="350">
        <v>0</v>
      </c>
      <c r="E57" s="356">
        <v>0</v>
      </c>
      <c r="F57" s="354">
        <v>0</v>
      </c>
      <c r="G57" s="350">
        <v>0</v>
      </c>
      <c r="H57" s="350">
        <v>0</v>
      </c>
      <c r="I57" s="356">
        <v>0</v>
      </c>
      <c r="J57" s="350">
        <f t="shared" si="0"/>
        <v>202.5</v>
      </c>
    </row>
    <row r="58" spans="1:10" ht="12.75">
      <c r="A58" s="13">
        <v>2309</v>
      </c>
      <c r="B58" s="14" t="s">
        <v>172</v>
      </c>
      <c r="C58" s="351">
        <v>262</v>
      </c>
      <c r="D58" s="351">
        <v>0</v>
      </c>
      <c r="E58" s="357">
        <v>0</v>
      </c>
      <c r="F58" s="355">
        <v>0</v>
      </c>
      <c r="G58" s="351">
        <v>0</v>
      </c>
      <c r="H58" s="351">
        <v>0</v>
      </c>
      <c r="I58" s="357">
        <v>0</v>
      </c>
      <c r="J58" s="351">
        <f t="shared" si="0"/>
        <v>262</v>
      </c>
    </row>
    <row r="59" spans="1:10" ht="12.75">
      <c r="A59" s="11">
        <v>2312</v>
      </c>
      <c r="B59" s="12" t="s">
        <v>173</v>
      </c>
      <c r="C59" s="350">
        <v>220.5</v>
      </c>
      <c r="D59" s="350">
        <v>0</v>
      </c>
      <c r="E59" s="356">
        <v>0</v>
      </c>
      <c r="F59" s="354">
        <v>0</v>
      </c>
      <c r="G59" s="350">
        <v>0</v>
      </c>
      <c r="H59" s="350">
        <v>0</v>
      </c>
      <c r="I59" s="356">
        <v>0</v>
      </c>
      <c r="J59" s="350">
        <f t="shared" si="0"/>
        <v>220.5</v>
      </c>
    </row>
    <row r="60" spans="1:10" ht="12.75">
      <c r="A60" s="13">
        <v>2355</v>
      </c>
      <c r="B60" s="14" t="s">
        <v>174</v>
      </c>
      <c r="C60" s="351">
        <v>2801.3</v>
      </c>
      <c r="D60" s="351">
        <v>0</v>
      </c>
      <c r="E60" s="357">
        <v>0</v>
      </c>
      <c r="F60" s="355">
        <v>191.5</v>
      </c>
      <c r="G60" s="351">
        <v>0</v>
      </c>
      <c r="H60" s="351">
        <v>210</v>
      </c>
      <c r="I60" s="357">
        <v>0</v>
      </c>
      <c r="J60" s="351">
        <f t="shared" si="0"/>
        <v>3202.8</v>
      </c>
    </row>
    <row r="61" spans="1:10" ht="12.75">
      <c r="A61" s="11">
        <v>2439</v>
      </c>
      <c r="B61" s="12" t="s">
        <v>175</v>
      </c>
      <c r="C61" s="350">
        <v>139.5</v>
      </c>
      <c r="D61" s="350">
        <v>0</v>
      </c>
      <c r="E61" s="356">
        <v>0</v>
      </c>
      <c r="F61" s="354">
        <v>0</v>
      </c>
      <c r="G61" s="350">
        <v>0</v>
      </c>
      <c r="H61" s="350">
        <v>0</v>
      </c>
      <c r="I61" s="356">
        <v>0</v>
      </c>
      <c r="J61" s="350">
        <f t="shared" si="0"/>
        <v>139.5</v>
      </c>
    </row>
    <row r="62" spans="1:10" ht="12.75">
      <c r="A62" s="13">
        <v>2460</v>
      </c>
      <c r="B62" s="14" t="s">
        <v>176</v>
      </c>
      <c r="C62" s="351">
        <v>310</v>
      </c>
      <c r="D62" s="351">
        <v>0</v>
      </c>
      <c r="E62" s="357">
        <v>0</v>
      </c>
      <c r="F62" s="355">
        <v>0</v>
      </c>
      <c r="G62" s="351">
        <v>0</v>
      </c>
      <c r="H62" s="351">
        <v>0</v>
      </c>
      <c r="I62" s="357">
        <v>0</v>
      </c>
      <c r="J62" s="351">
        <f t="shared" si="0"/>
        <v>310</v>
      </c>
    </row>
    <row r="63" spans="1:10" ht="12.75">
      <c r="A63" s="11">
        <v>3000</v>
      </c>
      <c r="B63" s="12" t="s">
        <v>447</v>
      </c>
      <c r="C63" s="350">
        <v>32.2</v>
      </c>
      <c r="D63" s="350">
        <v>0</v>
      </c>
      <c r="E63" s="356">
        <v>0</v>
      </c>
      <c r="F63" s="354">
        <v>0</v>
      </c>
      <c r="G63" s="350">
        <v>0</v>
      </c>
      <c r="H63" s="350">
        <v>0</v>
      </c>
      <c r="I63" s="356">
        <v>0</v>
      </c>
      <c r="J63" s="350">
        <f t="shared" si="0"/>
        <v>32.2</v>
      </c>
    </row>
    <row r="64" spans="3:10" ht="4.5" customHeight="1">
      <c r="C64" s="352"/>
      <c r="D64" s="352"/>
      <c r="E64" s="352"/>
      <c r="F64" s="352"/>
      <c r="G64" s="352"/>
      <c r="H64" s="352"/>
      <c r="I64" s="352"/>
      <c r="J64" s="352"/>
    </row>
    <row r="65" spans="1:10" ht="12.75">
      <c r="A65" s="17"/>
      <c r="B65" s="18" t="s">
        <v>177</v>
      </c>
      <c r="C65" s="353">
        <f>SUM(C11:C63)</f>
        <v>138954.09</v>
      </c>
      <c r="D65" s="353">
        <f aca="true" t="shared" si="1" ref="D65:J65">SUM(D11:D63)</f>
        <v>4874.6</v>
      </c>
      <c r="E65" s="359">
        <f t="shared" si="1"/>
        <v>8453.5</v>
      </c>
      <c r="F65" s="358">
        <f t="shared" si="1"/>
        <v>18676.23</v>
      </c>
      <c r="G65" s="353">
        <f t="shared" si="1"/>
        <v>649</v>
      </c>
      <c r="H65" s="353">
        <f t="shared" si="1"/>
        <v>7174.3</v>
      </c>
      <c r="I65" s="359">
        <f t="shared" si="1"/>
        <v>1594.5</v>
      </c>
      <c r="J65" s="353">
        <f t="shared" si="1"/>
        <v>180376.22000000006</v>
      </c>
    </row>
    <row r="66" spans="3:10" ht="4.5" customHeight="1">
      <c r="C66" s="352"/>
      <c r="D66" s="352"/>
      <c r="E66" s="352"/>
      <c r="F66" s="352"/>
      <c r="G66" s="352"/>
      <c r="H66" s="352"/>
      <c r="I66" s="352"/>
      <c r="J66" s="352"/>
    </row>
    <row r="67" spans="1:10" ht="12.75">
      <c r="A67" s="13">
        <v>2155</v>
      </c>
      <c r="B67" s="14" t="s">
        <v>178</v>
      </c>
      <c r="C67" s="351">
        <v>145.5</v>
      </c>
      <c r="D67" s="351">
        <v>0</v>
      </c>
      <c r="E67" s="357">
        <v>0</v>
      </c>
      <c r="F67" s="355">
        <v>0</v>
      </c>
      <c r="G67" s="351">
        <v>0</v>
      </c>
      <c r="H67" s="351">
        <v>0</v>
      </c>
      <c r="I67" s="357">
        <v>0</v>
      </c>
      <c r="J67" s="351">
        <f>SUM(C67:I67)</f>
        <v>145.5</v>
      </c>
    </row>
    <row r="68" spans="1:10" ht="12.75">
      <c r="A68" s="11">
        <v>2408</v>
      </c>
      <c r="B68" s="12" t="s">
        <v>180</v>
      </c>
      <c r="C68" s="350">
        <v>267.5</v>
      </c>
      <c r="D68" s="350">
        <v>0</v>
      </c>
      <c r="E68" s="356">
        <v>0</v>
      </c>
      <c r="F68" s="354">
        <v>0</v>
      </c>
      <c r="G68" s="350">
        <v>0</v>
      </c>
      <c r="H68" s="350">
        <v>0</v>
      </c>
      <c r="I68" s="356">
        <v>0</v>
      </c>
      <c r="J68" s="350">
        <f>SUM(C68:I68)</f>
        <v>267.5</v>
      </c>
    </row>
    <row r="69" spans="3:10" ht="6.75" customHeight="1">
      <c r="C69" s="103"/>
      <c r="D69" s="103"/>
      <c r="E69" s="103"/>
      <c r="F69" s="103"/>
      <c r="G69" s="103"/>
      <c r="H69" s="103"/>
      <c r="I69" s="103"/>
      <c r="J69" s="103"/>
    </row>
    <row r="70" spans="1:10" ht="12" customHeight="1">
      <c r="A70" s="392" t="s">
        <v>436</v>
      </c>
      <c r="B70" s="55" t="s">
        <v>326</v>
      </c>
      <c r="D70" s="103"/>
      <c r="E70" s="103"/>
      <c r="F70" s="103"/>
      <c r="G70" s="103"/>
      <c r="H70" s="103"/>
      <c r="I70" s="103"/>
      <c r="J70" s="103"/>
    </row>
    <row r="71" spans="1:10" ht="12" customHeight="1">
      <c r="A71" s="392" t="s">
        <v>438</v>
      </c>
      <c r="B71" s="55" t="s">
        <v>327</v>
      </c>
      <c r="D71" s="103"/>
      <c r="E71" s="103"/>
      <c r="F71" s="103"/>
      <c r="G71" s="103"/>
      <c r="H71" s="103"/>
      <c r="I71" s="103"/>
      <c r="J71" s="103"/>
    </row>
    <row r="72" spans="1:2" ht="12" customHeight="1">
      <c r="A72" s="4"/>
      <c r="B72" s="4"/>
    </row>
    <row r="73" spans="1:2" ht="12" customHeight="1">
      <c r="A73" s="4"/>
      <c r="B73" s="4"/>
    </row>
    <row r="74" spans="1:2" ht="12" customHeight="1">
      <c r="A74" s="4"/>
      <c r="B74" s="4"/>
    </row>
    <row r="75" ht="12" customHeight="1"/>
  </sheetData>
  <printOptions horizontalCentered="1"/>
  <pageMargins left="0.5118110236220472" right="0.5118110236220472" top="0.5905511811023623" bottom="0" header="0.31496062992125984" footer="0"/>
  <pageSetup fitToHeight="1" fitToWidth="1" horizontalDpi="600" verticalDpi="600" orientation="portrait" scale="81"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56">
    <pageSetUpPr fitToPage="1"/>
  </sheetPr>
  <dimension ref="A1:E74"/>
  <sheetViews>
    <sheetView showGridLines="0" workbookViewId="0" topLeftCell="A1">
      <selection activeCell="A1" sqref="A1"/>
    </sheetView>
  </sheetViews>
  <sheetFormatPr defaultColWidth="15.83203125" defaultRowHeight="12"/>
  <cols>
    <col min="1" max="1" width="6.83203125" style="81" customWidth="1"/>
    <col min="2" max="2" width="35.83203125" style="81" customWidth="1"/>
    <col min="3" max="3" width="34.83203125" style="81" customWidth="1"/>
    <col min="4" max="4" width="25.83203125" style="81" customWidth="1"/>
    <col min="5" max="5" width="38.83203125" style="81" customWidth="1"/>
    <col min="6" max="16384" width="15.83203125" style="81" customWidth="1"/>
  </cols>
  <sheetData>
    <row r="1" spans="1:2" ht="6.75" customHeight="1">
      <c r="A1" s="15"/>
      <c r="B1" s="79"/>
    </row>
    <row r="2" spans="1:5" ht="12.75">
      <c r="A2" s="9"/>
      <c r="B2" s="104"/>
      <c r="C2" s="105" t="s">
        <v>396</v>
      </c>
      <c r="D2" s="105"/>
      <c r="E2" s="287"/>
    </row>
    <row r="3" spans="1:5" ht="12.75">
      <c r="A3" s="10"/>
      <c r="B3" s="107"/>
      <c r="C3" s="169" t="str">
        <f>"FOR THE YEAR ENDED JUNE 30, "&amp;REPLACE(YEAR,1,27,"")</f>
        <v>FOR THE YEAR ENDED JUNE 30, 2000</v>
      </c>
      <c r="D3" s="139"/>
      <c r="E3" s="324"/>
    </row>
    <row r="4" ht="12.75">
      <c r="A4" s="8"/>
    </row>
    <row r="5" spans="1:3" ht="12.75">
      <c r="A5" s="8"/>
      <c r="C5" s="15"/>
    </row>
    <row r="6" ht="12.75">
      <c r="A6" s="8"/>
    </row>
    <row r="7" spans="1:4" ht="12.75">
      <c r="A7" s="15"/>
      <c r="C7" s="142"/>
      <c r="D7" s="142" t="str">
        <f>"% OF "&amp;REPLACE(YEAR,1,22,"")</f>
        <v>% OF 1999/2000</v>
      </c>
    </row>
    <row r="8" spans="1:4" ht="12.75">
      <c r="A8" s="92"/>
      <c r="B8" s="45"/>
      <c r="C8" s="144" t="s">
        <v>397</v>
      </c>
      <c r="D8" s="145" t="s">
        <v>209</v>
      </c>
    </row>
    <row r="9" spans="1:4" ht="16.5">
      <c r="A9" s="51" t="s">
        <v>110</v>
      </c>
      <c r="B9" s="52" t="s">
        <v>111</v>
      </c>
      <c r="C9" s="146" t="s">
        <v>526</v>
      </c>
      <c r="D9" s="146" t="s">
        <v>527</v>
      </c>
    </row>
    <row r="10" spans="1:5" ht="4.5" customHeight="1">
      <c r="A10" s="76"/>
      <c r="B10" s="76"/>
      <c r="C10" s="163"/>
      <c r="D10" s="163"/>
      <c r="E10" s="79"/>
    </row>
    <row r="11" spans="1:5" ht="12.75">
      <c r="A11" s="11">
        <v>1</v>
      </c>
      <c r="B11" s="12" t="s">
        <v>126</v>
      </c>
      <c r="C11" s="424">
        <v>11366566.149999976</v>
      </c>
      <c r="D11" s="362">
        <f>C11/'- 3 -'!C11</f>
        <v>0.05136975332681082</v>
      </c>
      <c r="E11" s="150"/>
    </row>
    <row r="12" spans="1:5" ht="12.75">
      <c r="A12" s="13">
        <v>2</v>
      </c>
      <c r="B12" s="14" t="s">
        <v>127</v>
      </c>
      <c r="C12" s="425">
        <v>3425352</v>
      </c>
      <c r="D12" s="363">
        <f>C12/'- 3 -'!C12</f>
        <v>0.06075698797631909</v>
      </c>
      <c r="E12" s="150"/>
    </row>
    <row r="13" spans="1:5" ht="12.75">
      <c r="A13" s="11">
        <v>3</v>
      </c>
      <c r="B13" s="12" t="s">
        <v>128</v>
      </c>
      <c r="C13" s="424">
        <v>121844</v>
      </c>
      <c r="D13" s="362">
        <f>C13/'- 3 -'!C13</f>
        <v>0.002920545458676933</v>
      </c>
      <c r="E13" s="150"/>
    </row>
    <row r="14" spans="1:5" ht="12.75">
      <c r="A14" s="13">
        <v>4</v>
      </c>
      <c r="B14" s="14" t="s">
        <v>129</v>
      </c>
      <c r="C14" s="425">
        <v>-98824.56000000238</v>
      </c>
      <c r="D14" s="363">
        <f>C14/'- 3 -'!C14</f>
        <v>-0.002609402746266718</v>
      </c>
      <c r="E14" s="150"/>
    </row>
    <row r="15" spans="1:5" ht="12.75">
      <c r="A15" s="11">
        <v>5</v>
      </c>
      <c r="B15" s="12" t="s">
        <v>130</v>
      </c>
      <c r="C15" s="424">
        <v>14048</v>
      </c>
      <c r="D15" s="362">
        <f>C15/'- 3 -'!C15</f>
        <v>0.00030306861939105427</v>
      </c>
      <c r="E15" s="150"/>
    </row>
    <row r="16" spans="1:5" ht="12.75">
      <c r="A16" s="13">
        <v>6</v>
      </c>
      <c r="B16" s="14" t="s">
        <v>131</v>
      </c>
      <c r="C16" s="425">
        <v>1357251</v>
      </c>
      <c r="D16" s="363">
        <f>C16/'- 3 -'!C16</f>
        <v>0.024394429076779245</v>
      </c>
      <c r="E16" s="150"/>
    </row>
    <row r="17" spans="1:5" ht="12.75">
      <c r="A17" s="11">
        <v>9</v>
      </c>
      <c r="B17" s="12" t="s">
        <v>132</v>
      </c>
      <c r="C17" s="424">
        <v>884715.8799999952</v>
      </c>
      <c r="D17" s="362">
        <f>C17/'- 3 -'!C17</f>
        <v>0.011477107720909437</v>
      </c>
      <c r="E17" s="150"/>
    </row>
    <row r="18" spans="1:5" ht="12.75">
      <c r="A18" s="13">
        <v>10</v>
      </c>
      <c r="B18" s="14" t="s">
        <v>133</v>
      </c>
      <c r="C18" s="425">
        <v>396656</v>
      </c>
      <c r="D18" s="363">
        <f>C18/'- 3 -'!C18</f>
        <v>0.006986471549348208</v>
      </c>
      <c r="E18" s="150"/>
    </row>
    <row r="19" spans="1:5" ht="12.75">
      <c r="A19" s="11">
        <v>11</v>
      </c>
      <c r="B19" s="12" t="s">
        <v>134</v>
      </c>
      <c r="C19" s="424">
        <v>1691578</v>
      </c>
      <c r="D19" s="362">
        <f>C19/'- 3 -'!C19</f>
        <v>0.05745299439248629</v>
      </c>
      <c r="E19" s="150"/>
    </row>
    <row r="20" spans="1:5" ht="12.75">
      <c r="A20" s="13">
        <v>12</v>
      </c>
      <c r="B20" s="14" t="s">
        <v>135</v>
      </c>
      <c r="C20" s="425">
        <v>1386497</v>
      </c>
      <c r="D20" s="363">
        <f>C20/'- 3 -'!C20</f>
        <v>0.029413292121399835</v>
      </c>
      <c r="E20" s="150"/>
    </row>
    <row r="21" spans="1:5" ht="12.75">
      <c r="A21" s="11">
        <v>13</v>
      </c>
      <c r="B21" s="12" t="s">
        <v>136</v>
      </c>
      <c r="C21" s="424">
        <v>-359472.0799999982</v>
      </c>
      <c r="D21" s="362">
        <f>C21/'- 3 -'!C21</f>
        <v>-0.018452332154216176</v>
      </c>
      <c r="E21" s="150"/>
    </row>
    <row r="22" spans="1:5" ht="12.75">
      <c r="A22" s="13">
        <v>14</v>
      </c>
      <c r="B22" s="14" t="s">
        <v>137</v>
      </c>
      <c r="C22" s="425">
        <v>1446619.79</v>
      </c>
      <c r="D22" s="363">
        <f>C22/'- 3 -'!C22</f>
        <v>0.06621887717985392</v>
      </c>
      <c r="E22" s="150"/>
    </row>
    <row r="23" spans="1:5" ht="12.75">
      <c r="A23" s="11">
        <v>15</v>
      </c>
      <c r="B23" s="12" t="s">
        <v>138</v>
      </c>
      <c r="C23" s="424">
        <v>1448854</v>
      </c>
      <c r="D23" s="362">
        <f>C23/'- 3 -'!C23</f>
        <v>0.051330097191943036</v>
      </c>
      <c r="E23" s="150"/>
    </row>
    <row r="24" spans="1:5" ht="12.75">
      <c r="A24" s="13">
        <v>16</v>
      </c>
      <c r="B24" s="14" t="s">
        <v>139</v>
      </c>
      <c r="C24" s="425">
        <v>153801</v>
      </c>
      <c r="D24" s="363">
        <f>C24/'- 3 -'!C24</f>
        <v>0.02782263600938438</v>
      </c>
      <c r="E24" s="150"/>
    </row>
    <row r="25" spans="1:5" ht="12.75">
      <c r="A25" s="11">
        <v>17</v>
      </c>
      <c r="B25" s="12" t="s">
        <v>140</v>
      </c>
      <c r="C25" s="424">
        <v>634926.71</v>
      </c>
      <c r="D25" s="362">
        <f>C25/'- 3 -'!C25</f>
        <v>0.1530776293534791</v>
      </c>
      <c r="E25" s="150"/>
    </row>
    <row r="26" spans="1:5" ht="12.75">
      <c r="A26" s="13">
        <v>18</v>
      </c>
      <c r="B26" s="14" t="s">
        <v>141</v>
      </c>
      <c r="C26" s="425">
        <v>12190</v>
      </c>
      <c r="D26" s="363">
        <f>C26/'- 3 -'!C26</f>
        <v>0.0013865637310871684</v>
      </c>
      <c r="E26" s="150"/>
    </row>
    <row r="27" spans="1:5" ht="12.75">
      <c r="A27" s="11">
        <v>19</v>
      </c>
      <c r="B27" s="12" t="s">
        <v>142</v>
      </c>
      <c r="C27" s="424">
        <v>745359</v>
      </c>
      <c r="D27" s="362">
        <f>C27/'- 3 -'!C27</f>
        <v>0.035528748480805054</v>
      </c>
      <c r="E27" s="150"/>
    </row>
    <row r="28" spans="1:5" ht="12.75">
      <c r="A28" s="13">
        <v>20</v>
      </c>
      <c r="B28" s="14" t="s">
        <v>143</v>
      </c>
      <c r="C28" s="425">
        <v>50417.21</v>
      </c>
      <c r="D28" s="363">
        <f>C28/'- 3 -'!C28</f>
        <v>0.00669502379055381</v>
      </c>
      <c r="E28" s="150"/>
    </row>
    <row r="29" spans="1:5" ht="12.75">
      <c r="A29" s="11">
        <v>21</v>
      </c>
      <c r="B29" s="12" t="s">
        <v>144</v>
      </c>
      <c r="C29" s="424">
        <v>449846</v>
      </c>
      <c r="D29" s="362">
        <f>C29/'- 3 -'!C29</f>
        <v>0.021538561717852626</v>
      </c>
      <c r="E29" s="150"/>
    </row>
    <row r="30" spans="1:5" ht="12.75">
      <c r="A30" s="13">
        <v>22</v>
      </c>
      <c r="B30" s="14" t="s">
        <v>145</v>
      </c>
      <c r="C30" s="425">
        <v>11399</v>
      </c>
      <c r="D30" s="363">
        <f>C30/'- 3 -'!C30</f>
        <v>0.0009433710083112484</v>
      </c>
      <c r="E30" s="150"/>
    </row>
    <row r="31" spans="1:5" ht="12.75">
      <c r="A31" s="11">
        <v>23</v>
      </c>
      <c r="B31" s="12" t="s">
        <v>146</v>
      </c>
      <c r="C31" s="424">
        <v>317203</v>
      </c>
      <c r="D31" s="362">
        <f>C31/'- 3 -'!C31</f>
        <v>0.03450495699485118</v>
      </c>
      <c r="E31" s="150"/>
    </row>
    <row r="32" spans="1:5" ht="12.75">
      <c r="A32" s="13">
        <v>24</v>
      </c>
      <c r="B32" s="14" t="s">
        <v>147</v>
      </c>
      <c r="C32" s="425">
        <v>1343788</v>
      </c>
      <c r="D32" s="363">
        <f>C32/'- 3 -'!C32</f>
        <v>0.0624431870194334</v>
      </c>
      <c r="E32" s="150"/>
    </row>
    <row r="33" spans="1:5" ht="12.75">
      <c r="A33" s="11">
        <v>25</v>
      </c>
      <c r="B33" s="12" t="s">
        <v>148</v>
      </c>
      <c r="C33" s="424">
        <v>627220</v>
      </c>
      <c r="D33" s="362">
        <f>C33/'- 3 -'!C33</f>
        <v>0.06410216447261044</v>
      </c>
      <c r="E33" s="150"/>
    </row>
    <row r="34" spans="1:5" ht="12.75">
      <c r="A34" s="13">
        <v>26</v>
      </c>
      <c r="B34" s="14" t="s">
        <v>149</v>
      </c>
      <c r="C34" s="425">
        <v>978735</v>
      </c>
      <c r="D34" s="363">
        <f>C34/'- 3 -'!C34</f>
        <v>0.0681610822704162</v>
      </c>
      <c r="E34" s="150"/>
    </row>
    <row r="35" spans="1:5" ht="12.75">
      <c r="A35" s="11">
        <v>28</v>
      </c>
      <c r="B35" s="12" t="s">
        <v>150</v>
      </c>
      <c r="C35" s="424">
        <v>696973</v>
      </c>
      <c r="D35" s="362">
        <f>C35/'- 3 -'!C35</f>
        <v>0.11698260466740071</v>
      </c>
      <c r="E35" s="150"/>
    </row>
    <row r="36" spans="1:5" ht="12.75">
      <c r="A36" s="13">
        <v>30</v>
      </c>
      <c r="B36" s="14" t="s">
        <v>151</v>
      </c>
      <c r="C36" s="425">
        <v>582254</v>
      </c>
      <c r="D36" s="363">
        <f>C36/'- 3 -'!C36</f>
        <v>0.06766606049449518</v>
      </c>
      <c r="E36" s="150"/>
    </row>
    <row r="37" spans="1:5" ht="12.75">
      <c r="A37" s="11">
        <v>31</v>
      </c>
      <c r="B37" s="12" t="s">
        <v>152</v>
      </c>
      <c r="C37" s="424">
        <v>711426</v>
      </c>
      <c r="D37" s="362">
        <f>C37/'- 3 -'!C37</f>
        <v>0.07178272242724495</v>
      </c>
      <c r="E37" s="150"/>
    </row>
    <row r="38" spans="1:5" ht="12.75">
      <c r="A38" s="13">
        <v>32</v>
      </c>
      <c r="B38" s="14" t="s">
        <v>153</v>
      </c>
      <c r="C38" s="425">
        <v>454731</v>
      </c>
      <c r="D38" s="363">
        <f>C38/'- 3 -'!C38</f>
        <v>0.07163966774189737</v>
      </c>
      <c r="E38" s="150"/>
    </row>
    <row r="39" spans="1:5" ht="12.75">
      <c r="A39" s="11">
        <v>33</v>
      </c>
      <c r="B39" s="12" t="s">
        <v>154</v>
      </c>
      <c r="C39" s="424">
        <v>133276</v>
      </c>
      <c r="D39" s="362">
        <f>C39/'- 3 -'!C39</f>
        <v>0.01118236784348511</v>
      </c>
      <c r="E39" s="150"/>
    </row>
    <row r="40" spans="1:5" ht="12.75">
      <c r="A40" s="13">
        <v>34</v>
      </c>
      <c r="B40" s="14" t="s">
        <v>155</v>
      </c>
      <c r="C40" s="425">
        <v>510124.78</v>
      </c>
      <c r="D40" s="363">
        <f>C40/'- 3 -'!C40</f>
        <v>0.09652897786878768</v>
      </c>
      <c r="E40" s="150"/>
    </row>
    <row r="41" spans="1:5" ht="12.75">
      <c r="A41" s="11">
        <v>35</v>
      </c>
      <c r="B41" s="12" t="s">
        <v>156</v>
      </c>
      <c r="C41" s="424">
        <v>1178889</v>
      </c>
      <c r="D41" s="362">
        <f>C41/'- 3 -'!C41</f>
        <v>0.08967297545148015</v>
      </c>
      <c r="E41" s="150"/>
    </row>
    <row r="42" spans="1:5" ht="12.75">
      <c r="A42" s="13">
        <v>36</v>
      </c>
      <c r="B42" s="14" t="s">
        <v>157</v>
      </c>
      <c r="C42" s="425">
        <v>980016.05</v>
      </c>
      <c r="D42" s="363">
        <f>C42/'- 3 -'!C42</f>
        <v>0.1395597498871062</v>
      </c>
      <c r="E42" s="150"/>
    </row>
    <row r="43" spans="1:5" ht="12.75">
      <c r="A43" s="11">
        <v>37</v>
      </c>
      <c r="B43" s="12" t="s">
        <v>158</v>
      </c>
      <c r="C43" s="424">
        <v>1127716</v>
      </c>
      <c r="D43" s="362">
        <f>C43/'- 3 -'!C43</f>
        <v>0.1637820644554683</v>
      </c>
      <c r="E43" s="150"/>
    </row>
    <row r="44" spans="1:5" ht="12.75">
      <c r="A44" s="13">
        <v>38</v>
      </c>
      <c r="B44" s="14" t="s">
        <v>159</v>
      </c>
      <c r="C44" s="425">
        <v>565204.6999999993</v>
      </c>
      <c r="D44" s="363">
        <f>C44/'- 3 -'!C44</f>
        <v>0.06525449509044239</v>
      </c>
      <c r="E44" s="150"/>
    </row>
    <row r="45" spans="1:5" ht="12.75">
      <c r="A45" s="11">
        <v>39</v>
      </c>
      <c r="B45" s="12" t="s">
        <v>160</v>
      </c>
      <c r="C45" s="424">
        <v>506278</v>
      </c>
      <c r="D45" s="362">
        <f>C45/'- 3 -'!C45</f>
        <v>0.034795480555883156</v>
      </c>
      <c r="E45" s="150"/>
    </row>
    <row r="46" spans="1:5" ht="12.75">
      <c r="A46" s="13">
        <v>40</v>
      </c>
      <c r="B46" s="14" t="s">
        <v>161</v>
      </c>
      <c r="C46" s="425">
        <v>1567491</v>
      </c>
      <c r="D46" s="363">
        <f>C46/'- 3 -'!C46</f>
        <v>0.03796641463200838</v>
      </c>
      <c r="E46" s="150"/>
    </row>
    <row r="47" spans="1:5" ht="12.75">
      <c r="A47" s="11">
        <v>41</v>
      </c>
      <c r="B47" s="12" t="s">
        <v>162</v>
      </c>
      <c r="C47" s="424">
        <v>739533</v>
      </c>
      <c r="D47" s="362">
        <f>C47/'- 3 -'!C47</f>
        <v>0.062522319345191</v>
      </c>
      <c r="E47" s="150"/>
    </row>
    <row r="48" spans="1:5" ht="12.75">
      <c r="A48" s="13">
        <v>42</v>
      </c>
      <c r="B48" s="14" t="s">
        <v>163</v>
      </c>
      <c r="C48" s="425">
        <v>477271</v>
      </c>
      <c r="D48" s="363">
        <f>C48/'- 3 -'!C48</f>
        <v>0.06308323818944732</v>
      </c>
      <c r="E48" s="150"/>
    </row>
    <row r="49" spans="1:5" ht="12.75">
      <c r="A49" s="11">
        <v>43</v>
      </c>
      <c r="B49" s="12" t="s">
        <v>164</v>
      </c>
      <c r="C49" s="424">
        <v>875272</v>
      </c>
      <c r="D49" s="362">
        <f>C49/'- 3 -'!C49</f>
        <v>0.14405566621993113</v>
      </c>
      <c r="E49" s="150"/>
    </row>
    <row r="50" spans="1:5" ht="12.75">
      <c r="A50" s="13">
        <v>44</v>
      </c>
      <c r="B50" s="14" t="s">
        <v>165</v>
      </c>
      <c r="C50" s="425">
        <v>469353</v>
      </c>
      <c r="D50" s="363">
        <f>C50/'- 3 -'!C50</f>
        <v>0.0532409807394454</v>
      </c>
      <c r="E50" s="150"/>
    </row>
    <row r="51" spans="1:5" ht="12.75">
      <c r="A51" s="11">
        <v>45</v>
      </c>
      <c r="B51" s="12" t="s">
        <v>166</v>
      </c>
      <c r="C51" s="424">
        <v>314028</v>
      </c>
      <c r="D51" s="362">
        <f>C51/'- 3 -'!C51</f>
        <v>0.02750592791864647</v>
      </c>
      <c r="E51" s="150"/>
    </row>
    <row r="52" spans="1:5" ht="12.75">
      <c r="A52" s="13">
        <v>46</v>
      </c>
      <c r="B52" s="14" t="s">
        <v>167</v>
      </c>
      <c r="C52" s="425">
        <v>671034.09</v>
      </c>
      <c r="D52" s="363">
        <f>C52/'- 3 -'!C52</f>
        <v>0.06257257916395459</v>
      </c>
      <c r="E52" s="150"/>
    </row>
    <row r="53" spans="1:5" ht="12.75">
      <c r="A53" s="11">
        <v>47</v>
      </c>
      <c r="B53" s="12" t="s">
        <v>168</v>
      </c>
      <c r="C53" s="424">
        <v>503994</v>
      </c>
      <c r="D53" s="362">
        <f>C53/'- 3 -'!C53</f>
        <v>0.059492719373751404</v>
      </c>
      <c r="E53" s="150"/>
    </row>
    <row r="54" spans="1:5" ht="12.75">
      <c r="A54" s="13">
        <v>48</v>
      </c>
      <c r="B54" s="14" t="s">
        <v>169</v>
      </c>
      <c r="C54" s="425">
        <v>3238967</v>
      </c>
      <c r="D54" s="363">
        <f>C54/'- 3 -'!C54</f>
        <v>0.05913749629884784</v>
      </c>
      <c r="E54" s="150"/>
    </row>
    <row r="55" spans="1:5" ht="12.75">
      <c r="A55" s="11">
        <v>49</v>
      </c>
      <c r="B55" s="12" t="s">
        <v>170</v>
      </c>
      <c r="C55" s="424">
        <v>1957729</v>
      </c>
      <c r="D55" s="362">
        <f>C55/'- 3 -'!C55</f>
        <v>0.061206928220252886</v>
      </c>
      <c r="E55" s="150"/>
    </row>
    <row r="56" spans="1:5" ht="12.75">
      <c r="A56" s="13">
        <v>50</v>
      </c>
      <c r="B56" s="14" t="s">
        <v>385</v>
      </c>
      <c r="C56" s="425">
        <v>2001157</v>
      </c>
      <c r="D56" s="363">
        <f>C56/'- 3 -'!C56</f>
        <v>0.14499982936141534</v>
      </c>
      <c r="E56" s="150"/>
    </row>
    <row r="57" spans="1:5" ht="12.75">
      <c r="A57" s="11">
        <v>2264</v>
      </c>
      <c r="B57" s="12" t="s">
        <v>171</v>
      </c>
      <c r="C57" s="424">
        <v>91461</v>
      </c>
      <c r="D57" s="362">
        <f>C57/'- 3 -'!C57</f>
        <v>0.04977412503040782</v>
      </c>
      <c r="E57" s="150"/>
    </row>
    <row r="58" spans="1:5" ht="12.75">
      <c r="A58" s="13">
        <v>2309</v>
      </c>
      <c r="B58" s="14" t="s">
        <v>172</v>
      </c>
      <c r="C58" s="425">
        <v>409924</v>
      </c>
      <c r="D58" s="363">
        <f>C58/'- 3 -'!C58</f>
        <v>0.2096337939142766</v>
      </c>
      <c r="E58" s="150"/>
    </row>
    <row r="59" spans="1:5" ht="12.75">
      <c r="A59" s="11">
        <v>2312</v>
      </c>
      <c r="B59" s="12" t="s">
        <v>173</v>
      </c>
      <c r="C59" s="424">
        <v>770887</v>
      </c>
      <c r="D59" s="362">
        <f>C59/'- 3 -'!C59</f>
        <v>0.4235808100206107</v>
      </c>
      <c r="E59" s="150"/>
    </row>
    <row r="60" spans="1:5" ht="12.75">
      <c r="A60" s="13">
        <v>2355</v>
      </c>
      <c r="B60" s="14" t="s">
        <v>174</v>
      </c>
      <c r="C60" s="425">
        <v>712174</v>
      </c>
      <c r="D60" s="363">
        <f>C60/'- 3 -'!C60</f>
        <v>0.03002142846092323</v>
      </c>
      <c r="E60" s="150"/>
    </row>
    <row r="61" spans="1:5" ht="12.75">
      <c r="A61" s="11">
        <v>2439</v>
      </c>
      <c r="B61" s="12" t="s">
        <v>175</v>
      </c>
      <c r="C61" s="424">
        <v>375145.29700000025</v>
      </c>
      <c r="D61" s="362">
        <f>C61/'- 3 -'!C61</f>
        <v>0.3356485088698969</v>
      </c>
      <c r="E61" s="150"/>
    </row>
    <row r="62" spans="1:5" ht="12.75">
      <c r="A62" s="13">
        <v>2460</v>
      </c>
      <c r="B62" s="14" t="s">
        <v>176</v>
      </c>
      <c r="C62" s="425">
        <v>630147</v>
      </c>
      <c r="D62" s="363">
        <f>C62/'- 3 -'!C62</f>
        <v>0.2272130526885113</v>
      </c>
      <c r="E62" s="150"/>
    </row>
    <row r="63" spans="1:4" ht="12.75">
      <c r="A63" s="11">
        <v>3000</v>
      </c>
      <c r="B63" s="12" t="s">
        <v>459</v>
      </c>
      <c r="C63" s="429" t="s">
        <v>389</v>
      </c>
      <c r="D63" s="381" t="s">
        <v>389</v>
      </c>
    </row>
    <row r="64" spans="1:4" ht="4.5" customHeight="1">
      <c r="A64" s="15"/>
      <c r="B64" s="15"/>
      <c r="C64" s="426"/>
      <c r="D64" s="196"/>
    </row>
    <row r="65" spans="1:4" ht="12.75">
      <c r="A65" s="17"/>
      <c r="B65" s="18" t="s">
        <v>177</v>
      </c>
      <c r="C65" s="427">
        <f>SUM(C11:C63)</f>
        <v>51659026.01699997</v>
      </c>
      <c r="D65" s="101">
        <f>C65/'- 3 -'!C65</f>
        <v>0.042438607433076515</v>
      </c>
    </row>
    <row r="66" spans="1:4" ht="4.5" customHeight="1">
      <c r="A66" s="15"/>
      <c r="B66" s="15"/>
      <c r="C66" s="426"/>
      <c r="D66" s="196"/>
    </row>
    <row r="67" spans="1:4" ht="12.75">
      <c r="A67" s="13">
        <v>2155</v>
      </c>
      <c r="B67" s="14" t="s">
        <v>178</v>
      </c>
      <c r="C67" s="425">
        <v>0.4199999999254942</v>
      </c>
      <c r="D67" s="363">
        <f>C67/'- 3 -'!C67</f>
        <v>3.2024556302097505E-07</v>
      </c>
    </row>
    <row r="68" spans="1:4" ht="12.75">
      <c r="A68" s="11">
        <v>2408</v>
      </c>
      <c r="B68" s="12" t="s">
        <v>180</v>
      </c>
      <c r="C68" s="424">
        <v>256695</v>
      </c>
      <c r="D68" s="362">
        <f>C68/'- 3 -'!C68</f>
        <v>0.11294973968692028</v>
      </c>
    </row>
    <row r="69" ht="6.75" customHeight="1"/>
    <row r="70" spans="1:5" ht="12" customHeight="1">
      <c r="A70" s="392" t="s">
        <v>436</v>
      </c>
      <c r="B70" s="269" t="s">
        <v>398</v>
      </c>
      <c r="C70" s="122"/>
      <c r="D70" s="121"/>
      <c r="E70" s="121"/>
    </row>
    <row r="71" spans="2:5" ht="12" customHeight="1">
      <c r="B71" s="269" t="s">
        <v>399</v>
      </c>
      <c r="C71" s="122"/>
      <c r="D71" s="121"/>
      <c r="E71" s="121"/>
    </row>
    <row r="72" spans="1:5" ht="12" customHeight="1">
      <c r="A72" s="392" t="s">
        <v>438</v>
      </c>
      <c r="B72" s="269" t="s">
        <v>400</v>
      </c>
      <c r="C72" s="122"/>
      <c r="D72" s="121"/>
      <c r="E72" s="121"/>
    </row>
    <row r="73" spans="1:5" ht="12" customHeight="1">
      <c r="A73" s="4"/>
      <c r="B73" s="269" t="s">
        <v>401</v>
      </c>
      <c r="C73" s="122"/>
      <c r="D73" s="182"/>
      <c r="E73" s="182"/>
    </row>
    <row r="74" spans="1:5" ht="12" customHeight="1">
      <c r="A74" s="4"/>
      <c r="B74" s="4"/>
      <c r="C74" s="122"/>
      <c r="D74" s="182"/>
      <c r="E74" s="182"/>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2.83203125" style="81" customWidth="1"/>
    <col min="3" max="3" width="18.83203125" style="81" customWidth="1"/>
    <col min="4" max="5" width="16.83203125" style="81" customWidth="1"/>
    <col min="6" max="7" width="15.83203125" style="81" customWidth="1"/>
    <col min="8" max="8" width="17.83203125" style="81" customWidth="1"/>
    <col min="9" max="16384" width="15.83203125" style="81" customWidth="1"/>
  </cols>
  <sheetData>
    <row r="1" spans="1:2" ht="6.75" customHeight="1">
      <c r="A1" s="15"/>
      <c r="B1" s="79"/>
    </row>
    <row r="2" spans="1:8" ht="12.75">
      <c r="A2" s="9"/>
      <c r="B2" s="104"/>
      <c r="C2" s="105" t="s">
        <v>182</v>
      </c>
      <c r="D2" s="105"/>
      <c r="E2" s="105"/>
      <c r="F2" s="105"/>
      <c r="G2" s="287"/>
      <c r="H2" s="106" t="s">
        <v>2</v>
      </c>
    </row>
    <row r="3" spans="1:8" ht="12.75">
      <c r="A3" s="10"/>
      <c r="B3" s="107"/>
      <c r="C3" s="387" t="str">
        <f>"CAPITAL FUND "&amp;REPLACE(YEAR,1,22,"")&amp;" ACTUAL"</f>
        <v>CAPITAL FUND 1999/2000 ACTUAL</v>
      </c>
      <c r="D3" s="169"/>
      <c r="E3" s="139"/>
      <c r="F3" s="139"/>
      <c r="G3" s="324"/>
      <c r="H3" s="175"/>
    </row>
    <row r="4" spans="1:8" ht="12.75">
      <c r="A4" s="8"/>
      <c r="C4" s="141"/>
      <c r="D4" s="180"/>
      <c r="E4" s="181"/>
      <c r="F4" s="141"/>
      <c r="G4" s="141"/>
      <c r="H4" s="141"/>
    </row>
    <row r="5" spans="1:8" ht="12.75">
      <c r="A5" s="8"/>
      <c r="C5" s="56"/>
      <c r="D5" s="141"/>
      <c r="E5" s="141"/>
      <c r="F5" s="141"/>
      <c r="G5" s="141"/>
      <c r="H5" s="141"/>
    </row>
    <row r="6" spans="1:8" ht="12.75">
      <c r="A6" s="8"/>
      <c r="C6" s="226" t="s">
        <v>195</v>
      </c>
      <c r="D6" s="127"/>
      <c r="E6" s="127"/>
      <c r="F6" s="127"/>
      <c r="G6" s="127"/>
      <c r="H6" s="128"/>
    </row>
    <row r="7" spans="1:8" ht="12.75">
      <c r="A7" s="15"/>
      <c r="C7" s="142"/>
      <c r="D7" s="142"/>
      <c r="E7" s="142"/>
      <c r="F7" s="158"/>
      <c r="G7" s="142" t="s">
        <v>211</v>
      </c>
      <c r="H7" s="158"/>
    </row>
    <row r="8" spans="1:8" ht="12.75">
      <c r="A8" s="92"/>
      <c r="B8" s="45"/>
      <c r="C8" s="144" t="s">
        <v>228</v>
      </c>
      <c r="D8" s="144" t="s">
        <v>238</v>
      </c>
      <c r="E8" s="144" t="s">
        <v>239</v>
      </c>
      <c r="F8" s="176"/>
      <c r="G8" s="144" t="s">
        <v>240</v>
      </c>
      <c r="H8" s="176"/>
    </row>
    <row r="9" spans="1:8" ht="16.5">
      <c r="A9" s="51" t="s">
        <v>110</v>
      </c>
      <c r="B9" s="52" t="s">
        <v>111</v>
      </c>
      <c r="C9" s="146" t="s">
        <v>230</v>
      </c>
      <c r="D9" s="146" t="s">
        <v>528</v>
      </c>
      <c r="E9" s="146" t="s">
        <v>241</v>
      </c>
      <c r="F9" s="146" t="s">
        <v>63</v>
      </c>
      <c r="G9" s="146" t="s">
        <v>243</v>
      </c>
      <c r="H9" s="146" t="s">
        <v>76</v>
      </c>
    </row>
    <row r="10" spans="1:8" ht="4.5" customHeight="1">
      <c r="A10" s="76"/>
      <c r="B10" s="76"/>
      <c r="C10" s="147"/>
      <c r="D10" s="147"/>
      <c r="E10" s="147"/>
      <c r="F10" s="147"/>
      <c r="G10" s="147"/>
      <c r="H10" s="147"/>
    </row>
    <row r="11" spans="1:8" ht="12.75">
      <c r="A11" s="11">
        <v>1</v>
      </c>
      <c r="B11" s="12" t="s">
        <v>126</v>
      </c>
      <c r="C11" s="12">
        <v>11107180</v>
      </c>
      <c r="D11" s="12">
        <v>1012462</v>
      </c>
      <c r="E11" s="12">
        <v>8538000</v>
      </c>
      <c r="F11" s="442">
        <v>33381</v>
      </c>
      <c r="G11" s="12">
        <v>6256509</v>
      </c>
      <c r="H11" s="12">
        <f>SUM(C11:G11)</f>
        <v>26947532</v>
      </c>
    </row>
    <row r="12" spans="1:8" ht="12.75">
      <c r="A12" s="13">
        <v>2</v>
      </c>
      <c r="B12" s="14" t="s">
        <v>127</v>
      </c>
      <c r="C12" s="14">
        <v>764495</v>
      </c>
      <c r="D12" s="14">
        <v>156096</v>
      </c>
      <c r="E12" s="14">
        <v>1230000</v>
      </c>
      <c r="F12" s="443">
        <v>531645</v>
      </c>
      <c r="G12" s="14">
        <v>1247782</v>
      </c>
      <c r="H12" s="14">
        <f aca="true" t="shared" si="0" ref="H12:H63">SUM(C12:G12)</f>
        <v>3930018</v>
      </c>
    </row>
    <row r="13" spans="1:8" ht="12.75">
      <c r="A13" s="11">
        <v>3</v>
      </c>
      <c r="B13" s="12" t="s">
        <v>128</v>
      </c>
      <c r="C13" s="12">
        <v>1608870</v>
      </c>
      <c r="D13" s="12">
        <v>28292</v>
      </c>
      <c r="E13" s="12">
        <v>128000</v>
      </c>
      <c r="F13" s="442">
        <v>0</v>
      </c>
      <c r="G13" s="12">
        <v>58047</v>
      </c>
      <c r="H13" s="12">
        <f t="shared" si="0"/>
        <v>1823209</v>
      </c>
    </row>
    <row r="14" spans="1:8" ht="12.75">
      <c r="A14" s="13">
        <v>4</v>
      </c>
      <c r="B14" s="14" t="s">
        <v>129</v>
      </c>
      <c r="C14" s="14">
        <v>514141</v>
      </c>
      <c r="D14" s="14">
        <v>262419</v>
      </c>
      <c r="E14" s="14">
        <v>2907680</v>
      </c>
      <c r="F14" s="443">
        <v>-275510</v>
      </c>
      <c r="G14" s="14">
        <v>545522</v>
      </c>
      <c r="H14" s="14">
        <f t="shared" si="0"/>
        <v>3954252</v>
      </c>
    </row>
    <row r="15" spans="1:8" ht="12.75">
      <c r="A15" s="11">
        <v>5</v>
      </c>
      <c r="B15" s="12" t="s">
        <v>130</v>
      </c>
      <c r="C15" s="12">
        <v>2151994</v>
      </c>
      <c r="D15" s="12">
        <v>323622</v>
      </c>
      <c r="E15" s="12">
        <v>521000</v>
      </c>
      <c r="F15" s="442">
        <v>7706</v>
      </c>
      <c r="G15" s="12">
        <v>805787</v>
      </c>
      <c r="H15" s="12">
        <f t="shared" si="0"/>
        <v>3810109</v>
      </c>
    </row>
    <row r="16" spans="1:8" ht="12.75">
      <c r="A16" s="13">
        <v>6</v>
      </c>
      <c r="B16" s="14" t="s">
        <v>131</v>
      </c>
      <c r="C16" s="14">
        <v>3532890</v>
      </c>
      <c r="D16" s="14">
        <v>43303</v>
      </c>
      <c r="E16" s="14">
        <v>443000</v>
      </c>
      <c r="F16" s="443">
        <v>5050</v>
      </c>
      <c r="G16" s="14">
        <v>211699</v>
      </c>
      <c r="H16" s="14">
        <f t="shared" si="0"/>
        <v>4235942</v>
      </c>
    </row>
    <row r="17" spans="1:8" ht="12.75">
      <c r="A17" s="11">
        <v>9</v>
      </c>
      <c r="B17" s="12" t="s">
        <v>132</v>
      </c>
      <c r="C17" s="12">
        <v>2707009</v>
      </c>
      <c r="D17" s="12">
        <v>435732</v>
      </c>
      <c r="E17" s="12">
        <v>4658000</v>
      </c>
      <c r="F17" s="442">
        <v>45277</v>
      </c>
      <c r="G17" s="12">
        <v>955462</v>
      </c>
      <c r="H17" s="12">
        <f t="shared" si="0"/>
        <v>8801480</v>
      </c>
    </row>
    <row r="18" spans="1:8" ht="12.75">
      <c r="A18" s="13">
        <v>10</v>
      </c>
      <c r="B18" s="14" t="s">
        <v>133</v>
      </c>
      <c r="C18" s="14">
        <v>3096841</v>
      </c>
      <c r="D18" s="14">
        <v>539771</v>
      </c>
      <c r="E18" s="14">
        <v>936000</v>
      </c>
      <c r="F18" s="443">
        <v>59763</v>
      </c>
      <c r="G18" s="14">
        <v>17277</v>
      </c>
      <c r="H18" s="14">
        <f t="shared" si="0"/>
        <v>4649652</v>
      </c>
    </row>
    <row r="19" spans="1:8" ht="12.75">
      <c r="A19" s="11">
        <v>11</v>
      </c>
      <c r="B19" s="12" t="s">
        <v>134</v>
      </c>
      <c r="C19" s="12">
        <v>1096672</v>
      </c>
      <c r="D19" s="12">
        <v>291343</v>
      </c>
      <c r="E19" s="12">
        <v>687000</v>
      </c>
      <c r="F19" s="442">
        <v>5466</v>
      </c>
      <c r="G19" s="12">
        <v>351589</v>
      </c>
      <c r="H19" s="12">
        <f t="shared" si="0"/>
        <v>2432070</v>
      </c>
    </row>
    <row r="20" spans="1:8" ht="12.75">
      <c r="A20" s="13">
        <v>12</v>
      </c>
      <c r="B20" s="14" t="s">
        <v>135</v>
      </c>
      <c r="C20" s="14">
        <v>2938265</v>
      </c>
      <c r="D20" s="14">
        <v>634918</v>
      </c>
      <c r="E20" s="14">
        <v>1828228</v>
      </c>
      <c r="F20" s="443">
        <v>171003</v>
      </c>
      <c r="G20" s="14">
        <v>3369491</v>
      </c>
      <c r="H20" s="14">
        <f t="shared" si="0"/>
        <v>8941905</v>
      </c>
    </row>
    <row r="21" spans="1:8" ht="12.75">
      <c r="A21" s="11">
        <v>13</v>
      </c>
      <c r="B21" s="12" t="s">
        <v>136</v>
      </c>
      <c r="C21" s="12">
        <v>799324</v>
      </c>
      <c r="D21" s="12">
        <v>291475</v>
      </c>
      <c r="E21" s="12">
        <v>1100000</v>
      </c>
      <c r="F21" s="442">
        <v>60476</v>
      </c>
      <c r="G21" s="12">
        <v>1014674</v>
      </c>
      <c r="H21" s="12">
        <f t="shared" si="0"/>
        <v>3265949</v>
      </c>
    </row>
    <row r="22" spans="1:8" ht="12.75">
      <c r="A22" s="13">
        <v>14</v>
      </c>
      <c r="B22" s="14" t="s">
        <v>137</v>
      </c>
      <c r="C22" s="14">
        <v>1938273</v>
      </c>
      <c r="D22" s="14">
        <v>405360</v>
      </c>
      <c r="E22" s="14">
        <v>798000</v>
      </c>
      <c r="F22" s="443">
        <v>1005</v>
      </c>
      <c r="G22" s="14">
        <v>2224701</v>
      </c>
      <c r="H22" s="14">
        <f t="shared" si="0"/>
        <v>5367339</v>
      </c>
    </row>
    <row r="23" spans="1:8" ht="12.75">
      <c r="A23" s="11">
        <v>15</v>
      </c>
      <c r="B23" s="12" t="s">
        <v>138</v>
      </c>
      <c r="C23" s="12">
        <v>2076703</v>
      </c>
      <c r="D23" s="12">
        <v>349564</v>
      </c>
      <c r="E23" s="12">
        <v>4528000</v>
      </c>
      <c r="F23" s="442">
        <v>7300</v>
      </c>
      <c r="G23" s="12">
        <v>1289629</v>
      </c>
      <c r="H23" s="12">
        <f t="shared" si="0"/>
        <v>8251196</v>
      </c>
    </row>
    <row r="24" spans="1:8" ht="12.75">
      <c r="A24" s="13">
        <v>16</v>
      </c>
      <c r="B24" s="14" t="s">
        <v>139</v>
      </c>
      <c r="C24" s="14">
        <v>123473</v>
      </c>
      <c r="D24" s="14">
        <v>91548</v>
      </c>
      <c r="E24" s="14">
        <v>284000</v>
      </c>
      <c r="F24" s="443">
        <v>2737</v>
      </c>
      <c r="G24" s="14">
        <v>123190</v>
      </c>
      <c r="H24" s="14">
        <f t="shared" si="0"/>
        <v>624948</v>
      </c>
    </row>
    <row r="25" spans="1:8" ht="12.75">
      <c r="A25" s="11">
        <v>17</v>
      </c>
      <c r="B25" s="12" t="s">
        <v>140</v>
      </c>
      <c r="C25" s="12">
        <v>266400</v>
      </c>
      <c r="D25" s="12">
        <v>40000</v>
      </c>
      <c r="E25" s="12">
        <v>0</v>
      </c>
      <c r="F25" s="442">
        <v>255</v>
      </c>
      <c r="G25" s="12">
        <v>0</v>
      </c>
      <c r="H25" s="12">
        <f t="shared" si="0"/>
        <v>306655</v>
      </c>
    </row>
    <row r="26" spans="1:8" ht="12.75">
      <c r="A26" s="13">
        <v>18</v>
      </c>
      <c r="B26" s="14" t="s">
        <v>141</v>
      </c>
      <c r="C26" s="14">
        <v>411041</v>
      </c>
      <c r="D26" s="14">
        <v>125839</v>
      </c>
      <c r="E26" s="14">
        <v>259000</v>
      </c>
      <c r="F26" s="443">
        <v>3200</v>
      </c>
      <c r="G26" s="14">
        <v>48295</v>
      </c>
      <c r="H26" s="14">
        <f t="shared" si="0"/>
        <v>847375</v>
      </c>
    </row>
    <row r="27" spans="1:8" ht="12.75">
      <c r="A27" s="11">
        <v>19</v>
      </c>
      <c r="B27" s="12" t="s">
        <v>142</v>
      </c>
      <c r="C27" s="12">
        <v>639222</v>
      </c>
      <c r="D27" s="12">
        <v>697735</v>
      </c>
      <c r="E27" s="12">
        <v>2027000</v>
      </c>
      <c r="F27" s="442">
        <v>-734613</v>
      </c>
      <c r="G27" s="12">
        <v>2893745</v>
      </c>
      <c r="H27" s="12">
        <f t="shared" si="0"/>
        <v>5523089</v>
      </c>
    </row>
    <row r="28" spans="1:8" ht="12.75">
      <c r="A28" s="13">
        <v>20</v>
      </c>
      <c r="B28" s="14" t="s">
        <v>143</v>
      </c>
      <c r="C28" s="14">
        <v>455509</v>
      </c>
      <c r="D28" s="14">
        <v>155011</v>
      </c>
      <c r="E28" s="14">
        <v>379000</v>
      </c>
      <c r="F28" s="443">
        <v>0</v>
      </c>
      <c r="G28" s="14">
        <v>0</v>
      </c>
      <c r="H28" s="14">
        <f t="shared" si="0"/>
        <v>989520</v>
      </c>
    </row>
    <row r="29" spans="1:8" ht="12.75">
      <c r="A29" s="11">
        <v>21</v>
      </c>
      <c r="B29" s="12" t="s">
        <v>144</v>
      </c>
      <c r="C29" s="12">
        <v>651909</v>
      </c>
      <c r="D29" s="12">
        <v>361768</v>
      </c>
      <c r="E29" s="12">
        <v>2336000</v>
      </c>
      <c r="F29" s="442">
        <v>2361</v>
      </c>
      <c r="G29" s="12">
        <v>135888</v>
      </c>
      <c r="H29" s="12">
        <f t="shared" si="0"/>
        <v>3487926</v>
      </c>
    </row>
    <row r="30" spans="1:8" ht="12.75">
      <c r="A30" s="13">
        <v>22</v>
      </c>
      <c r="B30" s="14" t="s">
        <v>145</v>
      </c>
      <c r="C30" s="14">
        <v>216852</v>
      </c>
      <c r="D30" s="14">
        <v>228375</v>
      </c>
      <c r="E30" s="14">
        <v>2138000</v>
      </c>
      <c r="F30" s="443">
        <v>0</v>
      </c>
      <c r="G30" s="14">
        <v>704246</v>
      </c>
      <c r="H30" s="14">
        <f t="shared" si="0"/>
        <v>3287473</v>
      </c>
    </row>
    <row r="31" spans="1:8" ht="12.75">
      <c r="A31" s="11">
        <v>23</v>
      </c>
      <c r="B31" s="12" t="s">
        <v>146</v>
      </c>
      <c r="C31" s="12">
        <v>776881</v>
      </c>
      <c r="D31" s="12">
        <v>200240</v>
      </c>
      <c r="E31" s="12">
        <v>0</v>
      </c>
      <c r="F31" s="442">
        <v>1800</v>
      </c>
      <c r="G31" s="12">
        <v>119534</v>
      </c>
      <c r="H31" s="12">
        <f t="shared" si="0"/>
        <v>1098455</v>
      </c>
    </row>
    <row r="32" spans="1:8" ht="12.75">
      <c r="A32" s="13">
        <v>24</v>
      </c>
      <c r="B32" s="14" t="s">
        <v>147</v>
      </c>
      <c r="C32" s="14">
        <v>964313</v>
      </c>
      <c r="D32" s="14">
        <v>287754</v>
      </c>
      <c r="E32" s="14">
        <v>529000</v>
      </c>
      <c r="F32" s="443">
        <v>4329</v>
      </c>
      <c r="G32" s="14">
        <v>157257</v>
      </c>
      <c r="H32" s="14">
        <f t="shared" si="0"/>
        <v>1942653</v>
      </c>
    </row>
    <row r="33" spans="1:8" ht="12.75">
      <c r="A33" s="11">
        <v>25</v>
      </c>
      <c r="B33" s="12" t="s">
        <v>148</v>
      </c>
      <c r="C33" s="12">
        <v>399173</v>
      </c>
      <c r="D33" s="12">
        <v>157633</v>
      </c>
      <c r="E33" s="12">
        <v>1510000</v>
      </c>
      <c r="F33" s="442">
        <v>1200</v>
      </c>
      <c r="G33" s="12">
        <v>653056</v>
      </c>
      <c r="H33" s="12">
        <f t="shared" si="0"/>
        <v>2721062</v>
      </c>
    </row>
    <row r="34" spans="1:8" ht="12.75">
      <c r="A34" s="13">
        <v>26</v>
      </c>
      <c r="B34" s="14" t="s">
        <v>149</v>
      </c>
      <c r="C34" s="14">
        <v>1537986</v>
      </c>
      <c r="D34" s="14">
        <v>303818</v>
      </c>
      <c r="E34" s="14">
        <v>1325000</v>
      </c>
      <c r="F34" s="443">
        <v>16908</v>
      </c>
      <c r="G34" s="14">
        <v>100592</v>
      </c>
      <c r="H34" s="14">
        <f t="shared" si="0"/>
        <v>3284304</v>
      </c>
    </row>
    <row r="35" spans="1:8" ht="12.75">
      <c r="A35" s="11">
        <v>28</v>
      </c>
      <c r="B35" s="12" t="s">
        <v>150</v>
      </c>
      <c r="C35" s="12">
        <v>462073</v>
      </c>
      <c r="D35" s="12">
        <v>176302</v>
      </c>
      <c r="E35" s="12">
        <v>220000</v>
      </c>
      <c r="F35" s="442">
        <v>0</v>
      </c>
      <c r="G35" s="12">
        <v>92750</v>
      </c>
      <c r="H35" s="12">
        <f t="shared" si="0"/>
        <v>951125</v>
      </c>
    </row>
    <row r="36" spans="1:8" ht="12.75">
      <c r="A36" s="13">
        <v>30</v>
      </c>
      <c r="B36" s="14" t="s">
        <v>151</v>
      </c>
      <c r="C36" s="14">
        <v>730148</v>
      </c>
      <c r="D36" s="14">
        <v>250777</v>
      </c>
      <c r="E36" s="14">
        <v>348000</v>
      </c>
      <c r="F36" s="443">
        <v>12188</v>
      </c>
      <c r="G36" s="14">
        <v>159559</v>
      </c>
      <c r="H36" s="14">
        <f t="shared" si="0"/>
        <v>1500672</v>
      </c>
    </row>
    <row r="37" spans="1:8" ht="12.75">
      <c r="A37" s="11">
        <v>31</v>
      </c>
      <c r="B37" s="12" t="s">
        <v>152</v>
      </c>
      <c r="C37" s="12">
        <v>778738</v>
      </c>
      <c r="D37" s="12">
        <v>200112</v>
      </c>
      <c r="E37" s="12">
        <v>1357000</v>
      </c>
      <c r="F37" s="442">
        <v>9455</v>
      </c>
      <c r="G37" s="12">
        <v>388830</v>
      </c>
      <c r="H37" s="12">
        <f t="shared" si="0"/>
        <v>2734135</v>
      </c>
    </row>
    <row r="38" spans="1:8" ht="12.75">
      <c r="A38" s="13">
        <v>32</v>
      </c>
      <c r="B38" s="14" t="s">
        <v>153</v>
      </c>
      <c r="C38" s="14">
        <v>965977</v>
      </c>
      <c r="D38" s="14">
        <v>132563</v>
      </c>
      <c r="E38" s="14">
        <v>20000</v>
      </c>
      <c r="F38" s="443">
        <v>2090</v>
      </c>
      <c r="G38" s="14">
        <v>121496</v>
      </c>
      <c r="H38" s="14">
        <f t="shared" si="0"/>
        <v>1242126</v>
      </c>
    </row>
    <row r="39" spans="1:8" ht="12.75">
      <c r="A39" s="11">
        <v>33</v>
      </c>
      <c r="B39" s="12" t="s">
        <v>154</v>
      </c>
      <c r="C39" s="12">
        <v>602436</v>
      </c>
      <c r="D39" s="12">
        <v>172374</v>
      </c>
      <c r="E39" s="12">
        <v>685000</v>
      </c>
      <c r="F39" s="442">
        <v>5385</v>
      </c>
      <c r="G39" s="12">
        <v>41543</v>
      </c>
      <c r="H39" s="12">
        <f t="shared" si="0"/>
        <v>1506738</v>
      </c>
    </row>
    <row r="40" spans="1:8" ht="12.75">
      <c r="A40" s="13">
        <v>34</v>
      </c>
      <c r="B40" s="14" t="s">
        <v>155</v>
      </c>
      <c r="C40" s="14">
        <v>247587</v>
      </c>
      <c r="D40" s="14">
        <v>140342</v>
      </c>
      <c r="E40" s="14">
        <v>192000</v>
      </c>
      <c r="F40" s="443">
        <v>3236</v>
      </c>
      <c r="G40" s="14">
        <v>238050</v>
      </c>
      <c r="H40" s="14">
        <f t="shared" si="0"/>
        <v>821215</v>
      </c>
    </row>
    <row r="41" spans="1:8" ht="12.75">
      <c r="A41" s="11">
        <v>35</v>
      </c>
      <c r="B41" s="12" t="s">
        <v>156</v>
      </c>
      <c r="C41" s="12">
        <v>575346</v>
      </c>
      <c r="D41" s="12">
        <v>220411</v>
      </c>
      <c r="E41" s="12">
        <v>62000</v>
      </c>
      <c r="F41" s="442">
        <v>2323</v>
      </c>
      <c r="G41" s="12">
        <v>261062</v>
      </c>
      <c r="H41" s="12">
        <f t="shared" si="0"/>
        <v>1121142</v>
      </c>
    </row>
    <row r="42" spans="1:8" ht="12.75">
      <c r="A42" s="13">
        <v>36</v>
      </c>
      <c r="B42" s="14" t="s">
        <v>157</v>
      </c>
      <c r="C42" s="14">
        <v>233220</v>
      </c>
      <c r="D42" s="14">
        <v>132300</v>
      </c>
      <c r="E42" s="14">
        <v>191000</v>
      </c>
      <c r="F42" s="443">
        <v>2025</v>
      </c>
      <c r="G42" s="14">
        <v>40604</v>
      </c>
      <c r="H42" s="14">
        <f t="shared" si="0"/>
        <v>599149</v>
      </c>
    </row>
    <row r="43" spans="1:8" ht="12.75">
      <c r="A43" s="11">
        <v>37</v>
      </c>
      <c r="B43" s="12" t="s">
        <v>158</v>
      </c>
      <c r="C43" s="12">
        <v>511974</v>
      </c>
      <c r="D43" s="12">
        <v>0</v>
      </c>
      <c r="E43" s="12">
        <v>83000</v>
      </c>
      <c r="F43" s="442">
        <v>1422</v>
      </c>
      <c r="G43" s="12">
        <v>61631</v>
      </c>
      <c r="H43" s="12">
        <f t="shared" si="0"/>
        <v>658027</v>
      </c>
    </row>
    <row r="44" spans="1:8" ht="12.75">
      <c r="A44" s="13">
        <v>38</v>
      </c>
      <c r="B44" s="14" t="s">
        <v>159</v>
      </c>
      <c r="C44" s="14">
        <v>810818</v>
      </c>
      <c r="D44" s="14">
        <v>293072</v>
      </c>
      <c r="E44" s="14">
        <v>258000</v>
      </c>
      <c r="F44" s="443">
        <v>11516</v>
      </c>
      <c r="G44" s="14">
        <v>0</v>
      </c>
      <c r="H44" s="14">
        <f t="shared" si="0"/>
        <v>1373406</v>
      </c>
    </row>
    <row r="45" spans="1:8" ht="12.75">
      <c r="A45" s="11">
        <v>39</v>
      </c>
      <c r="B45" s="12" t="s">
        <v>160</v>
      </c>
      <c r="C45" s="12">
        <v>1026059</v>
      </c>
      <c r="D45" s="12">
        <v>189412</v>
      </c>
      <c r="E45" s="12">
        <v>1223000</v>
      </c>
      <c r="F45" s="442">
        <v>33592</v>
      </c>
      <c r="G45" s="12">
        <v>371055</v>
      </c>
      <c r="H45" s="12">
        <f t="shared" si="0"/>
        <v>2843118</v>
      </c>
    </row>
    <row r="46" spans="1:8" ht="12.75">
      <c r="A46" s="13">
        <v>40</v>
      </c>
      <c r="B46" s="14" t="s">
        <v>161</v>
      </c>
      <c r="C46" s="14">
        <v>2679462</v>
      </c>
      <c r="D46" s="14">
        <v>321078</v>
      </c>
      <c r="E46" s="14">
        <v>367000</v>
      </c>
      <c r="F46" s="443">
        <v>60377</v>
      </c>
      <c r="G46" s="14">
        <v>821455</v>
      </c>
      <c r="H46" s="14">
        <f t="shared" si="0"/>
        <v>4249372</v>
      </c>
    </row>
    <row r="47" spans="1:8" ht="12.75">
      <c r="A47" s="11">
        <v>41</v>
      </c>
      <c r="B47" s="12" t="s">
        <v>162</v>
      </c>
      <c r="C47" s="12">
        <v>886315</v>
      </c>
      <c r="D47" s="12">
        <v>261556</v>
      </c>
      <c r="E47" s="12">
        <v>593000</v>
      </c>
      <c r="F47" s="442">
        <v>11461</v>
      </c>
      <c r="G47" s="12">
        <v>627970</v>
      </c>
      <c r="H47" s="12">
        <f t="shared" si="0"/>
        <v>2380302</v>
      </c>
    </row>
    <row r="48" spans="1:8" ht="12.75">
      <c r="A48" s="13">
        <v>42</v>
      </c>
      <c r="B48" s="14" t="s">
        <v>163</v>
      </c>
      <c r="C48" s="14">
        <v>244024</v>
      </c>
      <c r="D48" s="14">
        <v>151833</v>
      </c>
      <c r="E48" s="14">
        <v>444</v>
      </c>
      <c r="F48" s="443">
        <v>27251</v>
      </c>
      <c r="G48" s="14">
        <v>143928</v>
      </c>
      <c r="H48" s="14">
        <f t="shared" si="0"/>
        <v>567480</v>
      </c>
    </row>
    <row r="49" spans="1:8" ht="12.75">
      <c r="A49" s="11">
        <v>43</v>
      </c>
      <c r="B49" s="12" t="s">
        <v>164</v>
      </c>
      <c r="C49" s="12">
        <v>264168</v>
      </c>
      <c r="D49" s="12">
        <v>129271</v>
      </c>
      <c r="E49" s="12">
        <v>828000</v>
      </c>
      <c r="F49" s="442">
        <v>11063</v>
      </c>
      <c r="G49" s="12">
        <v>225211</v>
      </c>
      <c r="H49" s="12">
        <f t="shared" si="0"/>
        <v>1457713</v>
      </c>
    </row>
    <row r="50" spans="1:8" ht="12.75">
      <c r="A50" s="13">
        <v>44</v>
      </c>
      <c r="B50" s="14" t="s">
        <v>165</v>
      </c>
      <c r="C50" s="14">
        <v>342638</v>
      </c>
      <c r="D50" s="14">
        <v>195121</v>
      </c>
      <c r="E50" s="14">
        <v>205000</v>
      </c>
      <c r="F50" s="443">
        <v>3017</v>
      </c>
      <c r="G50" s="14">
        <v>224485</v>
      </c>
      <c r="H50" s="14">
        <f t="shared" si="0"/>
        <v>970261</v>
      </c>
    </row>
    <row r="51" spans="1:8" ht="12.75">
      <c r="A51" s="11">
        <v>45</v>
      </c>
      <c r="B51" s="12" t="s">
        <v>166</v>
      </c>
      <c r="C51" s="12">
        <v>296904</v>
      </c>
      <c r="D51" s="12">
        <v>123693</v>
      </c>
      <c r="E51" s="12">
        <v>32000</v>
      </c>
      <c r="F51" s="442">
        <v>232776</v>
      </c>
      <c r="G51" s="12">
        <v>0</v>
      </c>
      <c r="H51" s="12">
        <f t="shared" si="0"/>
        <v>685373</v>
      </c>
    </row>
    <row r="52" spans="1:8" ht="12.75">
      <c r="A52" s="13">
        <v>46</v>
      </c>
      <c r="B52" s="14" t="s">
        <v>167</v>
      </c>
      <c r="C52" s="14">
        <v>188352</v>
      </c>
      <c r="D52" s="14">
        <v>50264</v>
      </c>
      <c r="E52" s="14">
        <v>76672</v>
      </c>
      <c r="F52" s="443">
        <v>0</v>
      </c>
      <c r="G52" s="14">
        <v>259154</v>
      </c>
      <c r="H52" s="14">
        <f t="shared" si="0"/>
        <v>574442</v>
      </c>
    </row>
    <row r="53" spans="1:8" ht="12.75">
      <c r="A53" s="11">
        <v>47</v>
      </c>
      <c r="B53" s="12" t="s">
        <v>168</v>
      </c>
      <c r="C53" s="12">
        <v>817245</v>
      </c>
      <c r="D53" s="12">
        <v>71197</v>
      </c>
      <c r="E53" s="12">
        <v>268000</v>
      </c>
      <c r="F53" s="442">
        <v>0</v>
      </c>
      <c r="G53" s="12">
        <v>146845</v>
      </c>
      <c r="H53" s="12">
        <f t="shared" si="0"/>
        <v>1303287</v>
      </c>
    </row>
    <row r="54" spans="1:8" ht="12.75">
      <c r="A54" s="13">
        <v>48</v>
      </c>
      <c r="B54" s="14" t="s">
        <v>169</v>
      </c>
      <c r="C54" s="14">
        <v>673856</v>
      </c>
      <c r="D54" s="14">
        <v>236706</v>
      </c>
      <c r="E54" s="14">
        <v>1039380</v>
      </c>
      <c r="F54" s="443">
        <v>280876</v>
      </c>
      <c r="G54" s="14">
        <v>1176076</v>
      </c>
      <c r="H54" s="14">
        <f t="shared" si="0"/>
        <v>3406894</v>
      </c>
    </row>
    <row r="55" spans="1:8" ht="12.75">
      <c r="A55" s="11">
        <v>49</v>
      </c>
      <c r="B55" s="12" t="s">
        <v>170</v>
      </c>
      <c r="C55" s="12">
        <v>1821403</v>
      </c>
      <c r="D55" s="12">
        <v>181202</v>
      </c>
      <c r="E55" s="12">
        <v>2575600</v>
      </c>
      <c r="F55" s="442">
        <v>87000</v>
      </c>
      <c r="G55" s="12">
        <v>716220</v>
      </c>
      <c r="H55" s="12">
        <f t="shared" si="0"/>
        <v>5381425</v>
      </c>
    </row>
    <row r="56" spans="1:8" ht="12.75">
      <c r="A56" s="13">
        <v>50</v>
      </c>
      <c r="B56" s="14" t="s">
        <v>385</v>
      </c>
      <c r="C56" s="14">
        <v>561273</v>
      </c>
      <c r="D56" s="14">
        <v>281659</v>
      </c>
      <c r="E56" s="14">
        <v>0</v>
      </c>
      <c r="F56" s="443">
        <v>4454</v>
      </c>
      <c r="G56" s="14">
        <v>575851</v>
      </c>
      <c r="H56" s="14">
        <f t="shared" si="0"/>
        <v>1423237</v>
      </c>
    </row>
    <row r="57" spans="1:8" ht="12.75">
      <c r="A57" s="11">
        <v>2264</v>
      </c>
      <c r="B57" s="12" t="s">
        <v>171</v>
      </c>
      <c r="C57" s="12">
        <v>39356</v>
      </c>
      <c r="D57" s="12">
        <v>0</v>
      </c>
      <c r="E57" s="12">
        <v>0</v>
      </c>
      <c r="F57" s="442">
        <v>0</v>
      </c>
      <c r="G57" s="12">
        <v>44842</v>
      </c>
      <c r="H57" s="12">
        <f t="shared" si="0"/>
        <v>84198</v>
      </c>
    </row>
    <row r="58" spans="1:8" ht="12.75">
      <c r="A58" s="13">
        <v>2309</v>
      </c>
      <c r="B58" s="14" t="s">
        <v>172</v>
      </c>
      <c r="C58" s="14">
        <v>1151432</v>
      </c>
      <c r="D58" s="14">
        <v>4583</v>
      </c>
      <c r="E58" s="14">
        <v>162000</v>
      </c>
      <c r="F58" s="443">
        <v>0</v>
      </c>
      <c r="G58" s="14">
        <v>55218</v>
      </c>
      <c r="H58" s="14">
        <f t="shared" si="0"/>
        <v>1373233</v>
      </c>
    </row>
    <row r="59" spans="1:8" ht="12.75">
      <c r="A59" s="11">
        <v>2312</v>
      </c>
      <c r="B59" s="12" t="s">
        <v>173</v>
      </c>
      <c r="C59" s="12">
        <v>42288</v>
      </c>
      <c r="D59" s="12">
        <v>0</v>
      </c>
      <c r="E59" s="12">
        <v>98000</v>
      </c>
      <c r="F59" s="442">
        <v>0</v>
      </c>
      <c r="G59" s="12">
        <v>0</v>
      </c>
      <c r="H59" s="12">
        <f t="shared" si="0"/>
        <v>140288</v>
      </c>
    </row>
    <row r="60" spans="1:8" ht="12.75">
      <c r="A60" s="13">
        <v>2355</v>
      </c>
      <c r="B60" s="14" t="s">
        <v>174</v>
      </c>
      <c r="C60" s="14">
        <v>1473868</v>
      </c>
      <c r="D60" s="14">
        <v>103928</v>
      </c>
      <c r="E60" s="14">
        <v>594879</v>
      </c>
      <c r="F60" s="443">
        <v>0</v>
      </c>
      <c r="G60" s="14">
        <v>102336</v>
      </c>
      <c r="H60" s="14">
        <f t="shared" si="0"/>
        <v>2275011</v>
      </c>
    </row>
    <row r="61" spans="1:8" ht="12.75">
      <c r="A61" s="11">
        <v>2439</v>
      </c>
      <c r="B61" s="12" t="s">
        <v>175</v>
      </c>
      <c r="C61" s="12">
        <v>72582</v>
      </c>
      <c r="D61" s="12">
        <v>58000</v>
      </c>
      <c r="E61" s="12">
        <v>0</v>
      </c>
      <c r="F61" s="442">
        <v>1584</v>
      </c>
      <c r="G61" s="12">
        <v>63370</v>
      </c>
      <c r="H61" s="12">
        <f t="shared" si="0"/>
        <v>195536</v>
      </c>
    </row>
    <row r="62" spans="1:8" ht="12.75">
      <c r="A62" s="13">
        <v>2460</v>
      </c>
      <c r="B62" s="14" t="s">
        <v>176</v>
      </c>
      <c r="C62" s="14">
        <v>337549</v>
      </c>
      <c r="D62" s="14">
        <v>0</v>
      </c>
      <c r="E62" s="14">
        <v>0</v>
      </c>
      <c r="F62" s="443">
        <v>0</v>
      </c>
      <c r="G62" s="14">
        <v>0</v>
      </c>
      <c r="H62" s="14">
        <f t="shared" si="0"/>
        <v>337549</v>
      </c>
    </row>
    <row r="63" spans="1:8" ht="12.75">
      <c r="A63" s="11">
        <v>3000</v>
      </c>
      <c r="B63" s="12" t="s">
        <v>459</v>
      </c>
      <c r="C63" s="12">
        <v>729362</v>
      </c>
      <c r="D63" s="12">
        <v>62569</v>
      </c>
      <c r="E63" s="12">
        <v>0</v>
      </c>
      <c r="F63" s="442">
        <v>250000</v>
      </c>
      <c r="G63" s="12">
        <v>327464</v>
      </c>
      <c r="H63" s="12">
        <f t="shared" si="0"/>
        <v>1369395</v>
      </c>
    </row>
    <row r="64" spans="1:8" ht="4.5" customHeight="1">
      <c r="A64" s="15"/>
      <c r="B64" s="15"/>
      <c r="C64" s="15"/>
      <c r="D64" s="15"/>
      <c r="E64" s="15"/>
      <c r="F64" s="444"/>
      <c r="G64" s="15"/>
      <c r="H64" s="15"/>
    </row>
    <row r="65" spans="1:8" ht="12.75">
      <c r="A65" s="17"/>
      <c r="B65" s="18" t="s">
        <v>177</v>
      </c>
      <c r="C65" s="18">
        <f aca="true" t="shared" si="1" ref="C65:H65">SUM(C11:C63)</f>
        <v>60341869</v>
      </c>
      <c r="D65" s="18">
        <f t="shared" si="1"/>
        <v>11564403</v>
      </c>
      <c r="E65" s="18">
        <f t="shared" si="1"/>
        <v>50568883</v>
      </c>
      <c r="F65" s="445">
        <f t="shared" si="1"/>
        <v>1003830</v>
      </c>
      <c r="G65" s="18">
        <f t="shared" si="1"/>
        <v>30570977</v>
      </c>
      <c r="H65" s="18">
        <f t="shared" si="1"/>
        <v>154049962</v>
      </c>
    </row>
    <row r="66" spans="1:8" ht="4.5" customHeight="1">
      <c r="A66" s="15"/>
      <c r="B66" s="15"/>
      <c r="C66" s="15"/>
      <c r="D66" s="15"/>
      <c r="E66" s="15"/>
      <c r="F66" s="444"/>
      <c r="G66" s="15"/>
      <c r="H66" s="15"/>
    </row>
    <row r="67" spans="1:8" ht="12.75">
      <c r="A67" s="13">
        <v>2155</v>
      </c>
      <c r="B67" s="14" t="s">
        <v>178</v>
      </c>
      <c r="C67" s="14">
        <v>0</v>
      </c>
      <c r="D67" s="14">
        <v>0</v>
      </c>
      <c r="E67" s="14">
        <v>0</v>
      </c>
      <c r="F67" s="443">
        <v>0</v>
      </c>
      <c r="G67" s="14">
        <v>0</v>
      </c>
      <c r="H67" s="14">
        <f>SUM(C67:G67)</f>
        <v>0</v>
      </c>
    </row>
    <row r="68" spans="1:8" ht="12.75">
      <c r="A68" s="11">
        <v>2408</v>
      </c>
      <c r="B68" s="12" t="s">
        <v>180</v>
      </c>
      <c r="C68" s="12">
        <v>0</v>
      </c>
      <c r="D68" s="12">
        <v>0</v>
      </c>
      <c r="E68" s="12">
        <v>0</v>
      </c>
      <c r="F68" s="442">
        <v>2867</v>
      </c>
      <c r="G68" s="12">
        <v>9202</v>
      </c>
      <c r="H68" s="12">
        <f>SUM(C68:G68)</f>
        <v>12069</v>
      </c>
    </row>
    <row r="69" ht="6.75" customHeight="1"/>
    <row r="70" spans="1:8" ht="12" customHeight="1">
      <c r="A70" s="392" t="s">
        <v>436</v>
      </c>
      <c r="B70" s="4" t="s">
        <v>410</v>
      </c>
      <c r="C70" s="15"/>
      <c r="D70" s="15"/>
      <c r="E70" s="15"/>
      <c r="F70" s="15"/>
      <c r="G70" s="15"/>
      <c r="H70" s="15"/>
    </row>
    <row r="71" spans="1:8" ht="12" customHeight="1">
      <c r="A71" s="4"/>
      <c r="B71" s="4"/>
      <c r="C71" s="15"/>
      <c r="D71" s="15"/>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1:8" ht="12" customHeight="1">
      <c r="A74" s="4"/>
      <c r="B74" s="4"/>
      <c r="C74" s="15"/>
      <c r="D74" s="15"/>
      <c r="E74" s="15"/>
      <c r="F74" s="15"/>
      <c r="G74" s="15"/>
      <c r="H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1" customWidth="1"/>
    <col min="2" max="2" width="37.83203125" style="81" customWidth="1"/>
    <col min="3" max="3" width="18.83203125" style="81" customWidth="1"/>
    <col min="4" max="4" width="19.83203125" style="81" customWidth="1"/>
    <col min="5" max="5" width="18.83203125" style="81" customWidth="1"/>
    <col min="6" max="16384" width="19.83203125" style="81" customWidth="1"/>
  </cols>
  <sheetData>
    <row r="1" spans="1:2" ht="6.75" customHeight="1">
      <c r="A1" s="15"/>
      <c r="B1" s="79"/>
    </row>
    <row r="2" spans="1:7" ht="12.75">
      <c r="A2" s="9"/>
      <c r="B2" s="104"/>
      <c r="C2" s="105" t="s">
        <v>182</v>
      </c>
      <c r="D2" s="105"/>
      <c r="E2" s="105"/>
      <c r="F2" s="287"/>
      <c r="G2" s="106" t="s">
        <v>4</v>
      </c>
    </row>
    <row r="3" spans="1:7" ht="12.75">
      <c r="A3" s="10"/>
      <c r="B3" s="107"/>
      <c r="C3" s="386" t="str">
        <f>capyear</f>
        <v>CAPITAL FUND 1999/2000 ACTUAL</v>
      </c>
      <c r="D3" s="139"/>
      <c r="E3" s="139"/>
      <c r="F3" s="324"/>
      <c r="G3" s="324"/>
    </row>
    <row r="4" spans="1:7" ht="12.75">
      <c r="A4" s="8"/>
      <c r="C4" s="141"/>
      <c r="D4" s="141"/>
      <c r="E4" s="141"/>
      <c r="F4" s="141"/>
      <c r="G4" s="141"/>
    </row>
    <row r="5" spans="1:7" ht="12.75">
      <c r="A5" s="8"/>
      <c r="C5" s="56"/>
      <c r="D5" s="141"/>
      <c r="E5" s="141"/>
      <c r="F5" s="141"/>
      <c r="G5" s="141"/>
    </row>
    <row r="6" spans="1:7" ht="12.75">
      <c r="A6" s="8"/>
      <c r="C6" s="226" t="s">
        <v>196</v>
      </c>
      <c r="D6" s="127"/>
      <c r="E6" s="127"/>
      <c r="F6" s="127"/>
      <c r="G6" s="128"/>
    </row>
    <row r="7" spans="1:7" ht="12.75">
      <c r="A7" s="15"/>
      <c r="C7" s="67" t="s">
        <v>212</v>
      </c>
      <c r="D7" s="65"/>
      <c r="E7" s="65"/>
      <c r="F7" s="66"/>
      <c r="G7" s="158"/>
    </row>
    <row r="8" spans="1:7" ht="12.75">
      <c r="A8" s="92"/>
      <c r="B8" s="45"/>
      <c r="C8" s="177"/>
      <c r="D8" s="178"/>
      <c r="E8" s="178"/>
      <c r="F8" s="179"/>
      <c r="G8" s="144" t="s">
        <v>241</v>
      </c>
    </row>
    <row r="9" spans="1:7" ht="12.75">
      <c r="A9" s="51" t="s">
        <v>110</v>
      </c>
      <c r="B9" s="52" t="s">
        <v>111</v>
      </c>
      <c r="C9" s="146" t="s">
        <v>256</v>
      </c>
      <c r="D9" s="146" t="s">
        <v>257</v>
      </c>
      <c r="E9" s="146" t="s">
        <v>258</v>
      </c>
      <c r="F9" s="146" t="s">
        <v>259</v>
      </c>
      <c r="G9" s="146" t="s">
        <v>251</v>
      </c>
    </row>
    <row r="10" spans="1:7" ht="4.5" customHeight="1">
      <c r="A10" s="76"/>
      <c r="B10" s="76"/>
      <c r="C10" s="147"/>
      <c r="D10" s="147"/>
      <c r="E10" s="147"/>
      <c r="F10" s="147"/>
      <c r="G10" s="147"/>
    </row>
    <row r="11" spans="1:7" ht="12.75">
      <c r="A11" s="11">
        <v>1</v>
      </c>
      <c r="B11" s="12" t="s">
        <v>126</v>
      </c>
      <c r="C11" s="12">
        <v>120678</v>
      </c>
      <c r="D11" s="12">
        <v>9189319</v>
      </c>
      <c r="E11" s="12">
        <v>0</v>
      </c>
      <c r="F11" s="12">
        <v>968486</v>
      </c>
      <c r="G11" s="12">
        <v>10374636</v>
      </c>
    </row>
    <row r="12" spans="1:7" ht="12.75">
      <c r="A12" s="13">
        <v>2</v>
      </c>
      <c r="B12" s="14" t="s">
        <v>127</v>
      </c>
      <c r="C12" s="14">
        <v>0</v>
      </c>
      <c r="D12" s="14">
        <v>1412841</v>
      </c>
      <c r="E12" s="14">
        <v>82913</v>
      </c>
      <c r="F12" s="14">
        <v>73183</v>
      </c>
      <c r="G12" s="14">
        <v>739951</v>
      </c>
    </row>
    <row r="13" spans="1:7" ht="12.75">
      <c r="A13" s="11">
        <v>3</v>
      </c>
      <c r="B13" s="12" t="s">
        <v>128</v>
      </c>
      <c r="C13" s="12">
        <v>0</v>
      </c>
      <c r="D13" s="12">
        <v>148857</v>
      </c>
      <c r="E13" s="12">
        <v>0</v>
      </c>
      <c r="F13" s="12">
        <v>0</v>
      </c>
      <c r="G13" s="12">
        <v>1589125</v>
      </c>
    </row>
    <row r="14" spans="1:7" ht="12.75">
      <c r="A14" s="13">
        <v>4</v>
      </c>
      <c r="B14" s="14" t="s">
        <v>129</v>
      </c>
      <c r="C14" s="14">
        <v>310030</v>
      </c>
      <c r="D14" s="14">
        <v>2366737</v>
      </c>
      <c r="E14" s="14">
        <v>3801</v>
      </c>
      <c r="F14" s="14">
        <v>252989</v>
      </c>
      <c r="G14" s="14">
        <v>458197</v>
      </c>
    </row>
    <row r="15" spans="1:7" ht="12.75">
      <c r="A15" s="11">
        <v>5</v>
      </c>
      <c r="B15" s="12" t="s">
        <v>130</v>
      </c>
      <c r="C15" s="12">
        <v>0</v>
      </c>
      <c r="D15" s="12">
        <v>769397</v>
      </c>
      <c r="E15" s="12">
        <v>15752</v>
      </c>
      <c r="F15" s="12">
        <v>91531</v>
      </c>
      <c r="G15" s="12">
        <v>2151994</v>
      </c>
    </row>
    <row r="16" spans="1:7" ht="12.75">
      <c r="A16" s="13">
        <v>6</v>
      </c>
      <c r="B16" s="14" t="s">
        <v>131</v>
      </c>
      <c r="C16" s="14">
        <v>0</v>
      </c>
      <c r="D16" s="14">
        <v>294084</v>
      </c>
      <c r="E16" s="14">
        <v>0</v>
      </c>
      <c r="F16" s="14">
        <v>0</v>
      </c>
      <c r="G16" s="14">
        <v>3548403</v>
      </c>
    </row>
    <row r="17" spans="1:7" ht="12.75">
      <c r="A17" s="11">
        <v>9</v>
      </c>
      <c r="B17" s="12" t="s">
        <v>132</v>
      </c>
      <c r="C17" s="12">
        <v>0</v>
      </c>
      <c r="D17" s="12">
        <v>3883544</v>
      </c>
      <c r="E17" s="12">
        <v>15495</v>
      </c>
      <c r="F17" s="12">
        <v>272764</v>
      </c>
      <c r="G17" s="12">
        <v>2445125</v>
      </c>
    </row>
    <row r="18" spans="1:7" ht="12.75">
      <c r="A18" s="13">
        <v>10</v>
      </c>
      <c r="B18" s="14" t="s">
        <v>133</v>
      </c>
      <c r="C18" s="14">
        <v>9858</v>
      </c>
      <c r="D18" s="14">
        <v>1066833</v>
      </c>
      <c r="E18" s="14">
        <v>65739</v>
      </c>
      <c r="F18" s="14">
        <v>0</v>
      </c>
      <c r="G18" s="14">
        <v>3221024</v>
      </c>
    </row>
    <row r="19" spans="1:7" ht="12.75">
      <c r="A19" s="11">
        <v>11</v>
      </c>
      <c r="B19" s="12" t="s">
        <v>134</v>
      </c>
      <c r="C19" s="12">
        <v>0</v>
      </c>
      <c r="D19" s="12">
        <v>871708</v>
      </c>
      <c r="E19" s="12">
        <v>0</v>
      </c>
      <c r="F19" s="12">
        <v>0</v>
      </c>
      <c r="G19" s="12">
        <v>1095477</v>
      </c>
    </row>
    <row r="20" spans="1:7" ht="12.75">
      <c r="A20" s="13">
        <v>12</v>
      </c>
      <c r="B20" s="14" t="s">
        <v>135</v>
      </c>
      <c r="C20" s="14">
        <v>52809</v>
      </c>
      <c r="D20" s="14">
        <v>645837</v>
      </c>
      <c r="E20" s="14">
        <v>28956</v>
      </c>
      <c r="F20" s="14">
        <v>226247</v>
      </c>
      <c r="G20" s="14">
        <v>3130465</v>
      </c>
    </row>
    <row r="21" spans="1:7" ht="12.75">
      <c r="A21" s="11">
        <v>13</v>
      </c>
      <c r="B21" s="12" t="s">
        <v>136</v>
      </c>
      <c r="C21" s="12">
        <v>48771</v>
      </c>
      <c r="D21" s="12">
        <v>1436998</v>
      </c>
      <c r="E21" s="12">
        <v>104735</v>
      </c>
      <c r="F21" s="12">
        <v>141210</v>
      </c>
      <c r="G21" s="12">
        <v>798717</v>
      </c>
    </row>
    <row r="22" spans="1:7" ht="12.75">
      <c r="A22" s="13">
        <v>14</v>
      </c>
      <c r="B22" s="14" t="s">
        <v>137</v>
      </c>
      <c r="C22" s="14">
        <v>0</v>
      </c>
      <c r="D22" s="14">
        <v>2049252</v>
      </c>
      <c r="E22" s="14">
        <v>5319</v>
      </c>
      <c r="F22" s="14">
        <v>313523</v>
      </c>
      <c r="G22" s="14">
        <v>2085935</v>
      </c>
    </row>
    <row r="23" spans="1:7" ht="12.75">
      <c r="A23" s="11">
        <v>15</v>
      </c>
      <c r="B23" s="12" t="s">
        <v>138</v>
      </c>
      <c r="C23" s="12">
        <v>11000</v>
      </c>
      <c r="D23" s="12">
        <v>5343925</v>
      </c>
      <c r="E23" s="12">
        <v>0</v>
      </c>
      <c r="F23" s="12">
        <v>307905</v>
      </c>
      <c r="G23" s="12">
        <v>2068086</v>
      </c>
    </row>
    <row r="24" spans="1:7" ht="12.75">
      <c r="A24" s="13">
        <v>16</v>
      </c>
      <c r="B24" s="14" t="s">
        <v>139</v>
      </c>
      <c r="C24" s="14">
        <v>0</v>
      </c>
      <c r="D24" s="14">
        <v>324094</v>
      </c>
      <c r="E24" s="14">
        <v>0</v>
      </c>
      <c r="F24" s="14">
        <v>0</v>
      </c>
      <c r="G24" s="14">
        <v>92428</v>
      </c>
    </row>
    <row r="25" spans="1:7" ht="12.75">
      <c r="A25" s="11">
        <v>17</v>
      </c>
      <c r="B25" s="12" t="s">
        <v>140</v>
      </c>
      <c r="C25" s="12">
        <v>0</v>
      </c>
      <c r="D25" s="12">
        <v>0</v>
      </c>
      <c r="E25" s="12">
        <v>0</v>
      </c>
      <c r="F25" s="12">
        <v>0</v>
      </c>
      <c r="G25" s="12">
        <v>266400</v>
      </c>
    </row>
    <row r="26" spans="1:7" ht="12.75">
      <c r="A26" s="13">
        <v>18</v>
      </c>
      <c r="B26" s="14" t="s">
        <v>141</v>
      </c>
      <c r="C26" s="14">
        <v>0</v>
      </c>
      <c r="D26" s="14">
        <v>158338</v>
      </c>
      <c r="E26" s="14">
        <v>0</v>
      </c>
      <c r="F26" s="14">
        <v>150731</v>
      </c>
      <c r="G26" s="14">
        <v>409754</v>
      </c>
    </row>
    <row r="27" spans="1:7" ht="12.75">
      <c r="A27" s="11">
        <v>19</v>
      </c>
      <c r="B27" s="12" t="s">
        <v>142</v>
      </c>
      <c r="C27" s="12">
        <v>0</v>
      </c>
      <c r="D27" s="12">
        <v>2026931</v>
      </c>
      <c r="E27" s="12">
        <v>6959</v>
      </c>
      <c r="F27" s="12">
        <v>269199</v>
      </c>
      <c r="G27" s="12">
        <v>630938</v>
      </c>
    </row>
    <row r="28" spans="1:7" ht="12.75">
      <c r="A28" s="13">
        <v>20</v>
      </c>
      <c r="B28" s="14" t="s">
        <v>143</v>
      </c>
      <c r="C28" s="14">
        <v>0</v>
      </c>
      <c r="D28" s="14">
        <v>172406</v>
      </c>
      <c r="E28" s="14">
        <v>196096</v>
      </c>
      <c r="F28" s="14">
        <v>165509</v>
      </c>
      <c r="G28" s="14">
        <v>455509</v>
      </c>
    </row>
    <row r="29" spans="1:7" ht="12.75">
      <c r="A29" s="11">
        <v>21</v>
      </c>
      <c r="B29" s="12" t="s">
        <v>144</v>
      </c>
      <c r="C29" s="12">
        <v>0</v>
      </c>
      <c r="D29" s="12">
        <v>2403505</v>
      </c>
      <c r="E29" s="12">
        <v>0</v>
      </c>
      <c r="F29" s="12">
        <v>287995</v>
      </c>
      <c r="G29" s="12">
        <v>632683</v>
      </c>
    </row>
    <row r="30" spans="1:7" ht="12.75">
      <c r="A30" s="13">
        <v>22</v>
      </c>
      <c r="B30" s="14" t="s">
        <v>145</v>
      </c>
      <c r="C30" s="14">
        <v>0</v>
      </c>
      <c r="D30" s="14">
        <v>2405427</v>
      </c>
      <c r="E30" s="14">
        <v>11230</v>
      </c>
      <c r="F30" s="14">
        <v>66900</v>
      </c>
      <c r="G30" s="14">
        <v>403916</v>
      </c>
    </row>
    <row r="31" spans="1:7" ht="12.75">
      <c r="A31" s="11">
        <v>23</v>
      </c>
      <c r="B31" s="12" t="s">
        <v>146</v>
      </c>
      <c r="C31" s="12">
        <v>0</v>
      </c>
      <c r="D31" s="12">
        <v>486424</v>
      </c>
      <c r="E31" s="12">
        <v>0</v>
      </c>
      <c r="F31" s="12">
        <v>164329</v>
      </c>
      <c r="G31" s="12">
        <v>422356</v>
      </c>
    </row>
    <row r="32" spans="1:7" ht="12.75">
      <c r="A32" s="13">
        <v>24</v>
      </c>
      <c r="B32" s="14" t="s">
        <v>147</v>
      </c>
      <c r="C32" s="14">
        <v>0</v>
      </c>
      <c r="D32" s="14">
        <v>525465</v>
      </c>
      <c r="E32" s="14">
        <v>129778</v>
      </c>
      <c r="F32" s="14">
        <v>156693</v>
      </c>
      <c r="G32" s="14">
        <v>964313</v>
      </c>
    </row>
    <row r="33" spans="1:7" ht="12.75">
      <c r="A33" s="11">
        <v>25</v>
      </c>
      <c r="B33" s="12" t="s">
        <v>148</v>
      </c>
      <c r="C33" s="12">
        <v>0</v>
      </c>
      <c r="D33" s="12">
        <v>1825705</v>
      </c>
      <c r="E33" s="12">
        <v>4431</v>
      </c>
      <c r="F33" s="12">
        <v>360984</v>
      </c>
      <c r="G33" s="12">
        <v>395081</v>
      </c>
    </row>
    <row r="34" spans="1:7" ht="12.75">
      <c r="A34" s="13">
        <v>26</v>
      </c>
      <c r="B34" s="14" t="s">
        <v>149</v>
      </c>
      <c r="C34" s="14">
        <v>0</v>
      </c>
      <c r="D34" s="14">
        <v>427512</v>
      </c>
      <c r="E34" s="14">
        <v>50974</v>
      </c>
      <c r="F34" s="14">
        <v>156747</v>
      </c>
      <c r="G34" s="14">
        <v>1537986</v>
      </c>
    </row>
    <row r="35" spans="1:7" ht="12.75">
      <c r="A35" s="11">
        <v>28</v>
      </c>
      <c r="B35" s="12" t="s">
        <v>150</v>
      </c>
      <c r="C35" s="12">
        <v>0</v>
      </c>
      <c r="D35" s="12">
        <v>239302</v>
      </c>
      <c r="E35" s="12">
        <v>0</v>
      </c>
      <c r="F35" s="12">
        <v>0</v>
      </c>
      <c r="G35" s="12">
        <v>462073</v>
      </c>
    </row>
    <row r="36" spans="1:7" ht="12.75">
      <c r="A36" s="13">
        <v>30</v>
      </c>
      <c r="B36" s="14" t="s">
        <v>151</v>
      </c>
      <c r="C36" s="14">
        <v>0</v>
      </c>
      <c r="D36" s="14">
        <v>710850</v>
      </c>
      <c r="E36" s="14">
        <v>0</v>
      </c>
      <c r="F36" s="14">
        <v>214318</v>
      </c>
      <c r="G36" s="14">
        <v>372727</v>
      </c>
    </row>
    <row r="37" spans="1:7" ht="12.75">
      <c r="A37" s="11">
        <v>31</v>
      </c>
      <c r="B37" s="12" t="s">
        <v>152</v>
      </c>
      <c r="C37" s="12">
        <v>0</v>
      </c>
      <c r="D37" s="12">
        <v>1608865</v>
      </c>
      <c r="E37" s="12">
        <v>0</v>
      </c>
      <c r="F37" s="12">
        <v>241092</v>
      </c>
      <c r="G37" s="12">
        <v>777247</v>
      </c>
    </row>
    <row r="38" spans="1:7" ht="12.75">
      <c r="A38" s="13">
        <v>32</v>
      </c>
      <c r="B38" s="14" t="s">
        <v>153</v>
      </c>
      <c r="C38" s="14">
        <v>0</v>
      </c>
      <c r="D38" s="14">
        <v>32921</v>
      </c>
      <c r="E38" s="14">
        <v>3179</v>
      </c>
      <c r="F38" s="14">
        <v>216357</v>
      </c>
      <c r="G38" s="14">
        <v>965650</v>
      </c>
    </row>
    <row r="39" spans="1:7" ht="12.75">
      <c r="A39" s="11">
        <v>33</v>
      </c>
      <c r="B39" s="12" t="s">
        <v>154</v>
      </c>
      <c r="C39" s="12">
        <v>0</v>
      </c>
      <c r="D39" s="12">
        <v>714147</v>
      </c>
      <c r="E39" s="12">
        <v>61174</v>
      </c>
      <c r="F39" s="12">
        <v>73295</v>
      </c>
      <c r="G39" s="12">
        <v>600884</v>
      </c>
    </row>
    <row r="40" spans="1:7" ht="12.75">
      <c r="A40" s="13">
        <v>34</v>
      </c>
      <c r="B40" s="14" t="s">
        <v>155</v>
      </c>
      <c r="C40" s="14">
        <v>0</v>
      </c>
      <c r="D40" s="14">
        <v>202459</v>
      </c>
      <c r="E40" s="14">
        <v>0</v>
      </c>
      <c r="F40" s="14">
        <v>139449</v>
      </c>
      <c r="G40" s="14">
        <v>236314</v>
      </c>
    </row>
    <row r="41" spans="1:7" ht="12.75">
      <c r="A41" s="11">
        <v>35</v>
      </c>
      <c r="B41" s="12" t="s">
        <v>156</v>
      </c>
      <c r="C41" s="12">
        <v>0</v>
      </c>
      <c r="D41" s="12">
        <v>250753</v>
      </c>
      <c r="E41" s="12">
        <v>33119</v>
      </c>
      <c r="F41" s="12">
        <v>213206</v>
      </c>
      <c r="G41" s="12">
        <v>387160</v>
      </c>
    </row>
    <row r="42" spans="1:7" ht="12.75">
      <c r="A42" s="13">
        <v>36</v>
      </c>
      <c r="B42" s="14" t="s">
        <v>157</v>
      </c>
      <c r="C42" s="14">
        <v>0</v>
      </c>
      <c r="D42" s="14">
        <v>184389</v>
      </c>
      <c r="E42" s="14">
        <v>4301</v>
      </c>
      <c r="F42" s="14">
        <v>72247</v>
      </c>
      <c r="G42" s="14">
        <v>225145</v>
      </c>
    </row>
    <row r="43" spans="1:7" ht="12.75">
      <c r="A43" s="11">
        <v>37</v>
      </c>
      <c r="B43" s="12" t="s">
        <v>158</v>
      </c>
      <c r="C43" s="12">
        <v>0</v>
      </c>
      <c r="D43" s="12">
        <v>83000</v>
      </c>
      <c r="E43" s="12">
        <v>0</v>
      </c>
      <c r="F43" s="12">
        <v>0</v>
      </c>
      <c r="G43" s="12">
        <v>511974</v>
      </c>
    </row>
    <row r="44" spans="1:7" ht="12.75">
      <c r="A44" s="13">
        <v>38</v>
      </c>
      <c r="B44" s="14" t="s">
        <v>159</v>
      </c>
      <c r="C44" s="14">
        <v>0</v>
      </c>
      <c r="D44" s="14">
        <v>167088</v>
      </c>
      <c r="E44" s="14">
        <v>11924</v>
      </c>
      <c r="F44" s="14">
        <v>277602</v>
      </c>
      <c r="G44" s="14">
        <v>647354</v>
      </c>
    </row>
    <row r="45" spans="1:7" ht="12.75">
      <c r="A45" s="11">
        <v>39</v>
      </c>
      <c r="B45" s="12" t="s">
        <v>160</v>
      </c>
      <c r="C45" s="12">
        <v>0</v>
      </c>
      <c r="D45" s="12">
        <v>1250892</v>
      </c>
      <c r="E45" s="12">
        <v>56096</v>
      </c>
      <c r="F45" s="12">
        <v>241158</v>
      </c>
      <c r="G45" s="12">
        <v>847845</v>
      </c>
    </row>
    <row r="46" spans="1:7" ht="12.75">
      <c r="A46" s="13">
        <v>40</v>
      </c>
      <c r="B46" s="14" t="s">
        <v>161</v>
      </c>
      <c r="C46" s="14">
        <v>0</v>
      </c>
      <c r="D46" s="14">
        <v>860660</v>
      </c>
      <c r="E46" s="14">
        <v>0</v>
      </c>
      <c r="F46" s="14">
        <v>261155</v>
      </c>
      <c r="G46" s="14">
        <v>2679291</v>
      </c>
    </row>
    <row r="47" spans="1:7" ht="12.75">
      <c r="A47" s="11">
        <v>41</v>
      </c>
      <c r="B47" s="12" t="s">
        <v>162</v>
      </c>
      <c r="C47" s="12">
        <v>0</v>
      </c>
      <c r="D47" s="12">
        <v>881525</v>
      </c>
      <c r="E47" s="12">
        <v>0</v>
      </c>
      <c r="F47" s="12">
        <v>177823</v>
      </c>
      <c r="G47" s="12">
        <v>885477</v>
      </c>
    </row>
    <row r="48" spans="1:7" ht="12.75">
      <c r="A48" s="13">
        <v>42</v>
      </c>
      <c r="B48" s="14" t="s">
        <v>163</v>
      </c>
      <c r="C48" s="14">
        <v>0</v>
      </c>
      <c r="D48" s="14">
        <v>290785</v>
      </c>
      <c r="E48" s="14">
        <v>27251</v>
      </c>
      <c r="F48" s="14">
        <v>168103</v>
      </c>
      <c r="G48" s="14">
        <v>76024</v>
      </c>
    </row>
    <row r="49" spans="1:7" ht="12.75">
      <c r="A49" s="11">
        <v>43</v>
      </c>
      <c r="B49" s="12" t="s">
        <v>164</v>
      </c>
      <c r="C49" s="12">
        <v>0</v>
      </c>
      <c r="D49" s="12">
        <v>951254</v>
      </c>
      <c r="E49" s="12">
        <v>45208</v>
      </c>
      <c r="F49" s="12">
        <v>138801</v>
      </c>
      <c r="G49" s="12">
        <v>201919</v>
      </c>
    </row>
    <row r="50" spans="1:7" ht="12.75">
      <c r="A50" s="13">
        <v>44</v>
      </c>
      <c r="B50" s="14" t="s">
        <v>165</v>
      </c>
      <c r="C50" s="14">
        <v>0</v>
      </c>
      <c r="D50" s="14">
        <v>261852</v>
      </c>
      <c r="E50" s="14">
        <v>0</v>
      </c>
      <c r="F50" s="14">
        <v>137011</v>
      </c>
      <c r="G50" s="14">
        <v>342638</v>
      </c>
    </row>
    <row r="51" spans="1:7" ht="12.75">
      <c r="A51" s="11">
        <v>45</v>
      </c>
      <c r="B51" s="12" t="s">
        <v>166</v>
      </c>
      <c r="C51" s="12">
        <v>0</v>
      </c>
      <c r="D51" s="12">
        <v>308574</v>
      </c>
      <c r="E51" s="12">
        <v>0</v>
      </c>
      <c r="F51" s="12">
        <v>79895</v>
      </c>
      <c r="G51" s="12">
        <v>296904</v>
      </c>
    </row>
    <row r="52" spans="1:7" ht="12.75">
      <c r="A52" s="13">
        <v>46</v>
      </c>
      <c r="B52" s="14" t="s">
        <v>167</v>
      </c>
      <c r="C52" s="14">
        <v>2137</v>
      </c>
      <c r="D52" s="14">
        <v>3369</v>
      </c>
      <c r="E52" s="14">
        <v>0</v>
      </c>
      <c r="F52" s="14">
        <v>0</v>
      </c>
      <c r="G52" s="14">
        <v>188352</v>
      </c>
    </row>
    <row r="53" spans="1:7" ht="12.75">
      <c r="A53" s="11">
        <v>47</v>
      </c>
      <c r="B53" s="12" t="s">
        <v>168</v>
      </c>
      <c r="C53" s="12">
        <v>0</v>
      </c>
      <c r="D53" s="12">
        <v>261915</v>
      </c>
      <c r="E53" s="12">
        <v>0</v>
      </c>
      <c r="F53" s="12">
        <v>163468</v>
      </c>
      <c r="G53" s="12">
        <v>817245</v>
      </c>
    </row>
    <row r="54" spans="1:7" ht="12.75">
      <c r="A54" s="13">
        <v>48</v>
      </c>
      <c r="B54" s="14" t="s">
        <v>169</v>
      </c>
      <c r="C54" s="14">
        <v>0</v>
      </c>
      <c r="D54" s="14">
        <v>1286723</v>
      </c>
      <c r="E54" s="14">
        <v>0</v>
      </c>
      <c r="F54" s="14">
        <v>150620</v>
      </c>
      <c r="G54" s="14">
        <v>671884</v>
      </c>
    </row>
    <row r="55" spans="1:7" ht="12.75">
      <c r="A55" s="11">
        <v>49</v>
      </c>
      <c r="B55" s="12" t="s">
        <v>170</v>
      </c>
      <c r="C55" s="12">
        <v>354181</v>
      </c>
      <c r="D55" s="12">
        <v>2595805</v>
      </c>
      <c r="E55" s="12">
        <v>8103</v>
      </c>
      <c r="F55" s="12">
        <v>0</v>
      </c>
      <c r="G55" s="12">
        <v>1931518</v>
      </c>
    </row>
    <row r="56" spans="1:7" ht="12.75">
      <c r="A56" s="13">
        <v>50</v>
      </c>
      <c r="B56" s="14" t="s">
        <v>385</v>
      </c>
      <c r="C56" s="14">
        <v>0</v>
      </c>
      <c r="D56" s="14">
        <v>579996</v>
      </c>
      <c r="E56" s="14">
        <v>0</v>
      </c>
      <c r="F56" s="14">
        <v>240127</v>
      </c>
      <c r="G56" s="14">
        <v>559861</v>
      </c>
    </row>
    <row r="57" spans="1:7" ht="12.75">
      <c r="A57" s="11">
        <v>2264</v>
      </c>
      <c r="B57" s="12" t="s">
        <v>171</v>
      </c>
      <c r="C57" s="12">
        <v>0</v>
      </c>
      <c r="D57" s="12">
        <v>0</v>
      </c>
      <c r="E57" s="12">
        <v>0</v>
      </c>
      <c r="F57" s="12">
        <v>0</v>
      </c>
      <c r="G57" s="12">
        <v>39356</v>
      </c>
    </row>
    <row r="58" spans="1:7" ht="12.75">
      <c r="A58" s="13">
        <v>2309</v>
      </c>
      <c r="B58" s="14" t="s">
        <v>172</v>
      </c>
      <c r="C58" s="14">
        <v>0</v>
      </c>
      <c r="D58" s="14">
        <v>1008398</v>
      </c>
      <c r="E58" s="14">
        <v>0</v>
      </c>
      <c r="F58" s="14">
        <v>0</v>
      </c>
      <c r="G58" s="14">
        <v>312130</v>
      </c>
    </row>
    <row r="59" spans="1:7" ht="12.75">
      <c r="A59" s="11">
        <v>2312</v>
      </c>
      <c r="B59" s="12" t="s">
        <v>173</v>
      </c>
      <c r="C59" s="12">
        <v>0</v>
      </c>
      <c r="D59" s="12">
        <v>98456</v>
      </c>
      <c r="E59" s="12">
        <v>0</v>
      </c>
      <c r="F59" s="12">
        <v>0</v>
      </c>
      <c r="G59" s="12">
        <v>41832</v>
      </c>
    </row>
    <row r="60" spans="1:7" ht="12.75">
      <c r="A60" s="13">
        <v>2355</v>
      </c>
      <c r="B60" s="14" t="s">
        <v>174</v>
      </c>
      <c r="C60" s="14">
        <v>0</v>
      </c>
      <c r="D60" s="14">
        <v>997958</v>
      </c>
      <c r="E60" s="14">
        <v>0</v>
      </c>
      <c r="F60" s="14">
        <v>54674</v>
      </c>
      <c r="G60" s="14">
        <v>860119</v>
      </c>
    </row>
    <row r="61" spans="1:7" ht="12.75">
      <c r="A61" s="11">
        <v>2439</v>
      </c>
      <c r="B61" s="12" t="s">
        <v>175</v>
      </c>
      <c r="C61" s="12">
        <v>0</v>
      </c>
      <c r="D61" s="12">
        <v>0</v>
      </c>
      <c r="E61" s="12">
        <v>0</v>
      </c>
      <c r="F61" s="12">
        <v>0</v>
      </c>
      <c r="G61" s="12">
        <v>75008</v>
      </c>
    </row>
    <row r="62" spans="1:7" ht="12.75">
      <c r="A62" s="13">
        <v>2460</v>
      </c>
      <c r="B62" s="14" t="s">
        <v>176</v>
      </c>
      <c r="C62" s="14">
        <v>0</v>
      </c>
      <c r="D62" s="14">
        <v>0</v>
      </c>
      <c r="E62" s="14">
        <v>0</v>
      </c>
      <c r="F62" s="14">
        <v>0</v>
      </c>
      <c r="G62" s="14">
        <v>337549</v>
      </c>
    </row>
    <row r="63" spans="1:7" ht="12.75">
      <c r="A63" s="11">
        <v>3000</v>
      </c>
      <c r="B63" s="12" t="s">
        <v>459</v>
      </c>
      <c r="C63" s="12">
        <v>0</v>
      </c>
      <c r="D63" s="12">
        <v>17043</v>
      </c>
      <c r="E63" s="12">
        <v>0</v>
      </c>
      <c r="F63" s="12">
        <v>0</v>
      </c>
      <c r="G63" s="12">
        <v>791931</v>
      </c>
    </row>
    <row r="64" spans="1:7" ht="4.5" customHeight="1">
      <c r="A64" s="15"/>
      <c r="B64" s="15"/>
      <c r="C64" s="15"/>
      <c r="D64" s="15"/>
      <c r="E64" s="15"/>
      <c r="F64" s="15"/>
      <c r="G64" s="15"/>
    </row>
    <row r="65" spans="1:7" ht="12.75">
      <c r="A65" s="17"/>
      <c r="B65" s="18" t="s">
        <v>177</v>
      </c>
      <c r="C65" s="18">
        <f>SUM(C11:C63)</f>
        <v>909464</v>
      </c>
      <c r="D65" s="18">
        <f>SUM(D11:D63)</f>
        <v>56084118</v>
      </c>
      <c r="E65" s="18">
        <f>SUM(E11:E63)</f>
        <v>972533</v>
      </c>
      <c r="F65" s="18">
        <f>SUM(F11:F63)</f>
        <v>7687326</v>
      </c>
      <c r="G65" s="18">
        <f>SUM(G11:G63)</f>
        <v>57061910</v>
      </c>
    </row>
    <row r="66" spans="1:7" ht="4.5" customHeight="1">
      <c r="A66" s="15"/>
      <c r="B66" s="15"/>
      <c r="C66" s="15"/>
      <c r="D66" s="15"/>
      <c r="E66" s="15"/>
      <c r="F66" s="15"/>
      <c r="G66" s="15"/>
    </row>
    <row r="67" spans="1:7" ht="12.75">
      <c r="A67" s="13">
        <v>2155</v>
      </c>
      <c r="B67" s="14" t="s">
        <v>178</v>
      </c>
      <c r="C67" s="14">
        <v>0</v>
      </c>
      <c r="D67" s="14">
        <v>0</v>
      </c>
      <c r="E67" s="14">
        <v>0</v>
      </c>
      <c r="F67" s="14">
        <v>0</v>
      </c>
      <c r="G67" s="14">
        <v>0</v>
      </c>
    </row>
    <row r="68" spans="1:7" ht="12.75">
      <c r="A68" s="11">
        <v>2408</v>
      </c>
      <c r="B68" s="12" t="s">
        <v>180</v>
      </c>
      <c r="C68" s="12">
        <v>0</v>
      </c>
      <c r="D68" s="12">
        <v>0</v>
      </c>
      <c r="E68" s="12">
        <v>0</v>
      </c>
      <c r="F68" s="12">
        <v>0</v>
      </c>
      <c r="G68" s="12">
        <v>0</v>
      </c>
    </row>
    <row r="69" ht="6.75" customHeight="1"/>
    <row r="70" spans="1:7" ht="12" customHeight="1">
      <c r="A70" s="4"/>
      <c r="B70" s="4"/>
      <c r="C70" s="15"/>
      <c r="D70" s="15"/>
      <c r="E70" s="15"/>
      <c r="F70" s="15"/>
      <c r="G70" s="15"/>
    </row>
    <row r="71" spans="1:7" ht="12" customHeight="1">
      <c r="A71" s="4"/>
      <c r="B71" s="4"/>
      <c r="C71" s="15"/>
      <c r="D71" s="15"/>
      <c r="E71" s="15"/>
      <c r="F71" s="15"/>
      <c r="G71" s="15"/>
    </row>
    <row r="72" spans="1:7" ht="12" customHeight="1">
      <c r="A72" s="4"/>
      <c r="B72" s="4"/>
      <c r="C72" s="15"/>
      <c r="D72" s="15"/>
      <c r="E72" s="15"/>
      <c r="F72" s="15"/>
      <c r="G72" s="15"/>
    </row>
    <row r="73" spans="1:7" ht="12" customHeight="1">
      <c r="A73" s="4"/>
      <c r="B73" s="4"/>
      <c r="C73" s="15"/>
      <c r="D73" s="15"/>
      <c r="E73" s="15"/>
      <c r="F73" s="15"/>
      <c r="G73" s="15"/>
    </row>
    <row r="74" spans="1:7" ht="12" customHeight="1">
      <c r="A74" s="4"/>
      <c r="B74" s="4"/>
      <c r="C74" s="15"/>
      <c r="D74" s="15"/>
      <c r="E74" s="15"/>
      <c r="F74" s="15"/>
      <c r="G74"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1" customWidth="1"/>
    <col min="2" max="2" width="35.83203125" style="81" customWidth="1"/>
    <col min="3" max="5" width="20.83203125" style="81" customWidth="1"/>
    <col min="6" max="6" width="35.83203125" style="81" customWidth="1"/>
    <col min="7" max="16384" width="19.83203125" style="81" customWidth="1"/>
  </cols>
  <sheetData>
    <row r="1" spans="1:2" ht="6.75" customHeight="1">
      <c r="A1" s="15"/>
      <c r="B1" s="79"/>
    </row>
    <row r="2" spans="1:6" ht="12.75">
      <c r="A2" s="9"/>
      <c r="B2" s="104"/>
      <c r="C2" s="105" t="s">
        <v>182</v>
      </c>
      <c r="D2" s="105"/>
      <c r="E2" s="105"/>
      <c r="F2" s="106" t="s">
        <v>5</v>
      </c>
    </row>
    <row r="3" spans="1:6" ht="12.75">
      <c r="A3" s="10"/>
      <c r="B3" s="107"/>
      <c r="C3" s="386" t="str">
        <f>capyear</f>
        <v>CAPITAL FUND 1999/2000 ACTUAL</v>
      </c>
      <c r="D3" s="139"/>
      <c r="E3" s="139"/>
      <c r="F3" s="324"/>
    </row>
    <row r="4" spans="1:6" ht="12.75">
      <c r="A4" s="8"/>
      <c r="C4" s="141"/>
      <c r="E4" s="141"/>
      <c r="F4" s="141"/>
    </row>
    <row r="5" spans="1:6" ht="12.75">
      <c r="A5" s="8"/>
      <c r="C5" s="56"/>
      <c r="D5" s="141"/>
      <c r="E5" s="141"/>
      <c r="F5" s="141"/>
    </row>
    <row r="6" spans="1:6" ht="12.75">
      <c r="A6" s="8"/>
      <c r="C6" s="226" t="s">
        <v>197</v>
      </c>
      <c r="D6" s="127"/>
      <c r="E6" s="128"/>
      <c r="F6" s="141"/>
    </row>
    <row r="7" spans="1:6" ht="12.75">
      <c r="A7" s="15"/>
      <c r="C7" s="142"/>
      <c r="D7" s="142" t="s">
        <v>213</v>
      </c>
      <c r="E7" s="158"/>
      <c r="F7" s="141"/>
    </row>
    <row r="8" spans="1:6" ht="12.75">
      <c r="A8" s="92"/>
      <c r="B8" s="45"/>
      <c r="C8" s="144" t="s">
        <v>238</v>
      </c>
      <c r="D8" s="144" t="s">
        <v>242</v>
      </c>
      <c r="E8" s="176"/>
      <c r="F8" s="141"/>
    </row>
    <row r="9" spans="1:6" ht="12.75">
      <c r="A9" s="51" t="s">
        <v>110</v>
      </c>
      <c r="B9" s="52" t="s">
        <v>111</v>
      </c>
      <c r="C9" s="146" t="s">
        <v>125</v>
      </c>
      <c r="D9" s="146" t="s">
        <v>243</v>
      </c>
      <c r="E9" s="146" t="s">
        <v>76</v>
      </c>
      <c r="F9" s="141"/>
    </row>
    <row r="10" spans="1:6" ht="4.5" customHeight="1">
      <c r="A10" s="76"/>
      <c r="B10" s="76"/>
      <c r="C10" s="147"/>
      <c r="D10" s="147"/>
      <c r="E10" s="147"/>
      <c r="F10" s="79"/>
    </row>
    <row r="11" spans="1:6" ht="12.75">
      <c r="A11" s="11">
        <v>1</v>
      </c>
      <c r="B11" s="12" t="s">
        <v>126</v>
      </c>
      <c r="C11" s="12">
        <v>0</v>
      </c>
      <c r="D11" s="12">
        <v>6294413</v>
      </c>
      <c r="E11" s="12">
        <f>SUM('- 49 -'!C11:G11,C11:D11)</f>
        <v>26947532</v>
      </c>
      <c r="F11"/>
    </row>
    <row r="12" spans="1:6" ht="12.75">
      <c r="A12" s="13">
        <v>2</v>
      </c>
      <c r="B12" s="14" t="s">
        <v>127</v>
      </c>
      <c r="C12" s="14">
        <v>236615</v>
      </c>
      <c r="D12" s="14">
        <v>1384515</v>
      </c>
      <c r="E12" s="14">
        <f>SUM('- 49 -'!C12:G12,C12:D12)</f>
        <v>3930018</v>
      </c>
      <c r="F12"/>
    </row>
    <row r="13" spans="1:6" ht="12.75">
      <c r="A13" s="11">
        <v>3</v>
      </c>
      <c r="B13" s="12" t="s">
        <v>128</v>
      </c>
      <c r="C13" s="12">
        <v>0</v>
      </c>
      <c r="D13" s="12">
        <v>85227</v>
      </c>
      <c r="E13" s="12">
        <f>SUM('- 49 -'!C13:G13,C13:D13)</f>
        <v>1823209</v>
      </c>
      <c r="F13"/>
    </row>
    <row r="14" spans="1:6" ht="12.75">
      <c r="A14" s="13">
        <v>4</v>
      </c>
      <c r="B14" s="14" t="s">
        <v>129</v>
      </c>
      <c r="C14" s="14">
        <v>16976</v>
      </c>
      <c r="D14" s="14">
        <v>545522</v>
      </c>
      <c r="E14" s="14">
        <f>SUM('- 49 -'!C14:G14,C14:D14)</f>
        <v>3954252</v>
      </c>
      <c r="F14"/>
    </row>
    <row r="15" spans="1:6" ht="12.75">
      <c r="A15" s="11">
        <v>5</v>
      </c>
      <c r="B15" s="12" t="s">
        <v>130</v>
      </c>
      <c r="C15" s="12">
        <v>0</v>
      </c>
      <c r="D15" s="12">
        <v>781435</v>
      </c>
      <c r="E15" s="12">
        <f>SUM('- 49 -'!C15:G15,C15:D15)</f>
        <v>3810109</v>
      </c>
      <c r="F15"/>
    </row>
    <row r="16" spans="1:6" ht="12.75">
      <c r="A16" s="13">
        <v>6</v>
      </c>
      <c r="B16" s="14" t="s">
        <v>131</v>
      </c>
      <c r="C16" s="14">
        <v>0</v>
      </c>
      <c r="D16" s="14">
        <v>393455</v>
      </c>
      <c r="E16" s="14">
        <f>SUM('- 49 -'!C16:G16,C16:D16)</f>
        <v>4235942</v>
      </c>
      <c r="F16"/>
    </row>
    <row r="17" spans="1:6" ht="12.75">
      <c r="A17" s="11">
        <v>9</v>
      </c>
      <c r="B17" s="12" t="s">
        <v>132</v>
      </c>
      <c r="C17" s="12">
        <v>0</v>
      </c>
      <c r="D17" s="12">
        <v>2184552</v>
      </c>
      <c r="E17" s="12">
        <f>SUM('- 49 -'!C17:G17,C17:D17)</f>
        <v>8801480</v>
      </c>
      <c r="F17"/>
    </row>
    <row r="18" spans="1:6" ht="12.75">
      <c r="A18" s="13">
        <v>10</v>
      </c>
      <c r="B18" s="14" t="s">
        <v>133</v>
      </c>
      <c r="C18" s="14">
        <v>0</v>
      </c>
      <c r="D18" s="14">
        <v>286198</v>
      </c>
      <c r="E18" s="14">
        <f>SUM('- 49 -'!C18:G18,C18:D18)</f>
        <v>4649652</v>
      </c>
      <c r="F18"/>
    </row>
    <row r="19" spans="1:6" ht="12.75">
      <c r="A19" s="11">
        <v>11</v>
      </c>
      <c r="B19" s="12" t="s">
        <v>134</v>
      </c>
      <c r="C19" s="12">
        <v>0</v>
      </c>
      <c r="D19" s="12">
        <v>464885</v>
      </c>
      <c r="E19" s="12">
        <f>SUM('- 49 -'!C19:G19,C19:D19)</f>
        <v>2432070</v>
      </c>
      <c r="F19"/>
    </row>
    <row r="20" spans="1:6" ht="12.75">
      <c r="A20" s="13">
        <v>12</v>
      </c>
      <c r="B20" s="14" t="s">
        <v>135</v>
      </c>
      <c r="C20" s="14">
        <v>52203</v>
      </c>
      <c r="D20" s="14">
        <v>4805388</v>
      </c>
      <c r="E20" s="14">
        <f>SUM('- 49 -'!C20:G20,C20:D20)</f>
        <v>8941905</v>
      </c>
      <c r="F20"/>
    </row>
    <row r="21" spans="1:6" ht="12.75">
      <c r="A21" s="11">
        <v>13</v>
      </c>
      <c r="B21" s="12" t="s">
        <v>136</v>
      </c>
      <c r="C21" s="12">
        <v>0</v>
      </c>
      <c r="D21" s="12">
        <v>735518</v>
      </c>
      <c r="E21" s="12">
        <f>SUM('- 49 -'!C21:G21,C21:D21)</f>
        <v>3265949</v>
      </c>
      <c r="F21"/>
    </row>
    <row r="22" spans="1:6" ht="12.75">
      <c r="A22" s="13">
        <v>14</v>
      </c>
      <c r="B22" s="14" t="s">
        <v>137</v>
      </c>
      <c r="C22" s="14">
        <v>0</v>
      </c>
      <c r="D22" s="14">
        <v>913310</v>
      </c>
      <c r="E22" s="14">
        <f>SUM('- 49 -'!C22:G22,C22:D22)</f>
        <v>5367339</v>
      </c>
      <c r="F22"/>
    </row>
    <row r="23" spans="1:6" ht="12.75">
      <c r="A23" s="11">
        <v>15</v>
      </c>
      <c r="B23" s="12" t="s">
        <v>138</v>
      </c>
      <c r="C23" s="12">
        <v>0</v>
      </c>
      <c r="D23" s="12">
        <v>520280</v>
      </c>
      <c r="E23" s="12">
        <f>SUM('- 49 -'!C23:G23,C23:D23)</f>
        <v>8251196</v>
      </c>
      <c r="F23"/>
    </row>
    <row r="24" spans="1:6" ht="12.75">
      <c r="A24" s="13">
        <v>16</v>
      </c>
      <c r="B24" s="14" t="s">
        <v>139</v>
      </c>
      <c r="C24" s="14">
        <v>0</v>
      </c>
      <c r="D24" s="14">
        <v>208426</v>
      </c>
      <c r="E24" s="14">
        <f>SUM('- 49 -'!C24:G24,C24:D24)</f>
        <v>624948</v>
      </c>
      <c r="F24"/>
    </row>
    <row r="25" spans="1:6" ht="12.75">
      <c r="A25" s="11">
        <v>17</v>
      </c>
      <c r="B25" s="12" t="s">
        <v>140</v>
      </c>
      <c r="C25" s="12">
        <v>255</v>
      </c>
      <c r="D25" s="12">
        <v>40000</v>
      </c>
      <c r="E25" s="12">
        <f>SUM('- 49 -'!C25:G25,C25:D25)</f>
        <v>306655</v>
      </c>
      <c r="F25"/>
    </row>
    <row r="26" spans="1:6" ht="12.75">
      <c r="A26" s="13">
        <v>18</v>
      </c>
      <c r="B26" s="14" t="s">
        <v>141</v>
      </c>
      <c r="C26" s="14">
        <v>0</v>
      </c>
      <c r="D26" s="14">
        <v>128552</v>
      </c>
      <c r="E26" s="14">
        <f>SUM('- 49 -'!C26:G26,C26:D26)</f>
        <v>847375</v>
      </c>
      <c r="F26"/>
    </row>
    <row r="27" spans="1:6" ht="12.75">
      <c r="A27" s="11">
        <v>19</v>
      </c>
      <c r="B27" s="12" t="s">
        <v>142</v>
      </c>
      <c r="C27" s="12">
        <v>0</v>
      </c>
      <c r="D27" s="12">
        <v>2589062</v>
      </c>
      <c r="E27" s="12">
        <f>SUM('- 49 -'!C27:G27,C27:D27)</f>
        <v>5523089</v>
      </c>
      <c r="F27"/>
    </row>
    <row r="28" spans="1:6" ht="12.75">
      <c r="A28" s="13">
        <v>20</v>
      </c>
      <c r="B28" s="14" t="s">
        <v>143</v>
      </c>
      <c r="C28" s="14">
        <v>0</v>
      </c>
      <c r="D28" s="14">
        <v>0</v>
      </c>
      <c r="E28" s="14">
        <f>SUM('- 49 -'!C28:G28,C28:D28)</f>
        <v>989520</v>
      </c>
      <c r="F28"/>
    </row>
    <row r="29" spans="1:6" ht="12.75">
      <c r="A29" s="11">
        <v>21</v>
      </c>
      <c r="B29" s="12" t="s">
        <v>144</v>
      </c>
      <c r="C29" s="12">
        <v>0</v>
      </c>
      <c r="D29" s="12">
        <v>163743</v>
      </c>
      <c r="E29" s="12">
        <f>SUM('- 49 -'!C29:G29,C29:D29)</f>
        <v>3487926</v>
      </c>
      <c r="F29"/>
    </row>
    <row r="30" spans="1:6" ht="12.75">
      <c r="A30" s="13">
        <v>22</v>
      </c>
      <c r="B30" s="14" t="s">
        <v>145</v>
      </c>
      <c r="C30" s="14">
        <v>400000</v>
      </c>
      <c r="D30" s="14">
        <v>0</v>
      </c>
      <c r="E30" s="14">
        <f>SUM('- 49 -'!C30:G30,C30:D30)</f>
        <v>3287473</v>
      </c>
      <c r="F30"/>
    </row>
    <row r="31" spans="1:6" ht="12.75">
      <c r="A31" s="11">
        <v>23</v>
      </c>
      <c r="B31" s="12" t="s">
        <v>146</v>
      </c>
      <c r="C31" s="12">
        <v>0</v>
      </c>
      <c r="D31" s="12">
        <v>25346</v>
      </c>
      <c r="E31" s="12">
        <f>SUM('- 49 -'!C31:G31,C31:D31)</f>
        <v>1098455</v>
      </c>
      <c r="F31"/>
    </row>
    <row r="32" spans="1:6" ht="12.75">
      <c r="A32" s="13">
        <v>24</v>
      </c>
      <c r="B32" s="14" t="s">
        <v>147</v>
      </c>
      <c r="C32" s="14">
        <v>0</v>
      </c>
      <c r="D32" s="14">
        <v>166404</v>
      </c>
      <c r="E32" s="14">
        <f>SUM('- 49 -'!C32:G32,C32:D32)</f>
        <v>1942653</v>
      </c>
      <c r="F32"/>
    </row>
    <row r="33" spans="1:6" ht="12.75">
      <c r="A33" s="11">
        <v>25</v>
      </c>
      <c r="B33" s="12" t="s">
        <v>148</v>
      </c>
      <c r="C33" s="12">
        <v>0</v>
      </c>
      <c r="D33" s="12">
        <v>134861</v>
      </c>
      <c r="E33" s="12">
        <f>SUM('- 49 -'!C33:G33,C33:D33)</f>
        <v>2721062</v>
      </c>
      <c r="F33"/>
    </row>
    <row r="34" spans="1:6" ht="12.75">
      <c r="A34" s="13">
        <v>26</v>
      </c>
      <c r="B34" s="14" t="s">
        <v>149</v>
      </c>
      <c r="C34" s="14">
        <v>39356</v>
      </c>
      <c r="D34" s="14">
        <v>1071729</v>
      </c>
      <c r="E34" s="14">
        <f>SUM('- 49 -'!C34:G34,C34:D34)</f>
        <v>3284304</v>
      </c>
      <c r="F34"/>
    </row>
    <row r="35" spans="1:6" ht="12.75">
      <c r="A35" s="11">
        <v>28</v>
      </c>
      <c r="B35" s="12" t="s">
        <v>150</v>
      </c>
      <c r="C35" s="12">
        <v>0</v>
      </c>
      <c r="D35" s="12">
        <v>249750</v>
      </c>
      <c r="E35" s="12">
        <f>SUM('- 49 -'!C35:G35,C35:D35)</f>
        <v>951125</v>
      </c>
      <c r="F35"/>
    </row>
    <row r="36" spans="1:6" ht="12.75">
      <c r="A36" s="13">
        <v>30</v>
      </c>
      <c r="B36" s="14" t="s">
        <v>151</v>
      </c>
      <c r="C36" s="14">
        <v>0</v>
      </c>
      <c r="D36" s="14">
        <v>202777</v>
      </c>
      <c r="E36" s="14">
        <f>SUM('- 49 -'!C36:G36,C36:D36)</f>
        <v>1500672</v>
      </c>
      <c r="F36"/>
    </row>
    <row r="37" spans="1:6" ht="12.75">
      <c r="A37" s="11">
        <v>31</v>
      </c>
      <c r="B37" s="12" t="s">
        <v>152</v>
      </c>
      <c r="C37" s="12">
        <v>0</v>
      </c>
      <c r="D37" s="12">
        <v>106931</v>
      </c>
      <c r="E37" s="12">
        <f>SUM('- 49 -'!C37:G37,C37:D37)</f>
        <v>2734135</v>
      </c>
      <c r="F37"/>
    </row>
    <row r="38" spans="1:6" ht="12.75">
      <c r="A38" s="13">
        <v>32</v>
      </c>
      <c r="B38" s="14" t="s">
        <v>153</v>
      </c>
      <c r="C38" s="14">
        <v>0</v>
      </c>
      <c r="D38" s="14">
        <v>24019</v>
      </c>
      <c r="E38" s="14">
        <f>SUM('- 49 -'!C38:G38,C38:D38)</f>
        <v>1242126</v>
      </c>
      <c r="F38"/>
    </row>
    <row r="39" spans="1:6" ht="12.75">
      <c r="A39" s="11">
        <v>33</v>
      </c>
      <c r="B39" s="12" t="s">
        <v>154</v>
      </c>
      <c r="C39" s="12">
        <v>0</v>
      </c>
      <c r="D39" s="12">
        <v>57238</v>
      </c>
      <c r="E39" s="12">
        <f>SUM('- 49 -'!C39:G39,C39:D39)</f>
        <v>1506738</v>
      </c>
      <c r="F39"/>
    </row>
    <row r="40" spans="1:6" ht="12.75">
      <c r="A40" s="13">
        <v>34</v>
      </c>
      <c r="B40" s="14" t="s">
        <v>155</v>
      </c>
      <c r="C40" s="14">
        <v>0</v>
      </c>
      <c r="D40" s="14">
        <v>242993</v>
      </c>
      <c r="E40" s="14">
        <f>SUM('- 49 -'!C40:G40,C40:D40)</f>
        <v>821215</v>
      </c>
      <c r="F40"/>
    </row>
    <row r="41" spans="1:6" ht="12.75">
      <c r="A41" s="11">
        <v>35</v>
      </c>
      <c r="B41" s="12" t="s">
        <v>156</v>
      </c>
      <c r="C41" s="12">
        <v>0</v>
      </c>
      <c r="D41" s="12">
        <v>236904</v>
      </c>
      <c r="E41" s="12">
        <f>SUM('- 49 -'!C41:G41,C41:D41)</f>
        <v>1121142</v>
      </c>
      <c r="F41"/>
    </row>
    <row r="42" spans="1:6" ht="12.75">
      <c r="A42" s="13">
        <v>36</v>
      </c>
      <c r="B42" s="14" t="s">
        <v>157</v>
      </c>
      <c r="C42" s="14">
        <v>0</v>
      </c>
      <c r="D42" s="14">
        <v>113067</v>
      </c>
      <c r="E42" s="14">
        <f>SUM('- 49 -'!C42:G42,C42:D42)</f>
        <v>599149</v>
      </c>
      <c r="F42"/>
    </row>
    <row r="43" spans="1:6" ht="12.75">
      <c r="A43" s="11">
        <v>37</v>
      </c>
      <c r="B43" s="12" t="s">
        <v>158</v>
      </c>
      <c r="C43" s="12">
        <v>0</v>
      </c>
      <c r="D43" s="12">
        <v>63053</v>
      </c>
      <c r="E43" s="12">
        <f>SUM('- 49 -'!C43:G43,C43:D43)</f>
        <v>658027</v>
      </c>
      <c r="F43"/>
    </row>
    <row r="44" spans="1:6" ht="12.75">
      <c r="A44" s="13">
        <v>38</v>
      </c>
      <c r="B44" s="14" t="s">
        <v>159</v>
      </c>
      <c r="C44" s="14">
        <v>0</v>
      </c>
      <c r="D44" s="14">
        <v>269438</v>
      </c>
      <c r="E44" s="14">
        <f>SUM('- 49 -'!C44:G44,C44:D44)</f>
        <v>1373406</v>
      </c>
      <c r="F44"/>
    </row>
    <row r="45" spans="1:6" ht="12.75">
      <c r="A45" s="11">
        <v>39</v>
      </c>
      <c r="B45" s="12" t="s">
        <v>160</v>
      </c>
      <c r="C45" s="12">
        <v>0</v>
      </c>
      <c r="D45" s="12">
        <v>447127</v>
      </c>
      <c r="E45" s="12">
        <f>SUM('- 49 -'!C45:G45,C45:D45)</f>
        <v>2843118</v>
      </c>
      <c r="F45"/>
    </row>
    <row r="46" spans="1:6" ht="12.75">
      <c r="A46" s="13">
        <v>40</v>
      </c>
      <c r="B46" s="14" t="s">
        <v>161</v>
      </c>
      <c r="C46" s="14">
        <v>0</v>
      </c>
      <c r="D46" s="14">
        <v>448266</v>
      </c>
      <c r="E46" s="14">
        <f>SUM('- 49 -'!C46:G46,C46:D46)</f>
        <v>4249372</v>
      </c>
      <c r="F46"/>
    </row>
    <row r="47" spans="1:6" ht="12.75">
      <c r="A47" s="11">
        <v>41</v>
      </c>
      <c r="B47" s="12" t="s">
        <v>162</v>
      </c>
      <c r="C47" s="12">
        <v>0</v>
      </c>
      <c r="D47" s="12">
        <v>435477</v>
      </c>
      <c r="E47" s="12">
        <f>SUM('- 49 -'!C47:G47,C47:D47)</f>
        <v>2380302</v>
      </c>
      <c r="F47"/>
    </row>
    <row r="48" spans="1:6" ht="12.75">
      <c r="A48" s="13">
        <v>42</v>
      </c>
      <c r="B48" s="14" t="s">
        <v>163</v>
      </c>
      <c r="C48" s="14">
        <v>0</v>
      </c>
      <c r="D48" s="14">
        <v>5317</v>
      </c>
      <c r="E48" s="14">
        <f>SUM('- 49 -'!C48:G48,C48:D48)</f>
        <v>567480</v>
      </c>
      <c r="F48"/>
    </row>
    <row r="49" spans="1:6" ht="12.75">
      <c r="A49" s="11">
        <v>43</v>
      </c>
      <c r="B49" s="12" t="s">
        <v>164</v>
      </c>
      <c r="C49" s="12">
        <v>0</v>
      </c>
      <c r="D49" s="12">
        <v>120531</v>
      </c>
      <c r="E49" s="12">
        <f>SUM('- 49 -'!C49:G49,C49:D49)</f>
        <v>1457713</v>
      </c>
      <c r="F49"/>
    </row>
    <row r="50" spans="1:6" ht="12.75">
      <c r="A50" s="13">
        <v>44</v>
      </c>
      <c r="B50" s="14" t="s">
        <v>165</v>
      </c>
      <c r="C50" s="14">
        <v>0</v>
      </c>
      <c r="D50" s="14">
        <v>228760</v>
      </c>
      <c r="E50" s="14">
        <f>SUM('- 49 -'!C50:G50,C50:D50)</f>
        <v>970261</v>
      </c>
      <c r="F50"/>
    </row>
    <row r="51" spans="1:6" ht="12.75">
      <c r="A51" s="11">
        <v>45</v>
      </c>
      <c r="B51" s="12" t="s">
        <v>166</v>
      </c>
      <c r="C51" s="12">
        <v>0</v>
      </c>
      <c r="D51" s="12">
        <v>0</v>
      </c>
      <c r="E51" s="12">
        <f>SUM('- 49 -'!C51:G51,C51:D51)</f>
        <v>685373</v>
      </c>
      <c r="F51"/>
    </row>
    <row r="52" spans="1:6" ht="12.75">
      <c r="A52" s="13">
        <v>46</v>
      </c>
      <c r="B52" s="14" t="s">
        <v>167</v>
      </c>
      <c r="C52" s="14">
        <v>0</v>
      </c>
      <c r="D52" s="14">
        <v>380584</v>
      </c>
      <c r="E52" s="14">
        <f>SUM('- 49 -'!C52:G52,C52:D52)</f>
        <v>574442</v>
      </c>
      <c r="F52"/>
    </row>
    <row r="53" spans="1:6" ht="12.75">
      <c r="A53" s="11">
        <v>47</v>
      </c>
      <c r="B53" s="12" t="s">
        <v>168</v>
      </c>
      <c r="C53" s="12">
        <v>0</v>
      </c>
      <c r="D53" s="12">
        <v>60659</v>
      </c>
      <c r="E53" s="12">
        <f>SUM('- 49 -'!C53:G53,C53:D53)</f>
        <v>1303287</v>
      </c>
      <c r="F53"/>
    </row>
    <row r="54" spans="1:6" ht="12.75">
      <c r="A54" s="13">
        <v>48</v>
      </c>
      <c r="B54" s="14" t="s">
        <v>169</v>
      </c>
      <c r="C54" s="14">
        <v>0</v>
      </c>
      <c r="D54" s="14">
        <v>1297667</v>
      </c>
      <c r="E54" s="14">
        <f>SUM('- 49 -'!C54:G54,C54:D54)</f>
        <v>3406894</v>
      </c>
      <c r="F54"/>
    </row>
    <row r="55" spans="1:6" ht="12.75">
      <c r="A55" s="11">
        <v>49</v>
      </c>
      <c r="B55" s="12" t="s">
        <v>170</v>
      </c>
      <c r="C55" s="12">
        <v>0</v>
      </c>
      <c r="D55" s="12">
        <v>491818</v>
      </c>
      <c r="E55" s="12">
        <f>SUM('- 49 -'!C55:G55,C55:D55)</f>
        <v>5381425</v>
      </c>
      <c r="F55"/>
    </row>
    <row r="56" spans="1:6" ht="12.75">
      <c r="A56" s="13">
        <v>50</v>
      </c>
      <c r="B56" s="14" t="s">
        <v>385</v>
      </c>
      <c r="C56" s="14">
        <v>0</v>
      </c>
      <c r="D56" s="14">
        <v>43253</v>
      </c>
      <c r="E56" s="14">
        <f>SUM('- 49 -'!C56:G56,C56:D56)</f>
        <v>1423237</v>
      </c>
      <c r="F56"/>
    </row>
    <row r="57" spans="1:6" ht="12.75">
      <c r="A57" s="11">
        <v>2264</v>
      </c>
      <c r="B57" s="12" t="s">
        <v>171</v>
      </c>
      <c r="C57" s="12">
        <v>0</v>
      </c>
      <c r="D57" s="12">
        <v>44842</v>
      </c>
      <c r="E57" s="12">
        <f>SUM('- 49 -'!C57:G57,C57:D57)</f>
        <v>84198</v>
      </c>
      <c r="F57"/>
    </row>
    <row r="58" spans="1:6" ht="12.75">
      <c r="A58" s="13">
        <v>2309</v>
      </c>
      <c r="B58" s="14" t="s">
        <v>172</v>
      </c>
      <c r="C58" s="14">
        <v>0</v>
      </c>
      <c r="D58" s="14">
        <v>52705</v>
      </c>
      <c r="E58" s="14">
        <f>SUM('- 49 -'!C58:G58,C58:D58)</f>
        <v>1373233</v>
      </c>
      <c r="F58"/>
    </row>
    <row r="59" spans="1:6" ht="12.75">
      <c r="A59" s="11">
        <v>2312</v>
      </c>
      <c r="B59" s="12" t="s">
        <v>173</v>
      </c>
      <c r="C59" s="12">
        <v>0</v>
      </c>
      <c r="D59" s="12">
        <v>0</v>
      </c>
      <c r="E59" s="12">
        <f>SUM('- 49 -'!C59:G59,C59:D59)</f>
        <v>140288</v>
      </c>
      <c r="F59"/>
    </row>
    <row r="60" spans="1:6" ht="12.75">
      <c r="A60" s="13">
        <v>2355</v>
      </c>
      <c r="B60" s="14" t="s">
        <v>174</v>
      </c>
      <c r="C60" s="14">
        <v>0</v>
      </c>
      <c r="D60" s="14">
        <v>362260</v>
      </c>
      <c r="E60" s="14">
        <f>SUM('- 49 -'!C60:G60,C60:D60)</f>
        <v>2275011</v>
      </c>
      <c r="F60"/>
    </row>
    <row r="61" spans="1:6" ht="12.75">
      <c r="A61" s="11">
        <v>2439</v>
      </c>
      <c r="B61" s="12" t="s">
        <v>175</v>
      </c>
      <c r="C61" s="12">
        <v>0</v>
      </c>
      <c r="D61" s="12">
        <v>120528</v>
      </c>
      <c r="E61" s="12">
        <f>SUM('- 49 -'!C61:G61,C61:D61)</f>
        <v>195536</v>
      </c>
      <c r="F61"/>
    </row>
    <row r="62" spans="1:6" ht="12.75">
      <c r="A62" s="13">
        <v>2460</v>
      </c>
      <c r="B62" s="14" t="s">
        <v>176</v>
      </c>
      <c r="C62" s="14">
        <v>0</v>
      </c>
      <c r="D62" s="14">
        <v>0</v>
      </c>
      <c r="E62" s="14">
        <f>SUM('- 49 -'!C62:G62,C62:D62)</f>
        <v>337549</v>
      </c>
      <c r="F62"/>
    </row>
    <row r="63" spans="1:6" ht="12.75">
      <c r="A63" s="11">
        <v>3000</v>
      </c>
      <c r="B63" s="12" t="s">
        <v>459</v>
      </c>
      <c r="C63" s="12">
        <v>0</v>
      </c>
      <c r="D63" s="12">
        <v>560421</v>
      </c>
      <c r="E63" s="12">
        <f>SUM('- 49 -'!C63:G63,C63:D63)</f>
        <v>1369395</v>
      </c>
      <c r="F63"/>
    </row>
    <row r="64" spans="1:6" ht="4.5" customHeight="1">
      <c r="A64" s="15"/>
      <c r="B64" s="15"/>
      <c r="C64" s="15"/>
      <c r="D64" s="15"/>
      <c r="E64" s="15"/>
      <c r="F64"/>
    </row>
    <row r="65" spans="1:6" ht="12.75">
      <c r="A65" s="17"/>
      <c r="B65" s="18" t="s">
        <v>177</v>
      </c>
      <c r="C65" s="18">
        <f>SUM(C11:C63)</f>
        <v>745405</v>
      </c>
      <c r="D65" s="18">
        <f>SUM(D11:D63)</f>
        <v>30589206</v>
      </c>
      <c r="E65" s="18">
        <f>SUM(E11:E63)</f>
        <v>154049962</v>
      </c>
      <c r="F65"/>
    </row>
    <row r="66" spans="1:6" ht="4.5" customHeight="1">
      <c r="A66" s="15"/>
      <c r="B66" s="15"/>
      <c r="C66" s="15"/>
      <c r="D66" s="15"/>
      <c r="E66" s="15"/>
      <c r="F66"/>
    </row>
    <row r="67" spans="1:6" ht="12.75">
      <c r="A67" s="13">
        <v>2155</v>
      </c>
      <c r="B67" s="14" t="s">
        <v>178</v>
      </c>
      <c r="C67" s="14">
        <v>0</v>
      </c>
      <c r="D67" s="14">
        <v>0</v>
      </c>
      <c r="E67" s="14">
        <f>SUM('- 49 -'!C67:G67,C67:D67)</f>
        <v>0</v>
      </c>
      <c r="F67"/>
    </row>
    <row r="68" spans="1:6" ht="12.75">
      <c r="A68" s="11">
        <v>2408</v>
      </c>
      <c r="B68" s="12" t="s">
        <v>180</v>
      </c>
      <c r="C68" s="12">
        <v>0</v>
      </c>
      <c r="D68" s="12">
        <v>12069</v>
      </c>
      <c r="E68" s="12">
        <f>SUM('- 49 -'!C68:G68,C68:D68)</f>
        <v>12069</v>
      </c>
      <c r="F68"/>
    </row>
    <row r="69" ht="6.75" customHeight="1"/>
    <row r="70" spans="1:6" ht="12" customHeight="1">
      <c r="A70" s="4"/>
      <c r="B70" s="4"/>
      <c r="C70" s="15"/>
      <c r="D70" s="15"/>
      <c r="E70" s="15"/>
      <c r="F70" s="15"/>
    </row>
    <row r="71" spans="1:6" ht="12" customHeight="1">
      <c r="A71" s="4"/>
      <c r="B71" s="4"/>
      <c r="C71" s="15"/>
      <c r="D71" s="15"/>
      <c r="E71" s="15"/>
      <c r="F71" s="15"/>
    </row>
    <row r="72" spans="1:6" ht="12" customHeight="1">
      <c r="A72" s="4"/>
      <c r="B72" s="4"/>
      <c r="C72" s="15"/>
      <c r="D72" s="15"/>
      <c r="E72" s="15"/>
      <c r="F72" s="15"/>
    </row>
    <row r="73" spans="1:6" ht="12" customHeight="1">
      <c r="A73" s="4"/>
      <c r="B73" s="4"/>
      <c r="C73" s="15"/>
      <c r="D73" s="15"/>
      <c r="E73" s="15"/>
      <c r="F73" s="15"/>
    </row>
    <row r="74" spans="1:6" ht="12" customHeight="1">
      <c r="A74" s="4"/>
      <c r="B74" s="4"/>
      <c r="C74" s="15"/>
      <c r="D74" s="15"/>
      <c r="E74" s="15"/>
      <c r="F74" s="15"/>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2">
    <pageSetUpPr fitToPage="1"/>
  </sheetPr>
  <dimension ref="A1:H75"/>
  <sheetViews>
    <sheetView showGridLines="0" showZeros="0" workbookViewId="0" topLeftCell="A1">
      <selection activeCell="A1" sqref="A1"/>
    </sheetView>
  </sheetViews>
  <sheetFormatPr defaultColWidth="15.83203125" defaultRowHeight="12"/>
  <cols>
    <col min="1" max="1" width="6.83203125" style="81" customWidth="1"/>
    <col min="2" max="2" width="33.83203125" style="81" customWidth="1"/>
    <col min="3" max="3" width="17.83203125" style="81" customWidth="1"/>
    <col min="4" max="5" width="16.83203125" style="81" customWidth="1"/>
    <col min="6" max="6" width="17.83203125" style="81" customWidth="1"/>
    <col min="7" max="16384" width="15.83203125" style="81" customWidth="1"/>
  </cols>
  <sheetData>
    <row r="1" spans="1:2" ht="6.75" customHeight="1">
      <c r="A1" s="15"/>
      <c r="B1" s="79"/>
    </row>
    <row r="2" spans="1:8" ht="12.75">
      <c r="A2" s="9"/>
      <c r="B2" s="104"/>
      <c r="C2" s="105" t="s">
        <v>183</v>
      </c>
      <c r="D2" s="105"/>
      <c r="E2" s="105"/>
      <c r="F2" s="105"/>
      <c r="G2" s="287"/>
      <c r="H2" s="287"/>
    </row>
    <row r="3" spans="1:8" ht="12.75">
      <c r="A3" s="10"/>
      <c r="B3" s="107"/>
      <c r="C3" s="387" t="str">
        <f>"FOR THE "&amp;REPLACE(REPLACE(YEAR,1,22,""),5,5,"")&amp;" TAXATION YEAR"</f>
        <v>FOR THE 1999 TAXATION YEAR</v>
      </c>
      <c r="D3" s="387"/>
      <c r="E3" s="170"/>
      <c r="F3" s="151"/>
      <c r="G3" s="324"/>
      <c r="H3" s="324"/>
    </row>
    <row r="4" spans="1:8" ht="12.75">
      <c r="A4" s="376"/>
      <c r="B4" s="376"/>
      <c r="C4" s="141"/>
      <c r="D4" s="141"/>
      <c r="E4" s="152"/>
      <c r="F4" s="152"/>
      <c r="G4" s="152"/>
      <c r="H4" s="141"/>
    </row>
    <row r="5" spans="1:8" ht="12.75">
      <c r="A5" s="8"/>
      <c r="B5" s="81">
        <f>REPLACE(B4,5,5,"")</f>
      </c>
      <c r="C5" s="56"/>
      <c r="D5" s="141"/>
      <c r="E5" s="141"/>
      <c r="F5" s="141"/>
      <c r="G5" s="141"/>
      <c r="H5" s="141"/>
    </row>
    <row r="6" spans="1:8" ht="16.5">
      <c r="A6" s="8"/>
      <c r="C6" s="153" t="s">
        <v>198</v>
      </c>
      <c r="D6" s="154"/>
      <c r="E6" s="154"/>
      <c r="F6" s="153" t="s">
        <v>506</v>
      </c>
      <c r="G6" s="154"/>
      <c r="H6" s="155"/>
    </row>
    <row r="7" spans="1:8" ht="12.75">
      <c r="A7" s="15"/>
      <c r="C7" s="156" t="s">
        <v>214</v>
      </c>
      <c r="D7" s="157"/>
      <c r="E7" s="142"/>
      <c r="F7" s="142" t="s">
        <v>214</v>
      </c>
      <c r="G7" s="143"/>
      <c r="H7" s="142"/>
    </row>
    <row r="8" spans="1:8" ht="12.75">
      <c r="A8" s="92"/>
      <c r="B8" s="45"/>
      <c r="C8" s="159" t="s">
        <v>244</v>
      </c>
      <c r="D8" s="171"/>
      <c r="E8" s="144"/>
      <c r="F8" s="144" t="s">
        <v>244</v>
      </c>
      <c r="G8" s="145"/>
      <c r="H8" s="144"/>
    </row>
    <row r="9" spans="1:8" ht="12.75">
      <c r="A9" s="51" t="s">
        <v>110</v>
      </c>
      <c r="B9" s="52" t="s">
        <v>111</v>
      </c>
      <c r="C9" s="162" t="s">
        <v>260</v>
      </c>
      <c r="D9" s="162" t="s">
        <v>261</v>
      </c>
      <c r="E9" s="146" t="s">
        <v>76</v>
      </c>
      <c r="F9" s="146" t="s">
        <v>260</v>
      </c>
      <c r="G9" s="146" t="s">
        <v>63</v>
      </c>
      <c r="H9" s="146" t="s">
        <v>76</v>
      </c>
    </row>
    <row r="10" spans="1:8" ht="4.5" customHeight="1">
      <c r="A10" s="76"/>
      <c r="B10" s="76"/>
      <c r="C10" s="147"/>
      <c r="D10" s="147"/>
      <c r="E10" s="147"/>
      <c r="F10" s="423">
        <v>0.00792</v>
      </c>
      <c r="G10" s="423">
        <v>0.01806</v>
      </c>
      <c r="H10" s="147"/>
    </row>
    <row r="11" spans="1:8" ht="12.75">
      <c r="A11" s="11">
        <v>1</v>
      </c>
      <c r="B11" s="12" t="s">
        <v>126</v>
      </c>
      <c r="C11" s="12">
        <f>'- 53 -'!C11</f>
        <v>1951732100</v>
      </c>
      <c r="D11" s="12">
        <f>'- 53 -'!E11</f>
        <v>1681956790</v>
      </c>
      <c r="E11" s="12">
        <f>SUM(C11:D11)</f>
        <v>3633688890</v>
      </c>
      <c r="F11" s="12">
        <f aca="true" t="shared" si="0" ref="F11:F42">C11*F$10</f>
        <v>15457718.232</v>
      </c>
      <c r="G11" s="12">
        <f aca="true" t="shared" si="1" ref="G11:G42">D11*G$10</f>
        <v>30376139.6274</v>
      </c>
      <c r="H11" s="12">
        <f>SUM(F11:G11)</f>
        <v>45833857.859400004</v>
      </c>
    </row>
    <row r="12" spans="1:8" ht="12.75">
      <c r="A12" s="13">
        <v>2</v>
      </c>
      <c r="B12" s="14" t="s">
        <v>127</v>
      </c>
      <c r="C12" s="14">
        <f>'- 53 -'!C12</f>
        <v>836250870</v>
      </c>
      <c r="D12" s="14">
        <f>'- 53 -'!E12</f>
        <v>543462530</v>
      </c>
      <c r="E12" s="14">
        <f aca="true" t="shared" si="2" ref="E12:E62">SUM(C12:D12)</f>
        <v>1379713400</v>
      </c>
      <c r="F12" s="14">
        <f t="shared" si="0"/>
        <v>6623106.8904</v>
      </c>
      <c r="G12" s="14">
        <f t="shared" si="1"/>
        <v>9814933.2918</v>
      </c>
      <c r="H12" s="14">
        <f aca="true" t="shared" si="3" ref="H12:H62">SUM(F12:G12)</f>
        <v>16438040.1822</v>
      </c>
    </row>
    <row r="13" spans="1:8" ht="12.75">
      <c r="A13" s="11">
        <v>3</v>
      </c>
      <c r="B13" s="12" t="s">
        <v>128</v>
      </c>
      <c r="C13" s="12">
        <f>'- 53 -'!C13</f>
        <v>814590580</v>
      </c>
      <c r="D13" s="12">
        <f>'- 53 -'!E13</f>
        <v>88806320</v>
      </c>
      <c r="E13" s="12">
        <f t="shared" si="2"/>
        <v>903396900</v>
      </c>
      <c r="F13" s="12">
        <f t="shared" si="0"/>
        <v>6451557.3936</v>
      </c>
      <c r="G13" s="12">
        <f t="shared" si="1"/>
        <v>1603842.1391999999</v>
      </c>
      <c r="H13" s="12">
        <f t="shared" si="3"/>
        <v>8055399.5328</v>
      </c>
    </row>
    <row r="14" spans="1:8" ht="12.75">
      <c r="A14" s="13">
        <v>4</v>
      </c>
      <c r="B14" s="14" t="s">
        <v>129</v>
      </c>
      <c r="C14" s="14">
        <f>'- 53 -'!C14</f>
        <v>601730970</v>
      </c>
      <c r="D14" s="14">
        <f>'- 53 -'!E14</f>
        <v>272110160</v>
      </c>
      <c r="E14" s="14">
        <f t="shared" si="2"/>
        <v>873841130</v>
      </c>
      <c r="F14" s="14">
        <f t="shared" si="0"/>
        <v>4765709.2824</v>
      </c>
      <c r="G14" s="14">
        <f t="shared" si="1"/>
        <v>4914309.4896</v>
      </c>
      <c r="H14" s="14">
        <f t="shared" si="3"/>
        <v>9680018.772</v>
      </c>
    </row>
    <row r="15" spans="1:8" ht="12.75">
      <c r="A15" s="11">
        <v>5</v>
      </c>
      <c r="B15" s="12" t="s">
        <v>130</v>
      </c>
      <c r="C15" s="12">
        <f>'- 53 -'!C15</f>
        <v>666139550</v>
      </c>
      <c r="D15" s="12">
        <f>'- 53 -'!E15</f>
        <v>394550290</v>
      </c>
      <c r="E15" s="12">
        <f t="shared" si="2"/>
        <v>1060689840</v>
      </c>
      <c r="F15" s="12">
        <f t="shared" si="0"/>
        <v>5275825.236</v>
      </c>
      <c r="G15" s="12">
        <f t="shared" si="1"/>
        <v>7125578.2374</v>
      </c>
      <c r="H15" s="12">
        <f t="shared" si="3"/>
        <v>12401403.4734</v>
      </c>
    </row>
    <row r="16" spans="1:8" ht="12.75">
      <c r="A16" s="13">
        <v>6</v>
      </c>
      <c r="B16" s="14" t="s">
        <v>131</v>
      </c>
      <c r="C16" s="14">
        <f>'- 53 -'!C16</f>
        <v>812961090</v>
      </c>
      <c r="D16" s="14">
        <f>'- 53 -'!E16</f>
        <v>153605130</v>
      </c>
      <c r="E16" s="14">
        <f t="shared" si="2"/>
        <v>966566220</v>
      </c>
      <c r="F16" s="14">
        <f t="shared" si="0"/>
        <v>6438651.8328</v>
      </c>
      <c r="G16" s="14">
        <f t="shared" si="1"/>
        <v>2774108.6478</v>
      </c>
      <c r="H16" s="14">
        <f t="shared" si="3"/>
        <v>9212760.4806</v>
      </c>
    </row>
    <row r="17" spans="1:8" ht="12.75">
      <c r="A17" s="11">
        <v>9</v>
      </c>
      <c r="B17" s="12" t="s">
        <v>132</v>
      </c>
      <c r="C17" s="12">
        <f>'- 53 -'!C17</f>
        <v>1061014140</v>
      </c>
      <c r="D17" s="12">
        <f>'- 53 -'!E17</f>
        <v>144212790</v>
      </c>
      <c r="E17" s="12">
        <f t="shared" si="2"/>
        <v>1205226930</v>
      </c>
      <c r="F17" s="12">
        <f t="shared" si="0"/>
        <v>8403231.9888</v>
      </c>
      <c r="G17" s="12">
        <f t="shared" si="1"/>
        <v>2604482.9874</v>
      </c>
      <c r="H17" s="12">
        <f t="shared" si="3"/>
        <v>11007714.9762</v>
      </c>
    </row>
    <row r="18" spans="1:8" ht="12.75">
      <c r="A18" s="13">
        <v>10</v>
      </c>
      <c r="B18" s="14" t="s">
        <v>133</v>
      </c>
      <c r="C18" s="14">
        <f>'- 53 -'!C18</f>
        <v>710770880</v>
      </c>
      <c r="D18" s="14">
        <f>'- 53 -'!E18</f>
        <v>141825650</v>
      </c>
      <c r="E18" s="14">
        <f t="shared" si="2"/>
        <v>852596530</v>
      </c>
      <c r="F18" s="14">
        <f t="shared" si="0"/>
        <v>5629305.3696</v>
      </c>
      <c r="G18" s="14">
        <f t="shared" si="1"/>
        <v>2561371.239</v>
      </c>
      <c r="H18" s="14">
        <f t="shared" si="3"/>
        <v>8190676.6086</v>
      </c>
    </row>
    <row r="19" spans="1:8" ht="12.75">
      <c r="A19" s="11">
        <v>11</v>
      </c>
      <c r="B19" s="12" t="s">
        <v>134</v>
      </c>
      <c r="C19" s="12">
        <f>'- 53 -'!C19</f>
        <v>464787570</v>
      </c>
      <c r="D19" s="12">
        <f>'- 53 -'!E19</f>
        <v>94137570</v>
      </c>
      <c r="E19" s="12">
        <f t="shared" si="2"/>
        <v>558925140</v>
      </c>
      <c r="F19" s="12">
        <f t="shared" si="0"/>
        <v>3681117.5544</v>
      </c>
      <c r="G19" s="12">
        <f t="shared" si="1"/>
        <v>1700124.5141999999</v>
      </c>
      <c r="H19" s="12">
        <f t="shared" si="3"/>
        <v>5381242.0686</v>
      </c>
    </row>
    <row r="20" spans="1:8" ht="12.75">
      <c r="A20" s="13">
        <v>12</v>
      </c>
      <c r="B20" s="14" t="s">
        <v>135</v>
      </c>
      <c r="C20" s="14">
        <f>'- 53 -'!C20</f>
        <v>535362860</v>
      </c>
      <c r="D20" s="14">
        <f>'- 53 -'!E20</f>
        <v>249220830</v>
      </c>
      <c r="E20" s="14">
        <f t="shared" si="2"/>
        <v>784583690</v>
      </c>
      <c r="F20" s="14">
        <f t="shared" si="0"/>
        <v>4240073.8512</v>
      </c>
      <c r="G20" s="14">
        <f t="shared" si="1"/>
        <v>4500928.1898</v>
      </c>
      <c r="H20" s="14">
        <f t="shared" si="3"/>
        <v>8741002.041000001</v>
      </c>
    </row>
    <row r="21" spans="1:8" ht="12.75">
      <c r="A21" s="11">
        <v>13</v>
      </c>
      <c r="B21" s="12" t="s">
        <v>136</v>
      </c>
      <c r="C21" s="12">
        <f>'- 53 -'!C21</f>
        <v>235174920</v>
      </c>
      <c r="D21" s="12">
        <f>'- 53 -'!E21</f>
        <v>71330890</v>
      </c>
      <c r="E21" s="12">
        <f t="shared" si="2"/>
        <v>306505810</v>
      </c>
      <c r="F21" s="12">
        <f t="shared" si="0"/>
        <v>1862585.3664</v>
      </c>
      <c r="G21" s="12">
        <f t="shared" si="1"/>
        <v>1288235.8734</v>
      </c>
      <c r="H21" s="12">
        <f t="shared" si="3"/>
        <v>3150821.2397999996</v>
      </c>
    </row>
    <row r="22" spans="1:8" ht="12.75">
      <c r="A22" s="13">
        <v>14</v>
      </c>
      <c r="B22" s="14" t="s">
        <v>137</v>
      </c>
      <c r="C22" s="14">
        <f>'- 53 -'!C22</f>
        <v>289291790</v>
      </c>
      <c r="D22" s="14">
        <f>'- 53 -'!E22</f>
        <v>66897410</v>
      </c>
      <c r="E22" s="14">
        <f t="shared" si="2"/>
        <v>356189200</v>
      </c>
      <c r="F22" s="14">
        <f t="shared" si="0"/>
        <v>2291190.9768</v>
      </c>
      <c r="G22" s="14">
        <f t="shared" si="1"/>
        <v>1208167.2246</v>
      </c>
      <c r="H22" s="14">
        <f t="shared" si="3"/>
        <v>3499358.2013999997</v>
      </c>
    </row>
    <row r="23" spans="1:8" ht="12.75">
      <c r="A23" s="11">
        <v>15</v>
      </c>
      <c r="B23" s="12" t="s">
        <v>138</v>
      </c>
      <c r="C23" s="12">
        <f>'- 53 -'!C23</f>
        <v>263981630</v>
      </c>
      <c r="D23" s="12">
        <f>'- 53 -'!E23</f>
        <v>112003670</v>
      </c>
      <c r="E23" s="12">
        <f t="shared" si="2"/>
        <v>375985300</v>
      </c>
      <c r="F23" s="12">
        <f t="shared" si="0"/>
        <v>2090734.5096</v>
      </c>
      <c r="G23" s="12">
        <f t="shared" si="1"/>
        <v>2022786.2802</v>
      </c>
      <c r="H23" s="12">
        <f t="shared" si="3"/>
        <v>4113520.7898</v>
      </c>
    </row>
    <row r="24" spans="1:8" ht="12.75">
      <c r="A24" s="13">
        <v>16</v>
      </c>
      <c r="B24" s="14" t="s">
        <v>139</v>
      </c>
      <c r="C24" s="14">
        <f>'- 53 -'!C24</f>
        <v>31833160</v>
      </c>
      <c r="D24" s="14">
        <f>'- 53 -'!E24</f>
        <v>18836160</v>
      </c>
      <c r="E24" s="14">
        <f t="shared" si="2"/>
        <v>50669320</v>
      </c>
      <c r="F24" s="14">
        <f t="shared" si="0"/>
        <v>252118.6272</v>
      </c>
      <c r="G24" s="14">
        <f t="shared" si="1"/>
        <v>340181.04959999997</v>
      </c>
      <c r="H24" s="14">
        <f t="shared" si="3"/>
        <v>592299.6768</v>
      </c>
    </row>
    <row r="25" spans="1:8" ht="12.75">
      <c r="A25" s="11">
        <v>17</v>
      </c>
      <c r="B25" s="12" t="s">
        <v>140</v>
      </c>
      <c r="C25" s="12">
        <f>'- 53 -'!C25</f>
        <v>46669260</v>
      </c>
      <c r="D25" s="12">
        <f>'- 53 -'!E25</f>
        <v>30421960</v>
      </c>
      <c r="E25" s="12">
        <f t="shared" si="2"/>
        <v>77091220</v>
      </c>
      <c r="F25" s="12">
        <f t="shared" si="0"/>
        <v>369620.5392</v>
      </c>
      <c r="G25" s="12">
        <f t="shared" si="1"/>
        <v>549420.5976</v>
      </c>
      <c r="H25" s="12">
        <f t="shared" si="3"/>
        <v>919041.1368</v>
      </c>
    </row>
    <row r="26" spans="1:8" ht="12.75">
      <c r="A26" s="13">
        <v>18</v>
      </c>
      <c r="B26" s="14" t="s">
        <v>141</v>
      </c>
      <c r="C26" s="14">
        <f>'- 53 -'!C26</f>
        <v>63695380</v>
      </c>
      <c r="D26" s="14">
        <f>'- 53 -'!E26</f>
        <v>36242020</v>
      </c>
      <c r="E26" s="14">
        <f t="shared" si="2"/>
        <v>99937400</v>
      </c>
      <c r="F26" s="14">
        <f t="shared" si="0"/>
        <v>504467.4096</v>
      </c>
      <c r="G26" s="14">
        <f t="shared" si="1"/>
        <v>654530.8812</v>
      </c>
      <c r="H26" s="14">
        <f t="shared" si="3"/>
        <v>1158998.2908</v>
      </c>
    </row>
    <row r="27" spans="1:8" ht="12.75">
      <c r="A27" s="11">
        <v>19</v>
      </c>
      <c r="B27" s="12" t="s">
        <v>142</v>
      </c>
      <c r="C27" s="12">
        <f>'- 53 -'!C27</f>
        <v>84311690</v>
      </c>
      <c r="D27" s="12">
        <f>'- 53 -'!E27</f>
        <v>56291810</v>
      </c>
      <c r="E27" s="12">
        <f t="shared" si="2"/>
        <v>140603500</v>
      </c>
      <c r="F27" s="12">
        <f t="shared" si="0"/>
        <v>667748.5848</v>
      </c>
      <c r="G27" s="12">
        <f t="shared" si="1"/>
        <v>1016630.0886</v>
      </c>
      <c r="H27" s="12">
        <f t="shared" si="3"/>
        <v>1684378.6734</v>
      </c>
    </row>
    <row r="28" spans="1:8" ht="12.75">
      <c r="A28" s="13">
        <v>20</v>
      </c>
      <c r="B28" s="14" t="s">
        <v>143</v>
      </c>
      <c r="C28" s="14">
        <f>'- 53 -'!C28</f>
        <v>67702600</v>
      </c>
      <c r="D28" s="14">
        <f>'- 53 -'!E28</f>
        <v>25220390</v>
      </c>
      <c r="E28" s="14">
        <f t="shared" si="2"/>
        <v>92922990</v>
      </c>
      <c r="F28" s="14">
        <f t="shared" si="0"/>
        <v>536204.592</v>
      </c>
      <c r="G28" s="14">
        <f t="shared" si="1"/>
        <v>455480.2434</v>
      </c>
      <c r="H28" s="14">
        <f t="shared" si="3"/>
        <v>991684.8354</v>
      </c>
    </row>
    <row r="29" spans="1:8" ht="12.75">
      <c r="A29" s="11">
        <v>21</v>
      </c>
      <c r="B29" s="12" t="s">
        <v>144</v>
      </c>
      <c r="C29" s="12">
        <f>'- 53 -'!C29</f>
        <v>209496030</v>
      </c>
      <c r="D29" s="12">
        <f>'- 53 -'!E29</f>
        <v>74515090</v>
      </c>
      <c r="E29" s="12">
        <f t="shared" si="2"/>
        <v>284011120</v>
      </c>
      <c r="F29" s="12">
        <f t="shared" si="0"/>
        <v>1659208.5576</v>
      </c>
      <c r="G29" s="12">
        <f t="shared" si="1"/>
        <v>1345742.5254</v>
      </c>
      <c r="H29" s="12">
        <f t="shared" si="3"/>
        <v>3004951.0829999996</v>
      </c>
    </row>
    <row r="30" spans="1:8" ht="12.75">
      <c r="A30" s="13">
        <v>22</v>
      </c>
      <c r="B30" s="14" t="s">
        <v>145</v>
      </c>
      <c r="C30" s="14">
        <f>'- 53 -'!C30</f>
        <v>198574220</v>
      </c>
      <c r="D30" s="14">
        <f>'- 53 -'!E30</f>
        <v>52960540</v>
      </c>
      <c r="E30" s="14">
        <f t="shared" si="2"/>
        <v>251534760</v>
      </c>
      <c r="F30" s="14">
        <f t="shared" si="0"/>
        <v>1572707.8224</v>
      </c>
      <c r="G30" s="14">
        <f t="shared" si="1"/>
        <v>956467.3524</v>
      </c>
      <c r="H30" s="14">
        <f t="shared" si="3"/>
        <v>2529175.1748</v>
      </c>
    </row>
    <row r="31" spans="1:8" ht="12.75">
      <c r="A31" s="11">
        <v>23</v>
      </c>
      <c r="B31" s="12" t="s">
        <v>146</v>
      </c>
      <c r="C31" s="12">
        <f>'- 53 -'!C31</f>
        <v>55876490</v>
      </c>
      <c r="D31" s="12">
        <f>'- 53 -'!E31</f>
        <v>16073060</v>
      </c>
      <c r="E31" s="12">
        <f t="shared" si="2"/>
        <v>71949550</v>
      </c>
      <c r="F31" s="12">
        <f t="shared" si="0"/>
        <v>442541.8008</v>
      </c>
      <c r="G31" s="12">
        <f t="shared" si="1"/>
        <v>290279.4636</v>
      </c>
      <c r="H31" s="12">
        <f t="shared" si="3"/>
        <v>732821.2644</v>
      </c>
    </row>
    <row r="32" spans="1:8" ht="12.75">
      <c r="A32" s="13">
        <v>24</v>
      </c>
      <c r="B32" s="14" t="s">
        <v>147</v>
      </c>
      <c r="C32" s="14">
        <f>'- 53 -'!C32</f>
        <v>196292980</v>
      </c>
      <c r="D32" s="14">
        <f>'- 53 -'!E32</f>
        <v>137854370</v>
      </c>
      <c r="E32" s="14">
        <f t="shared" si="2"/>
        <v>334147350</v>
      </c>
      <c r="F32" s="14">
        <f t="shared" si="0"/>
        <v>1554640.4016</v>
      </c>
      <c r="G32" s="14">
        <f t="shared" si="1"/>
        <v>2489649.9222</v>
      </c>
      <c r="H32" s="14">
        <f t="shared" si="3"/>
        <v>4044290.3238</v>
      </c>
    </row>
    <row r="33" spans="1:8" ht="12.75">
      <c r="A33" s="11">
        <v>25</v>
      </c>
      <c r="B33" s="12" t="s">
        <v>148</v>
      </c>
      <c r="C33" s="12">
        <f>'- 53 -'!C33</f>
        <v>70772230</v>
      </c>
      <c r="D33" s="12">
        <f>'- 53 -'!E33</f>
        <v>21989260</v>
      </c>
      <c r="E33" s="12">
        <f t="shared" si="2"/>
        <v>92761490</v>
      </c>
      <c r="F33" s="12">
        <f t="shared" si="0"/>
        <v>560516.0616</v>
      </c>
      <c r="G33" s="12">
        <f t="shared" si="1"/>
        <v>397126.0356</v>
      </c>
      <c r="H33" s="12">
        <f t="shared" si="3"/>
        <v>957642.0972</v>
      </c>
    </row>
    <row r="34" spans="1:8" ht="12.75">
      <c r="A34" s="13">
        <v>26</v>
      </c>
      <c r="B34" s="14" t="s">
        <v>149</v>
      </c>
      <c r="C34" s="14">
        <f>'- 53 -'!C34</f>
        <v>120438310</v>
      </c>
      <c r="D34" s="14">
        <f>'- 53 -'!E34</f>
        <v>55489900</v>
      </c>
      <c r="E34" s="14">
        <f t="shared" si="2"/>
        <v>175928210</v>
      </c>
      <c r="F34" s="14">
        <f t="shared" si="0"/>
        <v>953871.4152</v>
      </c>
      <c r="G34" s="14">
        <f t="shared" si="1"/>
        <v>1002147.5939999999</v>
      </c>
      <c r="H34" s="14">
        <f t="shared" si="3"/>
        <v>1956019.0092</v>
      </c>
    </row>
    <row r="35" spans="1:8" ht="12.75">
      <c r="A35" s="11">
        <v>28</v>
      </c>
      <c r="B35" s="12" t="s">
        <v>150</v>
      </c>
      <c r="C35" s="12">
        <f>'- 53 -'!C35</f>
        <v>30018310</v>
      </c>
      <c r="D35" s="12">
        <f>'- 53 -'!E35</f>
        <v>19916610</v>
      </c>
      <c r="E35" s="12">
        <f t="shared" si="2"/>
        <v>49934920</v>
      </c>
      <c r="F35" s="12">
        <f t="shared" si="0"/>
        <v>237745.0152</v>
      </c>
      <c r="G35" s="12">
        <f t="shared" si="1"/>
        <v>359693.9766</v>
      </c>
      <c r="H35" s="12">
        <f t="shared" si="3"/>
        <v>597438.9918</v>
      </c>
    </row>
    <row r="36" spans="1:8" ht="12.75">
      <c r="A36" s="13">
        <v>30</v>
      </c>
      <c r="B36" s="14" t="s">
        <v>151</v>
      </c>
      <c r="C36" s="14">
        <f>'- 53 -'!C36</f>
        <v>43089260</v>
      </c>
      <c r="D36" s="14">
        <f>'- 53 -'!E36</f>
        <v>44417880</v>
      </c>
      <c r="E36" s="14">
        <f t="shared" si="2"/>
        <v>87507140</v>
      </c>
      <c r="F36" s="14">
        <f t="shared" si="0"/>
        <v>341266.9392</v>
      </c>
      <c r="G36" s="14">
        <f t="shared" si="1"/>
        <v>802186.9127999999</v>
      </c>
      <c r="H36" s="14">
        <f t="shared" si="3"/>
        <v>1143453.852</v>
      </c>
    </row>
    <row r="37" spans="1:8" ht="12.75">
      <c r="A37" s="11">
        <v>31</v>
      </c>
      <c r="B37" s="12" t="s">
        <v>152</v>
      </c>
      <c r="C37" s="12">
        <f>'- 53 -'!C37</f>
        <v>73931250</v>
      </c>
      <c r="D37" s="12">
        <f>'- 53 -'!E37</f>
        <v>68677540</v>
      </c>
      <c r="E37" s="12">
        <f t="shared" si="2"/>
        <v>142608790</v>
      </c>
      <c r="F37" s="12">
        <f t="shared" si="0"/>
        <v>585535.5</v>
      </c>
      <c r="G37" s="12">
        <f t="shared" si="1"/>
        <v>1240316.3724</v>
      </c>
      <c r="H37" s="12">
        <f t="shared" si="3"/>
        <v>1825851.8724</v>
      </c>
    </row>
    <row r="38" spans="1:8" ht="12.75">
      <c r="A38" s="13">
        <v>32</v>
      </c>
      <c r="B38" s="14" t="s">
        <v>153</v>
      </c>
      <c r="C38" s="14">
        <f>'- 53 -'!C38</f>
        <v>33280330</v>
      </c>
      <c r="D38" s="14">
        <f>'- 53 -'!E38</f>
        <v>9214100</v>
      </c>
      <c r="E38" s="14">
        <f t="shared" si="2"/>
        <v>42494430</v>
      </c>
      <c r="F38" s="14">
        <f t="shared" si="0"/>
        <v>263580.2136</v>
      </c>
      <c r="G38" s="14">
        <f t="shared" si="1"/>
        <v>166406.646</v>
      </c>
      <c r="H38" s="14">
        <f t="shared" si="3"/>
        <v>429986.8596</v>
      </c>
    </row>
    <row r="39" spans="1:8" ht="12.75">
      <c r="A39" s="11">
        <v>33</v>
      </c>
      <c r="B39" s="12" t="s">
        <v>154</v>
      </c>
      <c r="C39" s="12">
        <f>'- 53 -'!C39</f>
        <v>106660460</v>
      </c>
      <c r="D39" s="12">
        <f>'- 53 -'!E39</f>
        <v>43457690</v>
      </c>
      <c r="E39" s="12">
        <f t="shared" si="2"/>
        <v>150118150</v>
      </c>
      <c r="F39" s="12">
        <f t="shared" si="0"/>
        <v>844750.8432</v>
      </c>
      <c r="G39" s="12">
        <f t="shared" si="1"/>
        <v>784845.8814</v>
      </c>
      <c r="H39" s="12">
        <f t="shared" si="3"/>
        <v>1629596.7245999998</v>
      </c>
    </row>
    <row r="40" spans="1:8" ht="12.75">
      <c r="A40" s="13">
        <v>34</v>
      </c>
      <c r="B40" s="14" t="s">
        <v>155</v>
      </c>
      <c r="C40" s="14">
        <f>'- 53 -'!C40</f>
        <v>18547950</v>
      </c>
      <c r="D40" s="14">
        <f>'- 53 -'!E40</f>
        <v>2399880</v>
      </c>
      <c r="E40" s="14">
        <f t="shared" si="2"/>
        <v>20947830</v>
      </c>
      <c r="F40" s="14">
        <f t="shared" si="0"/>
        <v>146899.764</v>
      </c>
      <c r="G40" s="14">
        <f t="shared" si="1"/>
        <v>43341.8328</v>
      </c>
      <c r="H40" s="14">
        <f t="shared" si="3"/>
        <v>190241.5968</v>
      </c>
    </row>
    <row r="41" spans="1:8" ht="12.75">
      <c r="A41" s="11">
        <v>35</v>
      </c>
      <c r="B41" s="12" t="s">
        <v>156</v>
      </c>
      <c r="C41" s="12">
        <f>'- 53 -'!C41</f>
        <v>80215190</v>
      </c>
      <c r="D41" s="12">
        <f>'- 53 -'!E41</f>
        <v>40756620</v>
      </c>
      <c r="E41" s="12">
        <f t="shared" si="2"/>
        <v>120971810</v>
      </c>
      <c r="F41" s="12">
        <f t="shared" si="0"/>
        <v>635304.3048</v>
      </c>
      <c r="G41" s="12">
        <f t="shared" si="1"/>
        <v>736064.5572</v>
      </c>
      <c r="H41" s="12">
        <f t="shared" si="3"/>
        <v>1371368.8620000002</v>
      </c>
    </row>
    <row r="42" spans="1:8" ht="12.75">
      <c r="A42" s="13">
        <v>36</v>
      </c>
      <c r="B42" s="14" t="s">
        <v>157</v>
      </c>
      <c r="C42" s="14">
        <f>'- 53 -'!C42</f>
        <v>50451470</v>
      </c>
      <c r="D42" s="14">
        <f>'- 53 -'!E42</f>
        <v>19094560</v>
      </c>
      <c r="E42" s="14">
        <f t="shared" si="2"/>
        <v>69546030</v>
      </c>
      <c r="F42" s="14">
        <f t="shared" si="0"/>
        <v>399575.6424</v>
      </c>
      <c r="G42" s="14">
        <f t="shared" si="1"/>
        <v>344847.7536</v>
      </c>
      <c r="H42" s="14">
        <f t="shared" si="3"/>
        <v>744423.396</v>
      </c>
    </row>
    <row r="43" spans="1:8" ht="12.75">
      <c r="A43" s="11">
        <v>37</v>
      </c>
      <c r="B43" s="12" t="s">
        <v>158</v>
      </c>
      <c r="C43" s="12">
        <f>'- 53 -'!C43</f>
        <v>40736960</v>
      </c>
      <c r="D43" s="12">
        <f>'- 53 -'!E43</f>
        <v>21550810</v>
      </c>
      <c r="E43" s="12">
        <f t="shared" si="2"/>
        <v>62287770</v>
      </c>
      <c r="F43" s="12">
        <f aca="true" t="shared" si="4" ref="F43:F62">C43*F$10</f>
        <v>322636.7232</v>
      </c>
      <c r="G43" s="12">
        <f aca="true" t="shared" si="5" ref="G43:G62">D43*G$10</f>
        <v>389207.6286</v>
      </c>
      <c r="H43" s="12">
        <f t="shared" si="3"/>
        <v>711844.3518000001</v>
      </c>
    </row>
    <row r="44" spans="1:8" ht="12.75">
      <c r="A44" s="13">
        <v>38</v>
      </c>
      <c r="B44" s="14" t="s">
        <v>159</v>
      </c>
      <c r="C44" s="14">
        <f>'- 53 -'!C44</f>
        <v>38558080</v>
      </c>
      <c r="D44" s="14">
        <f>'- 53 -'!E44</f>
        <v>55908860</v>
      </c>
      <c r="E44" s="14">
        <f t="shared" si="2"/>
        <v>94466940</v>
      </c>
      <c r="F44" s="14">
        <f t="shared" si="4"/>
        <v>305379.9936</v>
      </c>
      <c r="G44" s="14">
        <f t="shared" si="5"/>
        <v>1009714.0116</v>
      </c>
      <c r="H44" s="14">
        <f t="shared" si="3"/>
        <v>1315094.0052</v>
      </c>
    </row>
    <row r="45" spans="1:8" ht="12.75">
      <c r="A45" s="11">
        <v>39</v>
      </c>
      <c r="B45" s="12" t="s">
        <v>160</v>
      </c>
      <c r="C45" s="12">
        <f>'- 53 -'!C45</f>
        <v>105160100</v>
      </c>
      <c r="D45" s="12">
        <f>'- 53 -'!E45</f>
        <v>66335790</v>
      </c>
      <c r="E45" s="12">
        <f t="shared" si="2"/>
        <v>171495890</v>
      </c>
      <c r="F45" s="12">
        <f t="shared" si="4"/>
        <v>832867.992</v>
      </c>
      <c r="G45" s="12">
        <f t="shared" si="5"/>
        <v>1198024.3673999999</v>
      </c>
      <c r="H45" s="12">
        <f t="shared" si="3"/>
        <v>2030892.3594</v>
      </c>
    </row>
    <row r="46" spans="1:8" ht="12.75">
      <c r="A46" s="13">
        <v>40</v>
      </c>
      <c r="B46" s="14" t="s">
        <v>161</v>
      </c>
      <c r="C46" s="14">
        <f>'- 53 -'!C46</f>
        <v>520446220</v>
      </c>
      <c r="D46" s="14">
        <f>'- 53 -'!E46</f>
        <v>331083490</v>
      </c>
      <c r="E46" s="14">
        <f t="shared" si="2"/>
        <v>851529710</v>
      </c>
      <c r="F46" s="14">
        <f t="shared" si="4"/>
        <v>4121934.0624</v>
      </c>
      <c r="G46" s="14">
        <f t="shared" si="5"/>
        <v>5979367.8294</v>
      </c>
      <c r="H46" s="14">
        <f t="shared" si="3"/>
        <v>10101301.891800001</v>
      </c>
    </row>
    <row r="47" spans="1:8" ht="12.75">
      <c r="A47" s="11">
        <v>41</v>
      </c>
      <c r="B47" s="12" t="s">
        <v>162</v>
      </c>
      <c r="C47" s="12">
        <f>'- 53 -'!C47</f>
        <v>60793690</v>
      </c>
      <c r="D47" s="12">
        <f>'- 53 -'!E47</f>
        <v>95413860</v>
      </c>
      <c r="E47" s="12">
        <f t="shared" si="2"/>
        <v>156207550</v>
      </c>
      <c r="F47" s="12">
        <f t="shared" si="4"/>
        <v>481486.0248</v>
      </c>
      <c r="G47" s="12">
        <f t="shared" si="5"/>
        <v>1723174.3116</v>
      </c>
      <c r="H47" s="12">
        <f t="shared" si="3"/>
        <v>2204660.3364</v>
      </c>
    </row>
    <row r="48" spans="1:8" ht="12.75">
      <c r="A48" s="13">
        <v>42</v>
      </c>
      <c r="B48" s="14" t="s">
        <v>163</v>
      </c>
      <c r="C48" s="14">
        <f>'- 53 -'!C48</f>
        <v>38980940</v>
      </c>
      <c r="D48" s="14">
        <f>'- 53 -'!E48</f>
        <v>37100260</v>
      </c>
      <c r="E48" s="14">
        <f t="shared" si="2"/>
        <v>76081200</v>
      </c>
      <c r="F48" s="14">
        <f t="shared" si="4"/>
        <v>308729.0448</v>
      </c>
      <c r="G48" s="14">
        <f t="shared" si="5"/>
        <v>670030.6956</v>
      </c>
      <c r="H48" s="14">
        <f t="shared" si="3"/>
        <v>978759.7404</v>
      </c>
    </row>
    <row r="49" spans="1:8" ht="12.75">
      <c r="A49" s="11">
        <v>43</v>
      </c>
      <c r="B49" s="12" t="s">
        <v>164</v>
      </c>
      <c r="C49" s="12">
        <f>'- 53 -'!C49</f>
        <v>32167840</v>
      </c>
      <c r="D49" s="12">
        <f>'- 53 -'!E49</f>
        <v>29313090</v>
      </c>
      <c r="E49" s="12">
        <f t="shared" si="2"/>
        <v>61480930</v>
      </c>
      <c r="F49" s="12">
        <f t="shared" si="4"/>
        <v>254769.2928</v>
      </c>
      <c r="G49" s="12">
        <f t="shared" si="5"/>
        <v>529394.4054</v>
      </c>
      <c r="H49" s="12">
        <f t="shared" si="3"/>
        <v>784163.6982</v>
      </c>
    </row>
    <row r="50" spans="1:8" ht="12.75">
      <c r="A50" s="13">
        <v>44</v>
      </c>
      <c r="B50" s="14" t="s">
        <v>165</v>
      </c>
      <c r="C50" s="14">
        <f>'- 53 -'!C50</f>
        <v>54939810</v>
      </c>
      <c r="D50" s="14">
        <f>'- 53 -'!E50</f>
        <v>19978020</v>
      </c>
      <c r="E50" s="14">
        <f t="shared" si="2"/>
        <v>74917830</v>
      </c>
      <c r="F50" s="14">
        <f t="shared" si="4"/>
        <v>435123.2952</v>
      </c>
      <c r="G50" s="14">
        <f t="shared" si="5"/>
        <v>360803.0412</v>
      </c>
      <c r="H50" s="14">
        <f t="shared" si="3"/>
        <v>795926.3363999999</v>
      </c>
    </row>
    <row r="51" spans="1:8" ht="12.75">
      <c r="A51" s="11">
        <v>45</v>
      </c>
      <c r="B51" s="12" t="s">
        <v>166</v>
      </c>
      <c r="C51" s="12">
        <f>'- 53 -'!C51</f>
        <v>71822350</v>
      </c>
      <c r="D51" s="12">
        <f>'- 53 -'!E51</f>
        <v>52165140</v>
      </c>
      <c r="E51" s="12">
        <f t="shared" si="2"/>
        <v>123987490</v>
      </c>
      <c r="F51" s="12">
        <f t="shared" si="4"/>
        <v>568833.012</v>
      </c>
      <c r="G51" s="12">
        <f t="shared" si="5"/>
        <v>942102.4284</v>
      </c>
      <c r="H51" s="12">
        <f t="shared" si="3"/>
        <v>1510935.4404</v>
      </c>
    </row>
    <row r="52" spans="1:8" ht="12.75">
      <c r="A52" s="13">
        <v>46</v>
      </c>
      <c r="B52" s="14" t="s">
        <v>167</v>
      </c>
      <c r="C52" s="14">
        <f>'- 53 -'!C52</f>
        <v>51277400</v>
      </c>
      <c r="D52" s="14">
        <f>'- 53 -'!E52</f>
        <v>20185320</v>
      </c>
      <c r="E52" s="14">
        <f t="shared" si="2"/>
        <v>71462720</v>
      </c>
      <c r="F52" s="14">
        <f t="shared" si="4"/>
        <v>406117.008</v>
      </c>
      <c r="G52" s="14">
        <f t="shared" si="5"/>
        <v>364546.87919999997</v>
      </c>
      <c r="H52" s="14">
        <f t="shared" si="3"/>
        <v>770663.8872</v>
      </c>
    </row>
    <row r="53" spans="1:8" ht="12.75">
      <c r="A53" s="11">
        <v>47</v>
      </c>
      <c r="B53" s="12" t="s">
        <v>168</v>
      </c>
      <c r="C53" s="12">
        <f>'- 53 -'!C53</f>
        <v>84461790</v>
      </c>
      <c r="D53" s="12">
        <f>'- 53 -'!E53</f>
        <v>35017860</v>
      </c>
      <c r="E53" s="12">
        <f t="shared" si="2"/>
        <v>119479650</v>
      </c>
      <c r="F53" s="12">
        <f t="shared" si="4"/>
        <v>668937.3768</v>
      </c>
      <c r="G53" s="12">
        <f t="shared" si="5"/>
        <v>632422.5516</v>
      </c>
      <c r="H53" s="12">
        <f t="shared" si="3"/>
        <v>1301359.9284</v>
      </c>
    </row>
    <row r="54" spans="1:8" ht="12.75">
      <c r="A54" s="13">
        <v>48</v>
      </c>
      <c r="B54" s="14" t="s">
        <v>169</v>
      </c>
      <c r="C54" s="14">
        <f>'- 53 -'!C54</f>
        <v>32357300</v>
      </c>
      <c r="D54" s="14">
        <f>'- 53 -'!E54</f>
        <v>20127630</v>
      </c>
      <c r="E54" s="14">
        <f t="shared" si="2"/>
        <v>52484930</v>
      </c>
      <c r="F54" s="14">
        <f t="shared" si="4"/>
        <v>256269.816</v>
      </c>
      <c r="G54" s="14">
        <f t="shared" si="5"/>
        <v>363504.9978</v>
      </c>
      <c r="H54" s="14">
        <f t="shared" si="3"/>
        <v>619774.8138</v>
      </c>
    </row>
    <row r="55" spans="1:8" ht="12.75">
      <c r="A55" s="11">
        <v>49</v>
      </c>
      <c r="B55" s="12" t="s">
        <v>170</v>
      </c>
      <c r="C55" s="12">
        <f>'- 53 -'!C55</f>
        <v>0</v>
      </c>
      <c r="D55" s="12">
        <f>'- 53 -'!E55</f>
        <v>0</v>
      </c>
      <c r="E55" s="12">
        <f t="shared" si="2"/>
        <v>0</v>
      </c>
      <c r="F55" s="12">
        <f t="shared" si="4"/>
        <v>0</v>
      </c>
      <c r="G55" s="12">
        <f t="shared" si="5"/>
        <v>0</v>
      </c>
      <c r="H55" s="12">
        <f t="shared" si="3"/>
        <v>0</v>
      </c>
    </row>
    <row r="56" spans="1:8" ht="12.75">
      <c r="A56" s="13">
        <v>50</v>
      </c>
      <c r="B56" s="14" t="s">
        <v>385</v>
      </c>
      <c r="C56" s="14">
        <f>'- 53 -'!C56</f>
        <v>67436840</v>
      </c>
      <c r="D56" s="14">
        <f>'- 53 -'!E56</f>
        <v>37314360</v>
      </c>
      <c r="E56" s="14">
        <f t="shared" si="2"/>
        <v>104751200</v>
      </c>
      <c r="F56" s="14">
        <f t="shared" si="4"/>
        <v>534099.7728</v>
      </c>
      <c r="G56" s="14">
        <f t="shared" si="5"/>
        <v>673897.3416</v>
      </c>
      <c r="H56" s="14">
        <f t="shared" si="3"/>
        <v>1207997.1144</v>
      </c>
    </row>
    <row r="57" spans="1:8" ht="12.75">
      <c r="A57" s="11">
        <v>2264</v>
      </c>
      <c r="B57" s="12" t="s">
        <v>171</v>
      </c>
      <c r="C57" s="12">
        <f>'- 53 -'!C57</f>
        <v>4622530</v>
      </c>
      <c r="D57" s="12">
        <f>'- 53 -'!E57</f>
        <v>8060950</v>
      </c>
      <c r="E57" s="12">
        <f t="shared" si="2"/>
        <v>12683480</v>
      </c>
      <c r="F57" s="12">
        <f t="shared" si="4"/>
        <v>36610.4376</v>
      </c>
      <c r="G57" s="12">
        <f t="shared" si="5"/>
        <v>145580.75699999998</v>
      </c>
      <c r="H57" s="12">
        <f t="shared" si="3"/>
        <v>182191.1946</v>
      </c>
    </row>
    <row r="58" spans="1:8" ht="12.75">
      <c r="A58" s="13">
        <v>2309</v>
      </c>
      <c r="B58" s="14" t="s">
        <v>172</v>
      </c>
      <c r="C58" s="14">
        <f>'- 53 -'!C58</f>
        <v>8259410</v>
      </c>
      <c r="D58" s="14">
        <f>'- 53 -'!E58</f>
        <v>1956630</v>
      </c>
      <c r="E58" s="14">
        <f t="shared" si="2"/>
        <v>10216040</v>
      </c>
      <c r="F58" s="14">
        <f t="shared" si="4"/>
        <v>65414.5272</v>
      </c>
      <c r="G58" s="14">
        <f t="shared" si="5"/>
        <v>35336.7378</v>
      </c>
      <c r="H58" s="14">
        <f t="shared" si="3"/>
        <v>100751.265</v>
      </c>
    </row>
    <row r="59" spans="1:8" ht="12.75">
      <c r="A59" s="11">
        <v>2312</v>
      </c>
      <c r="B59" s="12" t="s">
        <v>173</v>
      </c>
      <c r="C59" s="12">
        <f>'- 53 -'!C59</f>
        <v>1663510</v>
      </c>
      <c r="D59" s="12">
        <f>'- 53 -'!E59</f>
        <v>1132680</v>
      </c>
      <c r="E59" s="12">
        <f t="shared" si="2"/>
        <v>2796190</v>
      </c>
      <c r="F59" s="12">
        <f t="shared" si="4"/>
        <v>13174.9992</v>
      </c>
      <c r="G59" s="12">
        <f t="shared" si="5"/>
        <v>20456.2008</v>
      </c>
      <c r="H59" s="12">
        <f t="shared" si="3"/>
        <v>33631.2</v>
      </c>
    </row>
    <row r="60" spans="1:8" ht="12.75">
      <c r="A60" s="13">
        <v>2355</v>
      </c>
      <c r="B60" s="14" t="s">
        <v>174</v>
      </c>
      <c r="C60" s="14">
        <f>'- 53 -'!C60</f>
        <v>135240690</v>
      </c>
      <c r="D60" s="14">
        <f>'- 53 -'!E60</f>
        <v>53282560</v>
      </c>
      <c r="E60" s="14">
        <f t="shared" si="2"/>
        <v>188523250</v>
      </c>
      <c r="F60" s="14">
        <f t="shared" si="4"/>
        <v>1071106.2648</v>
      </c>
      <c r="G60" s="14">
        <f t="shared" si="5"/>
        <v>962283.0336</v>
      </c>
      <c r="H60" s="14">
        <f t="shared" si="3"/>
        <v>2033389.2984</v>
      </c>
    </row>
    <row r="61" spans="1:8" ht="12.75">
      <c r="A61" s="11">
        <v>2439</v>
      </c>
      <c r="B61" s="12" t="s">
        <v>175</v>
      </c>
      <c r="C61" s="12">
        <f>'- 53 -'!C61</f>
        <v>5197010</v>
      </c>
      <c r="D61" s="12">
        <f>'- 53 -'!E61</f>
        <v>3763340</v>
      </c>
      <c r="E61" s="12">
        <f t="shared" si="2"/>
        <v>8960350</v>
      </c>
      <c r="F61" s="12">
        <f t="shared" si="4"/>
        <v>41160.3192</v>
      </c>
      <c r="G61" s="12">
        <f t="shared" si="5"/>
        <v>67965.9204</v>
      </c>
      <c r="H61" s="12">
        <f t="shared" si="3"/>
        <v>109126.2396</v>
      </c>
    </row>
    <row r="62" spans="1:8" ht="12.75">
      <c r="A62" s="13">
        <v>2460</v>
      </c>
      <c r="B62" s="14" t="s">
        <v>176</v>
      </c>
      <c r="C62" s="14">
        <f>'- 53 -'!C62</f>
        <v>7483360</v>
      </c>
      <c r="D62" s="14">
        <f>'- 53 -'!E62</f>
        <v>9573780</v>
      </c>
      <c r="E62" s="14">
        <f t="shared" si="2"/>
        <v>17057140</v>
      </c>
      <c r="F62" s="14">
        <f t="shared" si="4"/>
        <v>59268.2112</v>
      </c>
      <c r="G62" s="14">
        <f t="shared" si="5"/>
        <v>172902.4668</v>
      </c>
      <c r="H62" s="14">
        <f t="shared" si="3"/>
        <v>232170.67799999999</v>
      </c>
    </row>
    <row r="63" spans="1:8" ht="12.75">
      <c r="A63" s="11">
        <v>3000</v>
      </c>
      <c r="B63" s="12" t="s">
        <v>459</v>
      </c>
      <c r="C63" s="12">
        <f>'- 53 -'!C63</f>
        <v>0</v>
      </c>
      <c r="D63" s="12">
        <f>'- 53 -'!E63</f>
        <v>0</v>
      </c>
      <c r="E63" s="12"/>
      <c r="F63" s="12"/>
      <c r="G63" s="12"/>
      <c r="H63" s="12"/>
    </row>
    <row r="64" spans="1:2" ht="4.5" customHeight="1">
      <c r="A64" s="15"/>
      <c r="B64" s="15"/>
    </row>
    <row r="65" spans="1:8" ht="12.75">
      <c r="A65" s="17"/>
      <c r="B65" s="18" t="s">
        <v>177</v>
      </c>
      <c r="C65" s="18">
        <f aca="true" t="shared" si="6" ref="C65:H65">SUM(C11:C63)</f>
        <v>12187251350</v>
      </c>
      <c r="D65" s="18">
        <f t="shared" si="6"/>
        <v>5687213900</v>
      </c>
      <c r="E65" s="18">
        <f t="shared" si="6"/>
        <v>17874465250</v>
      </c>
      <c r="F65" s="18">
        <f t="shared" si="6"/>
        <v>96523030.69199997</v>
      </c>
      <c r="G65" s="18">
        <f t="shared" si="6"/>
        <v>102711083.03400001</v>
      </c>
      <c r="H65" s="18">
        <f t="shared" si="6"/>
        <v>199234113.726</v>
      </c>
    </row>
    <row r="66" spans="1:2" ht="4.5" customHeight="1">
      <c r="A66" s="15"/>
      <c r="B66" s="15"/>
    </row>
    <row r="67" spans="1:8" ht="12.75">
      <c r="A67"/>
      <c r="B67" s="14" t="s">
        <v>265</v>
      </c>
      <c r="C67" s="98">
        <f>'- 53 -'!C67</f>
        <v>15801230</v>
      </c>
      <c r="D67" s="98">
        <f>'- 53 -'!E67</f>
        <v>1195100</v>
      </c>
      <c r="E67" s="98">
        <f>SUM(C67:D67)</f>
        <v>16996330</v>
      </c>
      <c r="F67" s="98">
        <v>0</v>
      </c>
      <c r="G67" s="98">
        <v>0</v>
      </c>
      <c r="H67" s="98">
        <f>SUM(F67:G67)</f>
        <v>0</v>
      </c>
    </row>
    <row r="68" spans="1:8" ht="12.75">
      <c r="A68"/>
      <c r="B68" s="12" t="s">
        <v>266</v>
      </c>
      <c r="C68" s="172">
        <f>'- 53 -'!C68</f>
        <v>5979980</v>
      </c>
      <c r="D68" s="172">
        <f>'- 53 -'!E68</f>
        <v>22834430</v>
      </c>
      <c r="E68" s="96">
        <f>SUM(C68:D68)</f>
        <v>28814410</v>
      </c>
      <c r="F68" s="96">
        <f>C68*F$10</f>
        <v>47361.4416</v>
      </c>
      <c r="G68" s="96">
        <f>D68*G$10</f>
        <v>412389.8058</v>
      </c>
      <c r="H68" s="96">
        <f>SUM(F68:G68)</f>
        <v>459751.2474</v>
      </c>
    </row>
    <row r="69" spans="3:8" ht="6.75" customHeight="1">
      <c r="C69" s="15"/>
      <c r="D69" s="15"/>
      <c r="E69" s="15"/>
      <c r="F69" s="15"/>
      <c r="G69" s="15"/>
      <c r="H69" s="15"/>
    </row>
    <row r="70" spans="1:8" ht="12" customHeight="1">
      <c r="A70" s="4"/>
      <c r="B70" s="1" t="s">
        <v>267</v>
      </c>
      <c r="C70" s="18">
        <f aca="true" t="shared" si="7" ref="C70:H70">SUM(C65,C67:C68)</f>
        <v>12209032560</v>
      </c>
      <c r="D70" s="18">
        <f t="shared" si="7"/>
        <v>5711243430</v>
      </c>
      <c r="E70" s="18">
        <f t="shared" si="7"/>
        <v>17920275990</v>
      </c>
      <c r="F70" s="18">
        <f t="shared" si="7"/>
        <v>96570392.13359997</v>
      </c>
      <c r="G70" s="18">
        <f t="shared" si="7"/>
        <v>103123472.83980002</v>
      </c>
      <c r="H70" s="18">
        <f t="shared" si="7"/>
        <v>199693864.9734</v>
      </c>
    </row>
    <row r="71" spans="1:8" ht="12" customHeight="1">
      <c r="A71" s="4"/>
      <c r="B71" s="4"/>
      <c r="C71" s="15"/>
      <c r="D71" s="15"/>
      <c r="E71" s="15"/>
      <c r="F71" s="15"/>
      <c r="G71" s="15"/>
      <c r="H71" s="15"/>
    </row>
    <row r="72" spans="1:8" ht="12" customHeight="1">
      <c r="A72" s="392" t="s">
        <v>436</v>
      </c>
      <c r="B72" s="361" t="s">
        <v>390</v>
      </c>
      <c r="C72" s="121"/>
      <c r="D72" s="121"/>
      <c r="E72" s="121"/>
      <c r="F72" s="121"/>
      <c r="G72" s="121"/>
      <c r="H72" s="121"/>
    </row>
    <row r="73" spans="1:8" ht="12" customHeight="1">
      <c r="A73" s="4"/>
      <c r="B73" s="361" t="s">
        <v>391</v>
      </c>
      <c r="C73" s="121"/>
      <c r="D73" s="121"/>
      <c r="E73" s="121"/>
      <c r="F73" s="121"/>
      <c r="G73" s="121"/>
      <c r="H73" s="121"/>
    </row>
    <row r="74" spans="1:8" ht="12" customHeight="1">
      <c r="A74" s="4"/>
      <c r="B74" s="4"/>
      <c r="C74" s="121"/>
      <c r="D74" s="121"/>
      <c r="E74" s="121"/>
      <c r="F74" s="121"/>
      <c r="G74" s="121"/>
      <c r="H74" s="121"/>
    </row>
    <row r="75" spans="3:8" ht="12" customHeight="1">
      <c r="C75" s="129"/>
      <c r="D75" s="173"/>
      <c r="E75" s="173"/>
      <c r="F75" s="173"/>
      <c r="G75" s="173"/>
      <c r="H75" s="173"/>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3">
    <pageSetUpPr fitToPage="1"/>
  </sheetPr>
  <dimension ref="A1:K78"/>
  <sheetViews>
    <sheetView showGridLines="0" showZeros="0" workbookViewId="0" topLeftCell="A1">
      <selection activeCell="A1" sqref="A1"/>
    </sheetView>
  </sheetViews>
  <sheetFormatPr defaultColWidth="15.83203125" defaultRowHeight="12"/>
  <cols>
    <col min="1" max="1" width="6.83203125" style="81" customWidth="1"/>
    <col min="2" max="2" width="30.83203125" style="81" customWidth="1"/>
    <col min="3" max="3" width="16.83203125" style="81" customWidth="1"/>
    <col min="4" max="4" width="15.83203125" style="81" customWidth="1"/>
    <col min="5" max="6" width="16.83203125" style="81" customWidth="1"/>
    <col min="7" max="16384" width="15.83203125" style="81" customWidth="1"/>
  </cols>
  <sheetData>
    <row r="1" spans="1:2" ht="6.75" customHeight="1">
      <c r="A1" s="15"/>
      <c r="B1" s="79"/>
    </row>
    <row r="2" spans="1:8" ht="12.75">
      <c r="A2" s="9"/>
      <c r="B2" s="104"/>
      <c r="C2" s="105" t="s">
        <v>184</v>
      </c>
      <c r="D2" s="105"/>
      <c r="E2" s="105"/>
      <c r="F2" s="105"/>
      <c r="G2" s="105"/>
      <c r="H2" s="105"/>
    </row>
    <row r="3" spans="1:8" ht="12.75">
      <c r="A3" s="10"/>
      <c r="B3" s="107"/>
      <c r="C3" s="139" t="str">
        <f>TAXYEAR</f>
        <v>FOR THE 1999 TAXATION YEAR</v>
      </c>
      <c r="D3" s="139"/>
      <c r="E3" s="139"/>
      <c r="F3" s="151"/>
      <c r="G3" s="151"/>
      <c r="H3" s="139"/>
    </row>
    <row r="4" spans="1:8" ht="0.75" customHeight="1">
      <c r="A4" s="8"/>
      <c r="C4" s="141"/>
      <c r="D4" s="141"/>
      <c r="E4" s="141"/>
      <c r="F4" s="152"/>
      <c r="G4" s="152"/>
      <c r="H4" s="152"/>
    </row>
    <row r="5" spans="1:8" ht="12.75">
      <c r="A5" s="8"/>
      <c r="C5" s="56"/>
      <c r="D5" s="141"/>
      <c r="E5" s="141"/>
      <c r="F5" s="141"/>
      <c r="G5" s="141"/>
      <c r="H5" s="141"/>
    </row>
    <row r="6" spans="1:8" ht="12.75">
      <c r="A6" s="8"/>
      <c r="C6" s="153" t="s">
        <v>198</v>
      </c>
      <c r="D6" s="154"/>
      <c r="E6" s="154"/>
      <c r="F6" s="155"/>
      <c r="G6" s="141"/>
      <c r="H6" s="141"/>
    </row>
    <row r="7" spans="1:8" ht="12.75">
      <c r="A7" s="15"/>
      <c r="C7" s="156" t="s">
        <v>214</v>
      </c>
      <c r="D7" s="156" t="s">
        <v>215</v>
      </c>
      <c r="E7" s="157"/>
      <c r="F7" s="142"/>
      <c r="G7" s="158"/>
      <c r="H7" s="142" t="s">
        <v>216</v>
      </c>
    </row>
    <row r="8" spans="1:9" ht="12.75">
      <c r="A8" s="92"/>
      <c r="B8" s="45"/>
      <c r="C8" s="159" t="s">
        <v>244</v>
      </c>
      <c r="D8" s="159" t="s">
        <v>245</v>
      </c>
      <c r="E8" s="160" t="s">
        <v>3</v>
      </c>
      <c r="F8" s="161"/>
      <c r="G8" s="144" t="s">
        <v>216</v>
      </c>
      <c r="H8" s="144" t="s">
        <v>246</v>
      </c>
      <c r="I8" s="102" t="s">
        <v>247</v>
      </c>
    </row>
    <row r="9" spans="1:9" ht="16.5">
      <c r="A9" s="51" t="s">
        <v>110</v>
      </c>
      <c r="B9" s="52" t="s">
        <v>111</v>
      </c>
      <c r="C9" s="162" t="s">
        <v>260</v>
      </c>
      <c r="D9" s="162" t="s">
        <v>257</v>
      </c>
      <c r="E9" s="162" t="s">
        <v>261</v>
      </c>
      <c r="F9" s="146" t="s">
        <v>76</v>
      </c>
      <c r="G9" s="146" t="s">
        <v>246</v>
      </c>
      <c r="H9" s="146" t="s">
        <v>507</v>
      </c>
      <c r="I9" s="102" t="s">
        <v>234</v>
      </c>
    </row>
    <row r="10" spans="1:8" ht="4.5" customHeight="1">
      <c r="A10" s="76"/>
      <c r="B10" s="76"/>
      <c r="C10" s="147"/>
      <c r="D10" s="163"/>
      <c r="E10" s="147"/>
      <c r="F10" s="147"/>
      <c r="G10" s="163"/>
      <c r="H10" s="163"/>
    </row>
    <row r="11" spans="1:11" ht="12.75">
      <c r="A11" s="378">
        <v>1</v>
      </c>
      <c r="B11" s="12" t="s">
        <v>126</v>
      </c>
      <c r="C11" s="12">
        <v>1951732100</v>
      </c>
      <c r="D11" s="12">
        <v>1242750</v>
      </c>
      <c r="E11" s="12">
        <v>1681956790</v>
      </c>
      <c r="F11" s="12">
        <f>SUM(C11:E11)</f>
        <v>3634931640</v>
      </c>
      <c r="G11" s="12">
        <f>'- 55 -'!D11</f>
        <v>96078140</v>
      </c>
      <c r="H11" s="350">
        <f aca="true" t="shared" si="0" ref="H11:H62">G11/F11*1000</f>
        <v>26.4318973547464</v>
      </c>
      <c r="J11" s="328">
        <v>1</v>
      </c>
      <c r="K11" s="164">
        <f>H11</f>
        <v>26.4318973547464</v>
      </c>
    </row>
    <row r="12" spans="1:11" ht="12.75">
      <c r="A12" s="379">
        <v>2</v>
      </c>
      <c r="B12" s="14" t="s">
        <v>127</v>
      </c>
      <c r="C12" s="14">
        <v>836250870</v>
      </c>
      <c r="D12" s="14">
        <v>6238580</v>
      </c>
      <c r="E12" s="14">
        <v>543462530</v>
      </c>
      <c r="F12" s="14">
        <f>SUM(C12:E12)</f>
        <v>1385951980</v>
      </c>
      <c r="G12" s="14">
        <f>'- 55 -'!D12</f>
        <v>21992998.290000003</v>
      </c>
      <c r="H12" s="351">
        <f t="shared" si="0"/>
        <v>15.868513922105729</v>
      </c>
      <c r="J12" s="328">
        <v>2</v>
      </c>
      <c r="K12" s="164">
        <f aca="true" t="shared" si="1" ref="K12:K54">H12</f>
        <v>15.868513922105729</v>
      </c>
    </row>
    <row r="13" spans="1:11" ht="12.75">
      <c r="A13" s="378">
        <v>3</v>
      </c>
      <c r="B13" s="12" t="s">
        <v>128</v>
      </c>
      <c r="C13" s="12">
        <v>814590580</v>
      </c>
      <c r="D13" s="12">
        <v>5210760</v>
      </c>
      <c r="E13" s="12">
        <v>88806320</v>
      </c>
      <c r="F13" s="12">
        <f>SUM(C13:E13)</f>
        <v>908607660</v>
      </c>
      <c r="G13" s="12">
        <f>'- 55 -'!D13</f>
        <v>18936415</v>
      </c>
      <c r="H13" s="350">
        <f t="shared" si="0"/>
        <v>20.8411351055526</v>
      </c>
      <c r="J13" s="328">
        <v>3</v>
      </c>
      <c r="K13" s="164">
        <f t="shared" si="1"/>
        <v>20.8411351055526</v>
      </c>
    </row>
    <row r="14" spans="1:11" ht="12.75">
      <c r="A14" s="379">
        <v>4</v>
      </c>
      <c r="B14" s="14" t="s">
        <v>129</v>
      </c>
      <c r="C14" s="14">
        <v>601730970</v>
      </c>
      <c r="D14" s="14">
        <v>2021850</v>
      </c>
      <c r="E14" s="14">
        <v>272110160</v>
      </c>
      <c r="F14" s="14">
        <f aca="true" t="shared" si="2" ref="F14:F62">SUM(C14:E14)</f>
        <v>875862980</v>
      </c>
      <c r="G14" s="14">
        <f>'- 55 -'!D14</f>
        <v>17708059.6</v>
      </c>
      <c r="H14" s="436" t="s">
        <v>508</v>
      </c>
      <c r="J14" s="328">
        <v>4</v>
      </c>
      <c r="K14" s="164">
        <v>0</v>
      </c>
    </row>
    <row r="15" spans="1:11" ht="12.75">
      <c r="A15" s="378">
        <v>5</v>
      </c>
      <c r="B15" s="12" t="s">
        <v>130</v>
      </c>
      <c r="C15" s="12">
        <v>666139550</v>
      </c>
      <c r="D15" s="12">
        <v>2979540</v>
      </c>
      <c r="E15" s="12">
        <v>394550290</v>
      </c>
      <c r="F15" s="12">
        <f t="shared" si="2"/>
        <v>1063669380</v>
      </c>
      <c r="G15" s="12">
        <f>'- 55 -'!D15</f>
        <v>21932937</v>
      </c>
      <c r="H15" s="350">
        <f t="shared" si="0"/>
        <v>20.620069931880526</v>
      </c>
      <c r="J15" s="328">
        <v>5</v>
      </c>
      <c r="K15" s="164">
        <f t="shared" si="1"/>
        <v>20.620069931880526</v>
      </c>
    </row>
    <row r="16" spans="1:11" ht="12.75">
      <c r="A16" s="379">
        <v>6</v>
      </c>
      <c r="B16" s="14" t="s">
        <v>131</v>
      </c>
      <c r="C16" s="14">
        <v>812961090</v>
      </c>
      <c r="D16" s="14">
        <v>6342030</v>
      </c>
      <c r="E16" s="14">
        <v>153605130</v>
      </c>
      <c r="F16" s="14">
        <f t="shared" si="2"/>
        <v>972908250</v>
      </c>
      <c r="G16" s="14">
        <f>'- 55 -'!D16</f>
        <v>19410203</v>
      </c>
      <c r="H16" s="351">
        <f t="shared" si="0"/>
        <v>19.95070244290764</v>
      </c>
      <c r="J16" s="328">
        <v>6</v>
      </c>
      <c r="K16" s="164">
        <f t="shared" si="1"/>
        <v>19.95070244290764</v>
      </c>
    </row>
    <row r="17" spans="1:11" ht="12.75">
      <c r="A17" s="378">
        <v>9</v>
      </c>
      <c r="B17" s="12" t="s">
        <v>132</v>
      </c>
      <c r="C17" s="12">
        <v>1061014140</v>
      </c>
      <c r="D17" s="12">
        <v>6368710</v>
      </c>
      <c r="E17" s="12">
        <v>144212790</v>
      </c>
      <c r="F17" s="12">
        <f t="shared" si="2"/>
        <v>1211595640</v>
      </c>
      <c r="G17" s="12">
        <f>'- 55 -'!D17</f>
        <v>23670663</v>
      </c>
      <c r="H17" s="350">
        <f t="shared" si="0"/>
        <v>19.536768059020087</v>
      </c>
      <c r="J17" s="328">
        <v>9</v>
      </c>
      <c r="K17" s="164">
        <f t="shared" si="1"/>
        <v>19.536768059020087</v>
      </c>
    </row>
    <row r="18" spans="1:11" ht="12.75">
      <c r="A18" s="379">
        <v>10</v>
      </c>
      <c r="B18" s="14" t="s">
        <v>133</v>
      </c>
      <c r="C18" s="14">
        <v>710770880</v>
      </c>
      <c r="D18" s="14">
        <v>5635470</v>
      </c>
      <c r="E18" s="14">
        <v>141825650</v>
      </c>
      <c r="F18" s="14">
        <f t="shared" si="2"/>
        <v>858232000</v>
      </c>
      <c r="G18" s="14">
        <f>'- 55 -'!D18</f>
        <v>20299805</v>
      </c>
      <c r="H18" s="351">
        <f t="shared" si="0"/>
        <v>23.653050690256247</v>
      </c>
      <c r="J18" s="328">
        <v>10</v>
      </c>
      <c r="K18" s="164">
        <f t="shared" si="1"/>
        <v>23.653050690256247</v>
      </c>
    </row>
    <row r="19" spans="1:11" ht="12.75">
      <c r="A19" s="378">
        <v>11</v>
      </c>
      <c r="B19" s="12" t="s">
        <v>134</v>
      </c>
      <c r="C19" s="12">
        <v>464787570</v>
      </c>
      <c r="D19" s="12">
        <v>31010550</v>
      </c>
      <c r="E19" s="12">
        <v>94137570</v>
      </c>
      <c r="F19" s="12">
        <f t="shared" si="2"/>
        <v>589935690</v>
      </c>
      <c r="G19" s="12">
        <f>'- 55 -'!D19</f>
        <v>9929157</v>
      </c>
      <c r="H19" s="350">
        <f t="shared" si="0"/>
        <v>16.830914230668093</v>
      </c>
      <c r="J19" s="328">
        <v>11</v>
      </c>
      <c r="K19" s="164">
        <f t="shared" si="1"/>
        <v>16.830914230668093</v>
      </c>
    </row>
    <row r="20" spans="1:11" ht="12.75">
      <c r="A20" s="379">
        <v>12</v>
      </c>
      <c r="B20" s="14" t="s">
        <v>135</v>
      </c>
      <c r="C20" s="14">
        <v>535362860</v>
      </c>
      <c r="D20" s="14">
        <v>40399150</v>
      </c>
      <c r="E20" s="14">
        <v>249220830</v>
      </c>
      <c r="F20" s="14">
        <f t="shared" si="2"/>
        <v>824982840</v>
      </c>
      <c r="G20" s="14">
        <f>'- 55 -'!D20</f>
        <v>16093744</v>
      </c>
      <c r="H20" s="351">
        <f t="shared" si="0"/>
        <v>19.5079742507129</v>
      </c>
      <c r="J20" s="328">
        <v>12</v>
      </c>
      <c r="K20" s="164">
        <f t="shared" si="1"/>
        <v>19.5079742507129</v>
      </c>
    </row>
    <row r="21" spans="1:11" ht="12.75">
      <c r="A21" s="378">
        <v>13</v>
      </c>
      <c r="B21" s="12" t="s">
        <v>136</v>
      </c>
      <c r="C21" s="12">
        <v>235174920</v>
      </c>
      <c r="D21" s="12">
        <v>53452320</v>
      </c>
      <c r="E21" s="12">
        <v>71330890</v>
      </c>
      <c r="F21" s="12">
        <f t="shared" si="2"/>
        <v>359958130</v>
      </c>
      <c r="G21" s="12">
        <f>'- 55 -'!D21</f>
        <v>6092297</v>
      </c>
      <c r="H21" s="350">
        <f t="shared" si="0"/>
        <v>16.925015695575485</v>
      </c>
      <c r="J21" s="328">
        <v>13</v>
      </c>
      <c r="K21" s="164">
        <f t="shared" si="1"/>
        <v>16.925015695575485</v>
      </c>
    </row>
    <row r="22" spans="1:11" ht="12.75">
      <c r="A22" s="379">
        <v>14</v>
      </c>
      <c r="B22" s="14" t="s">
        <v>137</v>
      </c>
      <c r="C22" s="14">
        <v>289291790</v>
      </c>
      <c r="D22" s="14">
        <v>46864740</v>
      </c>
      <c r="E22" s="14">
        <v>66897410</v>
      </c>
      <c r="F22" s="14">
        <f t="shared" si="2"/>
        <v>403053940</v>
      </c>
      <c r="G22" s="14">
        <f>'- 55 -'!D22</f>
        <v>8011144</v>
      </c>
      <c r="H22" s="351">
        <f t="shared" si="0"/>
        <v>19.87610889004087</v>
      </c>
      <c r="J22" s="328">
        <v>14</v>
      </c>
      <c r="K22" s="164">
        <f t="shared" si="1"/>
        <v>19.87610889004087</v>
      </c>
    </row>
    <row r="23" spans="1:11" ht="12.75">
      <c r="A23" s="378">
        <v>15</v>
      </c>
      <c r="B23" s="12" t="s">
        <v>138</v>
      </c>
      <c r="C23" s="12">
        <v>263981630</v>
      </c>
      <c r="D23" s="12">
        <v>71920960</v>
      </c>
      <c r="E23" s="12">
        <v>112003670</v>
      </c>
      <c r="F23" s="12">
        <f t="shared" si="2"/>
        <v>447906260</v>
      </c>
      <c r="G23" s="12">
        <f>'- 55 -'!D23</f>
        <v>5917639</v>
      </c>
      <c r="H23" s="350">
        <f t="shared" si="0"/>
        <v>13.211780072017747</v>
      </c>
      <c r="J23" s="328">
        <v>15</v>
      </c>
      <c r="K23" s="164">
        <f t="shared" si="1"/>
        <v>13.211780072017747</v>
      </c>
    </row>
    <row r="24" spans="1:11" ht="12.75">
      <c r="A24" s="379">
        <v>16</v>
      </c>
      <c r="B24" s="14" t="s">
        <v>139</v>
      </c>
      <c r="C24" s="14">
        <v>31833160</v>
      </c>
      <c r="D24" s="14">
        <v>44400810</v>
      </c>
      <c r="E24" s="14">
        <v>18836160</v>
      </c>
      <c r="F24" s="14">
        <f t="shared" si="2"/>
        <v>95070130</v>
      </c>
      <c r="G24" s="14">
        <f>'- 55 -'!D24</f>
        <v>1741546</v>
      </c>
      <c r="H24" s="351">
        <f t="shared" si="0"/>
        <v>18.31854021867857</v>
      </c>
      <c r="J24" s="328">
        <v>16</v>
      </c>
      <c r="K24" s="164">
        <f t="shared" si="1"/>
        <v>18.31854021867857</v>
      </c>
    </row>
    <row r="25" spans="1:11" ht="12.75">
      <c r="A25" s="378">
        <v>17</v>
      </c>
      <c r="B25" s="12" t="s">
        <v>140</v>
      </c>
      <c r="C25" s="12">
        <v>46669260</v>
      </c>
      <c r="D25" s="12">
        <v>51918090</v>
      </c>
      <c r="E25" s="12">
        <v>30421960</v>
      </c>
      <c r="F25" s="12">
        <f t="shared" si="2"/>
        <v>129009310</v>
      </c>
      <c r="G25" s="12">
        <f>'- 55 -'!D25</f>
        <v>2276467</v>
      </c>
      <c r="H25" s="350">
        <f t="shared" si="0"/>
        <v>17.64575750385767</v>
      </c>
      <c r="J25" s="328">
        <v>17</v>
      </c>
      <c r="K25" s="164">
        <f t="shared" si="1"/>
        <v>17.64575750385767</v>
      </c>
    </row>
    <row r="26" spans="1:11" ht="12.75">
      <c r="A26" s="379">
        <v>18</v>
      </c>
      <c r="B26" s="14" t="s">
        <v>141</v>
      </c>
      <c r="C26" s="14">
        <v>63695380</v>
      </c>
      <c r="D26" s="14">
        <v>44555160</v>
      </c>
      <c r="E26" s="14">
        <v>36242020</v>
      </c>
      <c r="F26" s="14">
        <f t="shared" si="2"/>
        <v>144492560</v>
      </c>
      <c r="G26" s="14">
        <f>'- 55 -'!D26</f>
        <v>2349600</v>
      </c>
      <c r="H26" s="351">
        <f t="shared" si="0"/>
        <v>16.261044859333932</v>
      </c>
      <c r="J26" s="328">
        <v>18</v>
      </c>
      <c r="K26" s="164">
        <f t="shared" si="1"/>
        <v>16.261044859333932</v>
      </c>
    </row>
    <row r="27" spans="1:11" ht="12.75">
      <c r="A27" s="378">
        <v>19</v>
      </c>
      <c r="B27" s="12" t="s">
        <v>142</v>
      </c>
      <c r="C27" s="12">
        <v>84311690</v>
      </c>
      <c r="D27" s="12">
        <v>82952040</v>
      </c>
      <c r="E27" s="12">
        <v>56291810</v>
      </c>
      <c r="F27" s="12">
        <f t="shared" si="2"/>
        <v>223555540</v>
      </c>
      <c r="G27" s="12">
        <f>'- 55 -'!D27</f>
        <v>3444000</v>
      </c>
      <c r="H27" s="350">
        <f t="shared" si="0"/>
        <v>15.405567672355604</v>
      </c>
      <c r="J27" s="328">
        <v>19</v>
      </c>
      <c r="K27" s="164">
        <f t="shared" si="1"/>
        <v>15.405567672355604</v>
      </c>
    </row>
    <row r="28" spans="1:11" ht="12.75">
      <c r="A28" s="379">
        <v>20</v>
      </c>
      <c r="B28" s="14" t="s">
        <v>143</v>
      </c>
      <c r="C28" s="14">
        <v>67702600</v>
      </c>
      <c r="D28" s="14">
        <v>45235440</v>
      </c>
      <c r="E28" s="14">
        <v>25220390</v>
      </c>
      <c r="F28" s="14">
        <f t="shared" si="2"/>
        <v>138158430</v>
      </c>
      <c r="G28" s="14">
        <f>'- 55 -'!D28</f>
        <v>2880721</v>
      </c>
      <c r="H28" s="351">
        <f t="shared" si="0"/>
        <v>20.85085217022226</v>
      </c>
      <c r="J28" s="328">
        <v>20</v>
      </c>
      <c r="K28" s="164">
        <f t="shared" si="1"/>
        <v>20.85085217022226</v>
      </c>
    </row>
    <row r="29" spans="1:11" ht="12.75">
      <c r="A29" s="378">
        <v>21</v>
      </c>
      <c r="B29" s="12" t="s">
        <v>144</v>
      </c>
      <c r="C29" s="12">
        <v>209496030</v>
      </c>
      <c r="D29" s="12">
        <v>83542460</v>
      </c>
      <c r="E29" s="12">
        <v>74515090</v>
      </c>
      <c r="F29" s="12">
        <f t="shared" si="2"/>
        <v>367553580</v>
      </c>
      <c r="G29" s="12">
        <f>'- 55 -'!D29</f>
        <v>6442000</v>
      </c>
      <c r="H29" s="350">
        <f t="shared" si="0"/>
        <v>17.52669637988562</v>
      </c>
      <c r="J29" s="328">
        <v>21</v>
      </c>
      <c r="K29" s="164">
        <f t="shared" si="1"/>
        <v>17.52669637988562</v>
      </c>
    </row>
    <row r="30" spans="1:11" ht="12.75">
      <c r="A30" s="379">
        <v>22</v>
      </c>
      <c r="B30" s="14" t="s">
        <v>145</v>
      </c>
      <c r="C30" s="14">
        <v>198574220</v>
      </c>
      <c r="D30" s="14">
        <v>33755250</v>
      </c>
      <c r="E30" s="14">
        <v>52960540</v>
      </c>
      <c r="F30" s="14">
        <f t="shared" si="2"/>
        <v>285290010</v>
      </c>
      <c r="G30" s="14">
        <f>'- 55 -'!D30</f>
        <v>4075472</v>
      </c>
      <c r="H30" s="351">
        <f t="shared" si="0"/>
        <v>14.285365267434356</v>
      </c>
      <c r="J30" s="328">
        <v>22</v>
      </c>
      <c r="K30" s="164">
        <f t="shared" si="1"/>
        <v>14.285365267434356</v>
      </c>
    </row>
    <row r="31" spans="1:11" ht="12.75">
      <c r="A31" s="378">
        <v>23</v>
      </c>
      <c r="B31" s="12" t="s">
        <v>146</v>
      </c>
      <c r="C31" s="12">
        <v>55876490</v>
      </c>
      <c r="D31" s="12">
        <v>45427560</v>
      </c>
      <c r="E31" s="12">
        <v>16073060</v>
      </c>
      <c r="F31" s="12">
        <f t="shared" si="2"/>
        <v>117377110</v>
      </c>
      <c r="G31" s="12">
        <f>'- 55 -'!D31</f>
        <v>2092890</v>
      </c>
      <c r="H31" s="350">
        <f t="shared" si="0"/>
        <v>17.830478191190767</v>
      </c>
      <c r="J31" s="328">
        <v>23</v>
      </c>
      <c r="K31" s="164">
        <f t="shared" si="1"/>
        <v>17.830478191190767</v>
      </c>
    </row>
    <row r="32" spans="1:11" ht="12.75">
      <c r="A32" s="379">
        <v>24</v>
      </c>
      <c r="B32" s="14" t="s">
        <v>147</v>
      </c>
      <c r="C32" s="14">
        <v>196292980</v>
      </c>
      <c r="D32" s="14">
        <v>77284560</v>
      </c>
      <c r="E32" s="14">
        <v>137854370</v>
      </c>
      <c r="F32" s="14">
        <f t="shared" si="2"/>
        <v>411431910</v>
      </c>
      <c r="G32" s="14">
        <f>'- 55 -'!D32</f>
        <v>6875618</v>
      </c>
      <c r="H32" s="351">
        <f t="shared" si="0"/>
        <v>16.711435921438373</v>
      </c>
      <c r="J32" s="328">
        <v>24</v>
      </c>
      <c r="K32" s="164">
        <f t="shared" si="1"/>
        <v>16.711435921438373</v>
      </c>
    </row>
    <row r="33" spans="1:11" ht="12.75">
      <c r="A33" s="378">
        <v>25</v>
      </c>
      <c r="B33" s="12" t="s">
        <v>148</v>
      </c>
      <c r="C33" s="12">
        <v>70772230</v>
      </c>
      <c r="D33" s="12">
        <v>102276960</v>
      </c>
      <c r="E33" s="12">
        <v>21989260</v>
      </c>
      <c r="F33" s="12">
        <f t="shared" si="2"/>
        <v>195038450</v>
      </c>
      <c r="G33" s="12">
        <f>'- 55 -'!D33</f>
        <v>3244112</v>
      </c>
      <c r="H33" s="350">
        <f t="shared" si="0"/>
        <v>16.633192070589157</v>
      </c>
      <c r="J33" s="328">
        <v>25</v>
      </c>
      <c r="K33" s="164">
        <f t="shared" si="1"/>
        <v>16.633192070589157</v>
      </c>
    </row>
    <row r="34" spans="1:11" ht="12.75">
      <c r="A34" s="379">
        <v>26</v>
      </c>
      <c r="B34" s="14" t="s">
        <v>149</v>
      </c>
      <c r="C34" s="14">
        <v>120438310</v>
      </c>
      <c r="D34" s="14">
        <v>53893320</v>
      </c>
      <c r="E34" s="14">
        <v>55489900</v>
      </c>
      <c r="F34" s="14">
        <f t="shared" si="2"/>
        <v>229821530</v>
      </c>
      <c r="G34" s="14">
        <f>'- 55 -'!D34</f>
        <v>3689100</v>
      </c>
      <c r="H34" s="351">
        <f t="shared" si="0"/>
        <v>16.052020887686197</v>
      </c>
      <c r="J34" s="328">
        <v>26</v>
      </c>
      <c r="K34" s="164">
        <f t="shared" si="1"/>
        <v>16.052020887686197</v>
      </c>
    </row>
    <row r="35" spans="1:11" ht="12.75">
      <c r="A35" s="378">
        <v>28</v>
      </c>
      <c r="B35" s="12" t="s">
        <v>150</v>
      </c>
      <c r="C35" s="12">
        <v>30018310</v>
      </c>
      <c r="D35" s="12">
        <v>58072740</v>
      </c>
      <c r="E35" s="12">
        <v>19916610</v>
      </c>
      <c r="F35" s="12">
        <f t="shared" si="2"/>
        <v>108007660</v>
      </c>
      <c r="G35" s="12">
        <f>'- 55 -'!D35</f>
        <v>2281135</v>
      </c>
      <c r="H35" s="350">
        <f t="shared" si="0"/>
        <v>21.120122406133046</v>
      </c>
      <c r="J35" s="328">
        <v>28</v>
      </c>
      <c r="K35" s="164">
        <f t="shared" si="1"/>
        <v>21.120122406133046</v>
      </c>
    </row>
    <row r="36" spans="1:11" ht="12.75">
      <c r="A36" s="379">
        <v>30</v>
      </c>
      <c r="B36" s="14" t="s">
        <v>151</v>
      </c>
      <c r="C36" s="14">
        <v>43089260</v>
      </c>
      <c r="D36" s="14">
        <v>57689940</v>
      </c>
      <c r="E36" s="14">
        <v>44417880</v>
      </c>
      <c r="F36" s="14">
        <f t="shared" si="2"/>
        <v>145197080</v>
      </c>
      <c r="G36" s="14">
        <f>'- 55 -'!D36</f>
        <v>2723520</v>
      </c>
      <c r="H36" s="351">
        <f t="shared" si="0"/>
        <v>18.757402008359946</v>
      </c>
      <c r="J36" s="328">
        <v>30</v>
      </c>
      <c r="K36" s="164">
        <f t="shared" si="1"/>
        <v>18.757402008359946</v>
      </c>
    </row>
    <row r="37" spans="1:11" ht="12.75">
      <c r="A37" s="378">
        <v>31</v>
      </c>
      <c r="B37" s="12" t="s">
        <v>152</v>
      </c>
      <c r="C37" s="12">
        <v>73931250</v>
      </c>
      <c r="D37" s="12">
        <v>59027310</v>
      </c>
      <c r="E37" s="12">
        <v>68677540</v>
      </c>
      <c r="F37" s="12">
        <f t="shared" si="2"/>
        <v>201636100</v>
      </c>
      <c r="G37" s="12">
        <f>'- 55 -'!D37</f>
        <v>3116467</v>
      </c>
      <c r="H37" s="350">
        <f t="shared" si="0"/>
        <v>15.455898026196698</v>
      </c>
      <c r="J37" s="328">
        <v>31</v>
      </c>
      <c r="K37" s="164">
        <f t="shared" si="1"/>
        <v>15.455898026196698</v>
      </c>
    </row>
    <row r="38" spans="1:11" ht="12.75">
      <c r="A38" s="379">
        <v>32</v>
      </c>
      <c r="B38" s="14" t="s">
        <v>153</v>
      </c>
      <c r="C38" s="14">
        <v>33280330</v>
      </c>
      <c r="D38" s="14">
        <v>40500860</v>
      </c>
      <c r="E38" s="14">
        <v>9214100</v>
      </c>
      <c r="F38" s="14">
        <f t="shared" si="2"/>
        <v>82995290</v>
      </c>
      <c r="G38" s="14">
        <f>'- 55 -'!D38</f>
        <v>1619027</v>
      </c>
      <c r="H38" s="351">
        <f t="shared" si="0"/>
        <v>19.507456386982923</v>
      </c>
      <c r="J38" s="328">
        <v>32</v>
      </c>
      <c r="K38" s="164">
        <f t="shared" si="1"/>
        <v>19.507456386982923</v>
      </c>
    </row>
    <row r="39" spans="1:11" ht="12.75">
      <c r="A39" s="378">
        <v>33</v>
      </c>
      <c r="B39" s="12" t="s">
        <v>154</v>
      </c>
      <c r="C39" s="12">
        <v>106660460</v>
      </c>
      <c r="D39" s="12">
        <v>30950100</v>
      </c>
      <c r="E39" s="12">
        <v>43457690</v>
      </c>
      <c r="F39" s="12">
        <f t="shared" si="2"/>
        <v>181068250</v>
      </c>
      <c r="G39" s="12">
        <f>'- 55 -'!D39</f>
        <v>3165646</v>
      </c>
      <c r="H39" s="350">
        <f t="shared" si="0"/>
        <v>17.483164497364942</v>
      </c>
      <c r="J39" s="328">
        <v>33</v>
      </c>
      <c r="K39" s="164">
        <f t="shared" si="1"/>
        <v>17.483164497364942</v>
      </c>
    </row>
    <row r="40" spans="1:11" ht="12.75">
      <c r="A40" s="379">
        <v>34</v>
      </c>
      <c r="B40" s="14" t="s">
        <v>155</v>
      </c>
      <c r="C40" s="14">
        <v>18547950</v>
      </c>
      <c r="D40" s="14">
        <v>20746530</v>
      </c>
      <c r="E40" s="14">
        <v>2399880</v>
      </c>
      <c r="F40" s="14">
        <f t="shared" si="2"/>
        <v>41694360</v>
      </c>
      <c r="G40" s="14">
        <f>'- 55 -'!D40</f>
        <v>1041747</v>
      </c>
      <c r="H40" s="351">
        <f t="shared" si="0"/>
        <v>24.98532175574826</v>
      </c>
      <c r="J40" s="328">
        <v>34</v>
      </c>
      <c r="K40" s="164">
        <f t="shared" si="1"/>
        <v>24.98532175574826</v>
      </c>
    </row>
    <row r="41" spans="1:11" ht="12.75">
      <c r="A41" s="378">
        <v>35</v>
      </c>
      <c r="B41" s="12" t="s">
        <v>156</v>
      </c>
      <c r="C41" s="12">
        <v>80215190</v>
      </c>
      <c r="D41" s="12">
        <v>53668740</v>
      </c>
      <c r="E41" s="12">
        <v>40756620</v>
      </c>
      <c r="F41" s="12">
        <f t="shared" si="2"/>
        <v>174640550</v>
      </c>
      <c r="G41" s="12">
        <f>'- 55 -'!D41</f>
        <v>3478918</v>
      </c>
      <c r="H41" s="350">
        <f t="shared" si="0"/>
        <v>19.92044802882263</v>
      </c>
      <c r="J41" s="328">
        <v>35</v>
      </c>
      <c r="K41" s="164">
        <f t="shared" si="1"/>
        <v>19.92044802882263</v>
      </c>
    </row>
    <row r="42" spans="1:11" ht="12.75">
      <c r="A42" s="379">
        <v>36</v>
      </c>
      <c r="B42" s="14" t="s">
        <v>157</v>
      </c>
      <c r="C42" s="14">
        <v>50451470</v>
      </c>
      <c r="D42" s="14">
        <v>58733790</v>
      </c>
      <c r="E42" s="14">
        <v>19094560</v>
      </c>
      <c r="F42" s="14">
        <f t="shared" si="2"/>
        <v>128279820</v>
      </c>
      <c r="G42" s="14">
        <f>'- 55 -'!D42</f>
        <v>2430764</v>
      </c>
      <c r="H42" s="351">
        <f t="shared" si="0"/>
        <v>18.9489196352162</v>
      </c>
      <c r="J42" s="328">
        <v>36</v>
      </c>
      <c r="K42" s="164">
        <f t="shared" si="1"/>
        <v>18.9489196352162</v>
      </c>
    </row>
    <row r="43" spans="1:11" ht="12.75">
      <c r="A43" s="378">
        <v>37</v>
      </c>
      <c r="B43" s="12" t="s">
        <v>158</v>
      </c>
      <c r="C43" s="12">
        <v>40736960</v>
      </c>
      <c r="D43" s="12">
        <v>46465940</v>
      </c>
      <c r="E43" s="12">
        <v>21550810</v>
      </c>
      <c r="F43" s="12">
        <f t="shared" si="2"/>
        <v>108753710</v>
      </c>
      <c r="G43" s="12">
        <f>'- 55 -'!D43</f>
        <v>2230427</v>
      </c>
      <c r="H43" s="350">
        <f t="shared" si="0"/>
        <v>20.508973900752444</v>
      </c>
      <c r="J43" s="328">
        <v>37</v>
      </c>
      <c r="K43" s="164">
        <f t="shared" si="1"/>
        <v>20.508973900752444</v>
      </c>
    </row>
    <row r="44" spans="1:11" ht="12.75">
      <c r="A44" s="379">
        <v>38</v>
      </c>
      <c r="B44" s="14" t="s">
        <v>159</v>
      </c>
      <c r="C44" s="14">
        <v>38558080</v>
      </c>
      <c r="D44" s="14">
        <v>68142300</v>
      </c>
      <c r="E44" s="14">
        <v>55908860</v>
      </c>
      <c r="F44" s="14">
        <f t="shared" si="2"/>
        <v>162609240</v>
      </c>
      <c r="G44" s="14">
        <f>'- 55 -'!D44</f>
        <v>2920506</v>
      </c>
      <c r="H44" s="351">
        <f t="shared" si="0"/>
        <v>17.960270892355194</v>
      </c>
      <c r="J44" s="328">
        <v>38</v>
      </c>
      <c r="K44" s="164">
        <f t="shared" si="1"/>
        <v>17.960270892355194</v>
      </c>
    </row>
    <row r="45" spans="1:11" ht="12.75">
      <c r="A45" s="378">
        <v>39</v>
      </c>
      <c r="B45" s="12" t="s">
        <v>160</v>
      </c>
      <c r="C45" s="12">
        <v>105160100</v>
      </c>
      <c r="D45" s="12">
        <v>66761430</v>
      </c>
      <c r="E45" s="12">
        <v>66335790</v>
      </c>
      <c r="F45" s="12">
        <f t="shared" si="2"/>
        <v>238257320</v>
      </c>
      <c r="G45" s="12">
        <f>'- 55 -'!D45</f>
        <v>4271737</v>
      </c>
      <c r="H45" s="350">
        <f t="shared" si="0"/>
        <v>17.92909027936686</v>
      </c>
      <c r="J45" s="328">
        <v>39</v>
      </c>
      <c r="K45" s="164">
        <f t="shared" si="1"/>
        <v>17.92909027936686</v>
      </c>
    </row>
    <row r="46" spans="1:11" ht="12.75">
      <c r="A46" s="379">
        <v>40</v>
      </c>
      <c r="B46" s="14" t="s">
        <v>161</v>
      </c>
      <c r="C46" s="14">
        <v>520446220</v>
      </c>
      <c r="D46" s="14">
        <v>24238050</v>
      </c>
      <c r="E46" s="14">
        <v>331083490</v>
      </c>
      <c r="F46" s="14">
        <f t="shared" si="2"/>
        <v>875767760</v>
      </c>
      <c r="G46" s="14">
        <f>'- 55 -'!D46</f>
        <v>12922500</v>
      </c>
      <c r="H46" s="351">
        <f t="shared" si="0"/>
        <v>14.755624253626326</v>
      </c>
      <c r="J46" s="328">
        <v>40</v>
      </c>
      <c r="K46" s="164">
        <f t="shared" si="1"/>
        <v>14.755624253626326</v>
      </c>
    </row>
    <row r="47" spans="1:11" ht="12.75">
      <c r="A47" s="378">
        <v>41</v>
      </c>
      <c r="B47" s="12" t="s">
        <v>162</v>
      </c>
      <c r="C47" s="12">
        <v>60793690</v>
      </c>
      <c r="D47" s="12">
        <v>69971520</v>
      </c>
      <c r="E47" s="12">
        <v>95413860</v>
      </c>
      <c r="F47" s="12">
        <f t="shared" si="2"/>
        <v>226179070</v>
      </c>
      <c r="G47" s="12">
        <f>'- 55 -'!D47</f>
        <v>4309535.24</v>
      </c>
      <c r="H47" s="350">
        <f t="shared" si="0"/>
        <v>19.053642938756447</v>
      </c>
      <c r="J47" s="328">
        <v>41</v>
      </c>
      <c r="K47" s="164">
        <f t="shared" si="1"/>
        <v>19.053642938756447</v>
      </c>
    </row>
    <row r="48" spans="1:11" ht="12.75">
      <c r="A48" s="379">
        <v>42</v>
      </c>
      <c r="B48" s="14" t="s">
        <v>163</v>
      </c>
      <c r="C48" s="14">
        <v>38980940</v>
      </c>
      <c r="D48" s="14">
        <v>62243850</v>
      </c>
      <c r="E48" s="14">
        <v>37100260</v>
      </c>
      <c r="F48" s="14">
        <f t="shared" si="2"/>
        <v>138325050</v>
      </c>
      <c r="G48" s="14">
        <f>'- 55 -'!D48</f>
        <v>2794437</v>
      </c>
      <c r="H48" s="351">
        <f t="shared" si="0"/>
        <v>20.201959081164258</v>
      </c>
      <c r="J48" s="328">
        <v>42</v>
      </c>
      <c r="K48" s="164">
        <f t="shared" si="1"/>
        <v>20.201959081164258</v>
      </c>
    </row>
    <row r="49" spans="1:11" ht="12.75">
      <c r="A49" s="378">
        <v>43</v>
      </c>
      <c r="B49" s="12" t="s">
        <v>164</v>
      </c>
      <c r="C49" s="12">
        <v>32167840</v>
      </c>
      <c r="D49" s="12">
        <v>76887900</v>
      </c>
      <c r="E49" s="12">
        <v>29313090</v>
      </c>
      <c r="F49" s="12">
        <f t="shared" si="2"/>
        <v>138368830</v>
      </c>
      <c r="G49" s="12">
        <f>'- 55 -'!D49</f>
        <v>2609333</v>
      </c>
      <c r="H49" s="350">
        <f t="shared" si="0"/>
        <v>18.85780923348127</v>
      </c>
      <c r="J49" s="328">
        <v>43</v>
      </c>
      <c r="K49" s="164">
        <f t="shared" si="1"/>
        <v>18.85780923348127</v>
      </c>
    </row>
    <row r="50" spans="1:11" ht="12.75">
      <c r="A50" s="379">
        <v>44</v>
      </c>
      <c r="B50" s="14" t="s">
        <v>165</v>
      </c>
      <c r="C50" s="14">
        <v>54939810</v>
      </c>
      <c r="D50" s="14">
        <v>58494630</v>
      </c>
      <c r="E50" s="14">
        <v>19978020</v>
      </c>
      <c r="F50" s="14">
        <f t="shared" si="2"/>
        <v>133412460</v>
      </c>
      <c r="G50" s="14">
        <f>'- 55 -'!D50</f>
        <v>2988682</v>
      </c>
      <c r="H50" s="351">
        <f t="shared" si="0"/>
        <v>22.401820639541466</v>
      </c>
      <c r="J50" s="328">
        <v>44</v>
      </c>
      <c r="K50" s="164">
        <f t="shared" si="1"/>
        <v>22.401820639541466</v>
      </c>
    </row>
    <row r="51" spans="1:11" ht="12.75">
      <c r="A51" s="378">
        <v>45</v>
      </c>
      <c r="B51" s="12" t="s">
        <v>166</v>
      </c>
      <c r="C51" s="12">
        <v>71822350</v>
      </c>
      <c r="D51" s="12">
        <v>7315740</v>
      </c>
      <c r="E51" s="12">
        <v>52165140</v>
      </c>
      <c r="F51" s="12">
        <f t="shared" si="2"/>
        <v>131303230</v>
      </c>
      <c r="G51" s="12">
        <f>'- 55 -'!D51</f>
        <v>2578590</v>
      </c>
      <c r="H51" s="350">
        <f t="shared" si="0"/>
        <v>19.638435398733147</v>
      </c>
      <c r="J51" s="328">
        <v>45</v>
      </c>
      <c r="K51" s="164">
        <f t="shared" si="1"/>
        <v>19.638435398733147</v>
      </c>
    </row>
    <row r="52" spans="1:11" ht="12.75">
      <c r="A52" s="379">
        <v>46</v>
      </c>
      <c r="B52" s="14" t="s">
        <v>167</v>
      </c>
      <c r="C52" s="14">
        <v>51277400</v>
      </c>
      <c r="D52" s="14">
        <v>0</v>
      </c>
      <c r="E52" s="14">
        <v>20185320</v>
      </c>
      <c r="F52" s="14">
        <f t="shared" si="2"/>
        <v>71462720</v>
      </c>
      <c r="G52" s="14">
        <f>'- 55 -'!D52</f>
        <v>2843511</v>
      </c>
      <c r="H52" s="351">
        <f>(G52-I52)/F52*1000</f>
        <v>21.490645752078848</v>
      </c>
      <c r="I52" s="81">
        <v>1307731</v>
      </c>
      <c r="J52" s="328">
        <v>46</v>
      </c>
      <c r="K52" s="164">
        <f t="shared" si="1"/>
        <v>21.490645752078848</v>
      </c>
    </row>
    <row r="53" spans="1:11" ht="12.75">
      <c r="A53" s="378">
        <v>47</v>
      </c>
      <c r="B53" s="12" t="s">
        <v>168</v>
      </c>
      <c r="C53" s="12">
        <v>84461790</v>
      </c>
      <c r="D53" s="12">
        <v>21117730</v>
      </c>
      <c r="E53" s="12">
        <v>35017860</v>
      </c>
      <c r="F53" s="12">
        <f t="shared" si="2"/>
        <v>140597380</v>
      </c>
      <c r="G53" s="12">
        <f>'- 55 -'!D53</f>
        <v>2642311</v>
      </c>
      <c r="H53" s="350">
        <f t="shared" si="0"/>
        <v>18.79345831337682</v>
      </c>
      <c r="J53" s="328">
        <v>47</v>
      </c>
      <c r="K53" s="164">
        <f t="shared" si="1"/>
        <v>18.79345831337682</v>
      </c>
    </row>
    <row r="54" spans="1:11" ht="12.75">
      <c r="A54" s="379">
        <v>48</v>
      </c>
      <c r="B54" s="14" t="s">
        <v>169</v>
      </c>
      <c r="C54" s="14">
        <v>32357300</v>
      </c>
      <c r="D54" s="14">
        <v>6332910</v>
      </c>
      <c r="E54" s="14">
        <v>20127630</v>
      </c>
      <c r="F54" s="14">
        <f t="shared" si="2"/>
        <v>58817840</v>
      </c>
      <c r="G54" s="14">
        <f>'- 55 -'!D54</f>
        <v>1076366</v>
      </c>
      <c r="H54" s="351">
        <f t="shared" si="0"/>
        <v>18.299991975223843</v>
      </c>
      <c r="J54" s="328">
        <v>48</v>
      </c>
      <c r="K54" s="164">
        <f t="shared" si="1"/>
        <v>18.299991975223843</v>
      </c>
    </row>
    <row r="55" spans="1:11" ht="12.75">
      <c r="A55" s="378">
        <v>49</v>
      </c>
      <c r="B55" s="12" t="s">
        <v>170</v>
      </c>
      <c r="C55" s="12"/>
      <c r="D55" s="12"/>
      <c r="E55" s="12"/>
      <c r="F55" s="12">
        <f t="shared" si="2"/>
        <v>0</v>
      </c>
      <c r="G55" s="12">
        <f>'- 55 -'!D55</f>
        <v>0</v>
      </c>
      <c r="H55" s="350"/>
      <c r="J55" s="328">
        <v>50</v>
      </c>
      <c r="K55" s="164">
        <f aca="true" t="shared" si="3" ref="K55:K61">H56</f>
        <v>21.371022486654095</v>
      </c>
    </row>
    <row r="56" spans="1:11" ht="12.75">
      <c r="A56" s="379">
        <v>50</v>
      </c>
      <c r="B56" s="14" t="s">
        <v>385</v>
      </c>
      <c r="C56" s="14">
        <v>67436840</v>
      </c>
      <c r="D56" s="14">
        <v>129989370</v>
      </c>
      <c r="E56" s="14">
        <v>37314360</v>
      </c>
      <c r="F56" s="14">
        <f t="shared" si="2"/>
        <v>234740570</v>
      </c>
      <c r="G56" s="14">
        <f>'- 55 -'!D56</f>
        <v>5016646</v>
      </c>
      <c r="H56" s="351">
        <f t="shared" si="0"/>
        <v>21.371022486654095</v>
      </c>
      <c r="J56" s="328">
        <v>2264</v>
      </c>
      <c r="K56" s="164">
        <f t="shared" si="3"/>
        <v>36.10004681419179</v>
      </c>
    </row>
    <row r="57" spans="1:11" ht="12.75">
      <c r="A57" s="378">
        <v>2264</v>
      </c>
      <c r="B57" s="12" t="s">
        <v>171</v>
      </c>
      <c r="C57" s="12">
        <v>4622530</v>
      </c>
      <c r="D57" s="12">
        <v>4980</v>
      </c>
      <c r="E57" s="12">
        <v>8060950</v>
      </c>
      <c r="F57" s="12">
        <f t="shared" si="2"/>
        <v>12688460</v>
      </c>
      <c r="G57" s="12">
        <f>'- 55 -'!D57</f>
        <v>458054</v>
      </c>
      <c r="H57" s="350">
        <f t="shared" si="0"/>
        <v>36.10004681419179</v>
      </c>
      <c r="J57" s="328">
        <v>2309</v>
      </c>
      <c r="K57" s="164">
        <f t="shared" si="3"/>
        <v>30.156010407869896</v>
      </c>
    </row>
    <row r="58" spans="1:11" ht="12.75">
      <c r="A58" s="379">
        <v>2309</v>
      </c>
      <c r="B58" s="14" t="s">
        <v>172</v>
      </c>
      <c r="C58" s="14">
        <v>8259410</v>
      </c>
      <c r="D58" s="14">
        <v>3150</v>
      </c>
      <c r="E58" s="14">
        <v>1956630</v>
      </c>
      <c r="F58" s="14">
        <f t="shared" si="2"/>
        <v>10219190</v>
      </c>
      <c r="G58" s="14">
        <f>'- 55 -'!D58</f>
        <v>558010</v>
      </c>
      <c r="H58" s="351">
        <f>(G58-I58)/F58*1000</f>
        <v>30.156010407869896</v>
      </c>
      <c r="I58" s="81">
        <v>249840</v>
      </c>
      <c r="J58" s="328">
        <v>2312</v>
      </c>
      <c r="K58" s="164">
        <f t="shared" si="3"/>
        <v>35.762948869712</v>
      </c>
    </row>
    <row r="59" spans="1:11" ht="12.75">
      <c r="A59" s="378">
        <v>2312</v>
      </c>
      <c r="B59" s="12" t="s">
        <v>173</v>
      </c>
      <c r="C59" s="12">
        <v>1663510</v>
      </c>
      <c r="D59" s="12">
        <v>0</v>
      </c>
      <c r="E59" s="12">
        <v>1132680</v>
      </c>
      <c r="F59" s="12">
        <f t="shared" si="2"/>
        <v>2796190</v>
      </c>
      <c r="G59" s="12">
        <f>'- 55 -'!D59</f>
        <v>100000</v>
      </c>
      <c r="H59" s="350">
        <f t="shared" si="0"/>
        <v>35.762948869712</v>
      </c>
      <c r="J59" s="328">
        <v>2355</v>
      </c>
      <c r="K59" s="164">
        <f t="shared" si="3"/>
        <v>27.959023621754877</v>
      </c>
    </row>
    <row r="60" spans="1:11" ht="12.75">
      <c r="A60" s="379">
        <v>2355</v>
      </c>
      <c r="B60" s="14" t="s">
        <v>174</v>
      </c>
      <c r="C60" s="14">
        <v>135240690</v>
      </c>
      <c r="D60" s="14">
        <v>0</v>
      </c>
      <c r="E60" s="14">
        <v>53282560</v>
      </c>
      <c r="F60" s="14">
        <f t="shared" si="2"/>
        <v>188523250</v>
      </c>
      <c r="G60" s="14">
        <f>'- 55 -'!D60</f>
        <v>5270926</v>
      </c>
      <c r="H60" s="351">
        <f t="shared" si="0"/>
        <v>27.959023621754877</v>
      </c>
      <c r="J60" s="328">
        <v>2439</v>
      </c>
      <c r="K60" s="164">
        <f t="shared" si="3"/>
        <v>18.254437690993196</v>
      </c>
    </row>
    <row r="61" spans="1:11" ht="12.75">
      <c r="A61" s="378">
        <v>2439</v>
      </c>
      <c r="B61" s="12" t="s">
        <v>175</v>
      </c>
      <c r="C61" s="12">
        <v>5197010</v>
      </c>
      <c r="D61" s="12">
        <v>2620560</v>
      </c>
      <c r="E61" s="12">
        <v>3763340</v>
      </c>
      <c r="F61" s="12">
        <f t="shared" si="2"/>
        <v>11580910</v>
      </c>
      <c r="G61" s="12">
        <f>'- 55 -'!D61</f>
        <v>211403</v>
      </c>
      <c r="H61" s="350">
        <f t="shared" si="0"/>
        <v>18.254437690993196</v>
      </c>
      <c r="J61" s="328">
        <v>2460</v>
      </c>
      <c r="K61" s="164">
        <f t="shared" si="3"/>
        <v>49.95361093316751</v>
      </c>
    </row>
    <row r="62" spans="1:8" ht="12.75">
      <c r="A62" s="379">
        <v>2460</v>
      </c>
      <c r="B62" s="14" t="s">
        <v>176</v>
      </c>
      <c r="C62" s="14">
        <v>7483360</v>
      </c>
      <c r="D62" s="14">
        <v>5070</v>
      </c>
      <c r="E62" s="14">
        <v>9573780</v>
      </c>
      <c r="F62" s="14">
        <f t="shared" si="2"/>
        <v>17062210</v>
      </c>
      <c r="G62" s="14">
        <f>'- 55 -'!D62</f>
        <v>852319</v>
      </c>
      <c r="H62" s="351">
        <f t="shared" si="0"/>
        <v>49.95361093316751</v>
      </c>
    </row>
    <row r="63" spans="1:8" ht="12.75">
      <c r="A63" s="378">
        <v>3000</v>
      </c>
      <c r="B63" s="12" t="s">
        <v>459</v>
      </c>
      <c r="C63" s="12"/>
      <c r="D63" s="12"/>
      <c r="E63" s="12"/>
      <c r="F63" s="12"/>
      <c r="G63" s="12">
        <f>'- 55 -'!D63</f>
        <v>0</v>
      </c>
      <c r="H63" s="12"/>
    </row>
    <row r="64" spans="2:8" ht="4.5" customHeight="1">
      <c r="B64" s="15"/>
      <c r="H64" s="164"/>
    </row>
    <row r="65" spans="1:8" ht="12.75">
      <c r="A65" s="100"/>
      <c r="B65" s="18" t="s">
        <v>177</v>
      </c>
      <c r="C65" s="18">
        <f>SUM(C11:C63)</f>
        <v>12187251350</v>
      </c>
      <c r="D65" s="18">
        <f>SUM(D11:D63)</f>
        <v>1964914200</v>
      </c>
      <c r="E65" s="18">
        <f>SUM(E11:E63)</f>
        <v>5687213900</v>
      </c>
      <c r="F65" s="18">
        <f>SUM(F11:F63)</f>
        <v>19839379450</v>
      </c>
      <c r="G65" s="18">
        <f>SUM(G11:G63)</f>
        <v>401697245.13</v>
      </c>
      <c r="H65" s="165">
        <f>G65/F65*1000</f>
        <v>20.247470246857947</v>
      </c>
    </row>
    <row r="66" ht="4.5" customHeight="1">
      <c r="B66" s="15"/>
    </row>
    <row r="67" spans="1:6" ht="12.75">
      <c r="A67" s="166"/>
      <c r="B67" s="14" t="s">
        <v>265</v>
      </c>
      <c r="C67" s="98">
        <v>15801230</v>
      </c>
      <c r="D67" s="98">
        <v>222750</v>
      </c>
      <c r="E67" s="98">
        <v>1195100</v>
      </c>
      <c r="F67" s="98">
        <f>SUM(C67:E67)</f>
        <v>17219080</v>
      </c>
    </row>
    <row r="68" spans="1:8" ht="12.75">
      <c r="A68" s="149"/>
      <c r="B68" s="12" t="s">
        <v>266</v>
      </c>
      <c r="C68" s="172">
        <v>5979980</v>
      </c>
      <c r="D68" s="172">
        <v>7621140</v>
      </c>
      <c r="E68" s="96">
        <v>22834430</v>
      </c>
      <c r="F68" s="96">
        <f>SUM(C68:E68)</f>
        <v>36435550</v>
      </c>
      <c r="H68" s="167"/>
    </row>
    <row r="69" spans="3:6" ht="4.5" customHeight="1">
      <c r="C69" s="15"/>
      <c r="D69" s="15"/>
      <c r="E69" s="15"/>
      <c r="F69" s="15"/>
    </row>
    <row r="70" spans="1:8" ht="12" customHeight="1">
      <c r="A70" s="4"/>
      <c r="B70" s="1" t="s">
        <v>267</v>
      </c>
      <c r="C70" s="18">
        <f>SUM(C65,C67:C68)</f>
        <v>12209032560</v>
      </c>
      <c r="D70" s="18">
        <f>SUM(D65,D67:D68)</f>
        <v>1972758090</v>
      </c>
      <c r="E70" s="18">
        <f>SUM(E65,E67:E68)</f>
        <v>5711243430</v>
      </c>
      <c r="F70" s="18">
        <f>SUM(F65,F67:F68)</f>
        <v>19893034080</v>
      </c>
      <c r="G70" s="15"/>
      <c r="H70" s="168"/>
    </row>
    <row r="71" spans="1:8" ht="4.5" customHeight="1">
      <c r="A71" s="4"/>
      <c r="B71" s="4"/>
      <c r="C71" s="15"/>
      <c r="D71" s="15"/>
      <c r="E71" s="15"/>
      <c r="F71" s="15"/>
      <c r="G71" s="15"/>
      <c r="H71" s="15"/>
    </row>
    <row r="72" spans="1:11" ht="12" customHeight="1">
      <c r="A72" s="392" t="s">
        <v>436</v>
      </c>
      <c r="B72" s="4" t="s">
        <v>337</v>
      </c>
      <c r="C72" s="121"/>
      <c r="D72" s="121"/>
      <c r="E72" s="121"/>
      <c r="F72" s="121"/>
      <c r="G72" s="121"/>
      <c r="H72" s="121"/>
      <c r="I72" s="122"/>
      <c r="J72" s="122"/>
      <c r="K72" s="122"/>
    </row>
    <row r="73" spans="1:11" ht="12" customHeight="1">
      <c r="A73" s="392" t="s">
        <v>438</v>
      </c>
      <c r="B73" s="361" t="s">
        <v>395</v>
      </c>
      <c r="C73" s="121"/>
      <c r="D73" s="121"/>
      <c r="E73" s="121"/>
      <c r="F73" s="121"/>
      <c r="G73" s="121"/>
      <c r="H73" s="121"/>
      <c r="I73" s="122"/>
      <c r="J73" s="122"/>
      <c r="K73" s="122"/>
    </row>
    <row r="74" spans="1:11" ht="12" customHeight="1">
      <c r="A74" s="4"/>
      <c r="B74" s="270" t="s">
        <v>442</v>
      </c>
      <c r="C74" s="121"/>
      <c r="D74" s="121"/>
      <c r="E74" s="121"/>
      <c r="F74" s="121"/>
      <c r="G74" s="121"/>
      <c r="H74" s="121"/>
      <c r="I74" s="122"/>
      <c r="J74" s="122"/>
      <c r="K74" s="122"/>
    </row>
    <row r="75" spans="2:11" ht="12" customHeight="1">
      <c r="B75" s="361" t="s">
        <v>443</v>
      </c>
      <c r="C75" s="122"/>
      <c r="D75" s="122"/>
      <c r="E75" s="122"/>
      <c r="F75" s="122"/>
      <c r="G75" s="122"/>
      <c r="H75" s="122"/>
      <c r="I75" s="122"/>
      <c r="J75" s="122"/>
      <c r="K75" s="122"/>
    </row>
    <row r="76" ht="12.75">
      <c r="B76" s="361" t="s">
        <v>406</v>
      </c>
    </row>
    <row r="77" spans="1:2" ht="12.75">
      <c r="A77" s="380"/>
      <c r="B77" s="4"/>
    </row>
    <row r="78" ht="12.75">
      <c r="B78" s="4"/>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G74"/>
  <sheetViews>
    <sheetView showGridLines="0" showZeros="0" workbookViewId="0" topLeftCell="A1">
      <selection activeCell="A1" sqref="A1"/>
    </sheetView>
  </sheetViews>
  <sheetFormatPr defaultColWidth="15.83203125" defaultRowHeight="12"/>
  <cols>
    <col min="1" max="1" width="6.83203125" style="81" customWidth="1"/>
    <col min="2" max="2" width="35.83203125" style="81" customWidth="1"/>
    <col min="3" max="5" width="22.83203125" style="81" customWidth="1"/>
    <col min="6" max="6" width="4.83203125" style="81" customWidth="1"/>
    <col min="7" max="7" width="25.83203125" style="81" customWidth="1"/>
    <col min="8" max="16384" width="15.83203125" style="81" customWidth="1"/>
  </cols>
  <sheetData>
    <row r="1" spans="1:2" ht="6.75" customHeight="1">
      <c r="A1" s="15"/>
      <c r="B1" s="79"/>
    </row>
    <row r="2" spans="1:7" ht="12.75">
      <c r="A2" s="9"/>
      <c r="B2" s="104"/>
      <c r="C2" s="105" t="s">
        <v>185</v>
      </c>
      <c r="D2" s="105"/>
      <c r="E2" s="105"/>
      <c r="F2" s="287"/>
      <c r="G2" s="287"/>
    </row>
    <row r="3" spans="1:7" ht="12.75">
      <c r="A3" s="10"/>
      <c r="B3" s="107"/>
      <c r="C3" s="139" t="s">
        <v>441</v>
      </c>
      <c r="D3" s="139"/>
      <c r="E3" s="139"/>
      <c r="F3" s="324"/>
      <c r="G3" s="324"/>
    </row>
    <row r="4" spans="1:7" ht="12.75">
      <c r="A4" s="8"/>
      <c r="C4" s="141"/>
      <c r="D4" s="141"/>
      <c r="E4" s="141"/>
      <c r="F4" s="141"/>
      <c r="G4" s="141"/>
    </row>
    <row r="5" spans="1:7" ht="12.75">
      <c r="A5" s="8"/>
      <c r="C5" s="56"/>
      <c r="D5" s="141"/>
      <c r="E5" s="141"/>
      <c r="F5" s="141"/>
      <c r="G5" s="141"/>
    </row>
    <row r="6" spans="1:7" ht="12.75">
      <c r="A6" s="8"/>
      <c r="C6" s="141"/>
      <c r="D6" s="141"/>
      <c r="E6" s="141"/>
      <c r="F6" s="141"/>
      <c r="G6" s="141"/>
    </row>
    <row r="7" spans="1:7" ht="12.75">
      <c r="A7" s="15"/>
      <c r="C7" s="142" t="s">
        <v>107</v>
      </c>
      <c r="D7" s="143"/>
      <c r="E7" s="143"/>
      <c r="F7" s="141"/>
      <c r="G7" s="143" t="s">
        <v>217</v>
      </c>
    </row>
    <row r="8" spans="1:7" ht="12.75">
      <c r="A8" s="92"/>
      <c r="B8" s="45"/>
      <c r="C8" s="144" t="s">
        <v>248</v>
      </c>
      <c r="D8" s="145"/>
      <c r="E8" s="145"/>
      <c r="F8" s="141"/>
      <c r="G8" s="144" t="s">
        <v>83</v>
      </c>
    </row>
    <row r="9" spans="1:7" ht="16.5">
      <c r="A9" s="51" t="s">
        <v>110</v>
      </c>
      <c r="B9" s="52" t="s">
        <v>111</v>
      </c>
      <c r="C9" s="146" t="s">
        <v>246</v>
      </c>
      <c r="D9" s="146" t="s">
        <v>262</v>
      </c>
      <c r="E9" s="146" t="s">
        <v>76</v>
      </c>
      <c r="F9" s="141"/>
      <c r="G9" s="146" t="s">
        <v>509</v>
      </c>
    </row>
    <row r="10" spans="1:7" ht="4.5" customHeight="1">
      <c r="A10" s="76"/>
      <c r="B10" s="76"/>
      <c r="C10" s="147"/>
      <c r="D10" s="147"/>
      <c r="E10" s="147"/>
      <c r="F10" s="3"/>
      <c r="G10" s="147"/>
    </row>
    <row r="11" spans="1:7" ht="12.75" customHeight="1">
      <c r="A11" s="372">
        <v>1</v>
      </c>
      <c r="B11" s="12" t="s">
        <v>126</v>
      </c>
      <c r="C11" s="12">
        <f>'- 51 -'!H11</f>
        <v>45833857.859400004</v>
      </c>
      <c r="D11" s="12">
        <v>96078140</v>
      </c>
      <c r="E11" s="12">
        <f aca="true" t="shared" si="0" ref="E11:E63">SUM(C11,D11)</f>
        <v>141911997.8594</v>
      </c>
      <c r="G11" s="12">
        <v>121163</v>
      </c>
    </row>
    <row r="12" spans="1:7" ht="12.75" customHeight="1">
      <c r="A12" s="373">
        <v>2</v>
      </c>
      <c r="B12" s="14" t="s">
        <v>127</v>
      </c>
      <c r="C12" s="14">
        <f>'- 51 -'!H12</f>
        <v>16438040.1822</v>
      </c>
      <c r="D12" s="14">
        <v>21992998.290000003</v>
      </c>
      <c r="E12" s="14">
        <f t="shared" si="0"/>
        <v>38431038.472200006</v>
      </c>
      <c r="G12" s="14">
        <v>151077</v>
      </c>
    </row>
    <row r="13" spans="1:7" ht="12.75" customHeight="1">
      <c r="A13" s="372">
        <v>3</v>
      </c>
      <c r="B13" s="12" t="s">
        <v>128</v>
      </c>
      <c r="C13" s="12">
        <f>'- 51 -'!H13</f>
        <v>8055399.5328</v>
      </c>
      <c r="D13" s="12">
        <v>18936415</v>
      </c>
      <c r="E13" s="12">
        <f t="shared" si="0"/>
        <v>26991814.5328</v>
      </c>
      <c r="G13" s="12">
        <v>138733</v>
      </c>
    </row>
    <row r="14" spans="1:7" ht="12.75" customHeight="1">
      <c r="A14" s="373">
        <v>4</v>
      </c>
      <c r="B14" s="14" t="s">
        <v>129</v>
      </c>
      <c r="C14" s="14">
        <f>'- 51 -'!H14</f>
        <v>9680018.772</v>
      </c>
      <c r="D14" s="14">
        <v>17708059.6</v>
      </c>
      <c r="E14" s="14">
        <f t="shared" si="0"/>
        <v>27388078.372</v>
      </c>
      <c r="G14" s="14">
        <v>126911</v>
      </c>
    </row>
    <row r="15" spans="1:7" ht="12.75" customHeight="1">
      <c r="A15" s="372">
        <v>5</v>
      </c>
      <c r="B15" s="12" t="s">
        <v>130</v>
      </c>
      <c r="C15" s="12">
        <f>'- 51 -'!H15</f>
        <v>12401403.4734</v>
      </c>
      <c r="D15" s="12">
        <v>21932937</v>
      </c>
      <c r="E15" s="12">
        <f t="shared" si="0"/>
        <v>34334340.4734</v>
      </c>
      <c r="G15" s="12">
        <v>150799</v>
      </c>
    </row>
    <row r="16" spans="1:7" ht="12.75" customHeight="1">
      <c r="A16" s="373">
        <v>6</v>
      </c>
      <c r="B16" s="14" t="s">
        <v>131</v>
      </c>
      <c r="C16" s="14">
        <f>'- 51 -'!H16</f>
        <v>9212760.4806</v>
      </c>
      <c r="D16" s="14">
        <v>19410203</v>
      </c>
      <c r="E16" s="14">
        <f t="shared" si="0"/>
        <v>28622963.4806</v>
      </c>
      <c r="G16" s="14">
        <v>101515</v>
      </c>
    </row>
    <row r="17" spans="1:7" ht="12.75" customHeight="1">
      <c r="A17" s="372">
        <v>9</v>
      </c>
      <c r="B17" s="12" t="s">
        <v>132</v>
      </c>
      <c r="C17" s="12">
        <f>'- 51 -'!H17</f>
        <v>11007714.9762</v>
      </c>
      <c r="D17" s="12">
        <v>23670663</v>
      </c>
      <c r="E17" s="12">
        <f t="shared" si="0"/>
        <v>34678377.9762</v>
      </c>
      <c r="G17" s="12">
        <v>94107</v>
      </c>
    </row>
    <row r="18" spans="1:7" ht="12.75" customHeight="1">
      <c r="A18" s="373">
        <v>10</v>
      </c>
      <c r="B18" s="14" t="s">
        <v>133</v>
      </c>
      <c r="C18" s="14">
        <f>'- 51 -'!H18</f>
        <v>8190676.6086</v>
      </c>
      <c r="D18" s="14">
        <v>20299805</v>
      </c>
      <c r="E18" s="14">
        <f t="shared" si="0"/>
        <v>28490481.608599998</v>
      </c>
      <c r="G18" s="14">
        <v>98807</v>
      </c>
    </row>
    <row r="19" spans="1:7" ht="12.75" customHeight="1">
      <c r="A19" s="372">
        <v>11</v>
      </c>
      <c r="B19" s="12" t="s">
        <v>134</v>
      </c>
      <c r="C19" s="12">
        <f>'- 51 -'!H19</f>
        <v>5381242.0686</v>
      </c>
      <c r="D19" s="12">
        <v>9929157</v>
      </c>
      <c r="E19" s="12">
        <f t="shared" si="0"/>
        <v>15310399.068599999</v>
      </c>
      <c r="G19" s="12">
        <v>126135</v>
      </c>
    </row>
    <row r="20" spans="1:7" ht="12.75" customHeight="1">
      <c r="A20" s="373">
        <v>12</v>
      </c>
      <c r="B20" s="14" t="s">
        <v>135</v>
      </c>
      <c r="C20" s="14">
        <f>'- 51 -'!H20</f>
        <v>8741002.041000001</v>
      </c>
      <c r="D20" s="14">
        <v>16093744</v>
      </c>
      <c r="E20" s="14">
        <f t="shared" si="0"/>
        <v>24834746.041</v>
      </c>
      <c r="G20" s="14">
        <v>101619</v>
      </c>
    </row>
    <row r="21" spans="1:7" ht="12.75" customHeight="1">
      <c r="A21" s="372">
        <v>13</v>
      </c>
      <c r="B21" s="12" t="s">
        <v>136</v>
      </c>
      <c r="C21" s="12">
        <f>'- 51 -'!H21</f>
        <v>3150821.2397999996</v>
      </c>
      <c r="D21" s="12">
        <v>6092297</v>
      </c>
      <c r="E21" s="12">
        <f t="shared" si="0"/>
        <v>9243118.239799999</v>
      </c>
      <c r="G21" s="12">
        <v>116164</v>
      </c>
    </row>
    <row r="22" spans="1:7" ht="12.75" customHeight="1">
      <c r="A22" s="373">
        <v>14</v>
      </c>
      <c r="B22" s="14" t="s">
        <v>137</v>
      </c>
      <c r="C22" s="14">
        <f>'- 51 -'!H22</f>
        <v>3499358.2013999997</v>
      </c>
      <c r="D22" s="14">
        <v>8011144</v>
      </c>
      <c r="E22" s="14">
        <f t="shared" si="0"/>
        <v>11510502.2014</v>
      </c>
      <c r="G22" s="14">
        <v>87351</v>
      </c>
    </row>
    <row r="23" spans="1:7" ht="12.75" customHeight="1">
      <c r="A23" s="372">
        <v>15</v>
      </c>
      <c r="B23" s="12" t="s">
        <v>138</v>
      </c>
      <c r="C23" s="12">
        <f>'- 51 -'!H23</f>
        <v>4113520.7898</v>
      </c>
      <c r="D23" s="12">
        <v>5917639</v>
      </c>
      <c r="E23" s="12">
        <f t="shared" si="0"/>
        <v>10031159.7898</v>
      </c>
      <c r="G23" s="12">
        <v>77606</v>
      </c>
    </row>
    <row r="24" spans="1:7" ht="12.75" customHeight="1">
      <c r="A24" s="373">
        <v>16</v>
      </c>
      <c r="B24" s="14" t="s">
        <v>139</v>
      </c>
      <c r="C24" s="14">
        <f>'- 51 -'!H24</f>
        <v>592299.6768</v>
      </c>
      <c r="D24" s="14">
        <v>1741546</v>
      </c>
      <c r="E24" s="14">
        <f t="shared" si="0"/>
        <v>2333845.6768</v>
      </c>
      <c r="G24" s="14">
        <v>127803</v>
      </c>
    </row>
    <row r="25" spans="1:7" ht="12.75" customHeight="1">
      <c r="A25" s="372">
        <v>17</v>
      </c>
      <c r="B25" s="12" t="s">
        <v>140</v>
      </c>
      <c r="C25" s="12">
        <f>'- 51 -'!H25</f>
        <v>919041.1368</v>
      </c>
      <c r="D25" s="12">
        <v>2276467</v>
      </c>
      <c r="E25" s="12">
        <f t="shared" si="0"/>
        <v>3195508.1368</v>
      </c>
      <c r="G25" s="12">
        <v>143884</v>
      </c>
    </row>
    <row r="26" spans="1:7" ht="12.75" customHeight="1">
      <c r="A26" s="373">
        <v>18</v>
      </c>
      <c r="B26" s="14" t="s">
        <v>141</v>
      </c>
      <c r="C26" s="14">
        <f>'- 51 -'!H26</f>
        <v>1158998.2908</v>
      </c>
      <c r="D26" s="14">
        <v>2349600</v>
      </c>
      <c r="E26" s="14">
        <f t="shared" si="0"/>
        <v>3508598.2908</v>
      </c>
      <c r="G26" s="14">
        <v>93753</v>
      </c>
    </row>
    <row r="27" spans="1:7" ht="12.75" customHeight="1">
      <c r="A27" s="372">
        <v>19</v>
      </c>
      <c r="B27" s="12" t="s">
        <v>142</v>
      </c>
      <c r="C27" s="12">
        <f>'- 51 -'!H27</f>
        <v>1684378.6734</v>
      </c>
      <c r="D27" s="12">
        <v>3444000</v>
      </c>
      <c r="E27" s="12">
        <f t="shared" si="0"/>
        <v>5128378.6734</v>
      </c>
      <c r="G27" s="12">
        <v>46337</v>
      </c>
    </row>
    <row r="28" spans="1:7" ht="12.75" customHeight="1">
      <c r="A28" s="373">
        <v>20</v>
      </c>
      <c r="B28" s="14" t="s">
        <v>143</v>
      </c>
      <c r="C28" s="14">
        <f>'- 51 -'!H28</f>
        <v>991684.8354</v>
      </c>
      <c r="D28" s="14">
        <v>2880721</v>
      </c>
      <c r="E28" s="14">
        <f t="shared" si="0"/>
        <v>3872405.8354</v>
      </c>
      <c r="G28" s="14">
        <v>133607</v>
      </c>
    </row>
    <row r="29" spans="1:7" ht="12.75" customHeight="1">
      <c r="A29" s="372">
        <v>21</v>
      </c>
      <c r="B29" s="12" t="s">
        <v>144</v>
      </c>
      <c r="C29" s="12">
        <f>'- 51 -'!H29</f>
        <v>3004951.0829999996</v>
      </c>
      <c r="D29" s="12">
        <v>6442000</v>
      </c>
      <c r="E29" s="12">
        <f t="shared" si="0"/>
        <v>9446951.083</v>
      </c>
      <c r="G29" s="12">
        <v>105582</v>
      </c>
    </row>
    <row r="30" spans="1:7" ht="12.75" customHeight="1">
      <c r="A30" s="373">
        <v>22</v>
      </c>
      <c r="B30" s="14" t="s">
        <v>145</v>
      </c>
      <c r="C30" s="14">
        <f>'- 51 -'!H30</f>
        <v>2529175.1748</v>
      </c>
      <c r="D30" s="14">
        <v>4075472</v>
      </c>
      <c r="E30" s="14">
        <f t="shared" si="0"/>
        <v>6604647.1748</v>
      </c>
      <c r="G30" s="14">
        <v>161922</v>
      </c>
    </row>
    <row r="31" spans="1:7" ht="12.75" customHeight="1">
      <c r="A31" s="372">
        <v>23</v>
      </c>
      <c r="B31" s="12" t="s">
        <v>146</v>
      </c>
      <c r="C31" s="12">
        <f>'- 51 -'!H31</f>
        <v>732821.2644</v>
      </c>
      <c r="D31" s="12">
        <v>2092890</v>
      </c>
      <c r="E31" s="12">
        <f t="shared" si="0"/>
        <v>2825711.2643999998</v>
      </c>
      <c r="G31" s="12">
        <v>85652</v>
      </c>
    </row>
    <row r="32" spans="1:7" ht="12.75" customHeight="1">
      <c r="A32" s="373">
        <v>24</v>
      </c>
      <c r="B32" s="14" t="s">
        <v>147</v>
      </c>
      <c r="C32" s="14">
        <f>'- 51 -'!H32</f>
        <v>4044290.3238</v>
      </c>
      <c r="D32" s="14">
        <v>6875618</v>
      </c>
      <c r="E32" s="14">
        <f t="shared" si="0"/>
        <v>10919908.3238</v>
      </c>
      <c r="G32" s="14">
        <v>111930</v>
      </c>
    </row>
    <row r="33" spans="1:7" ht="12.75" customHeight="1">
      <c r="A33" s="372">
        <v>25</v>
      </c>
      <c r="B33" s="12" t="s">
        <v>148</v>
      </c>
      <c r="C33" s="12">
        <f>'- 51 -'!H33</f>
        <v>957642.0972</v>
      </c>
      <c r="D33" s="12">
        <v>3244112</v>
      </c>
      <c r="E33" s="12">
        <f t="shared" si="0"/>
        <v>4201754.0972</v>
      </c>
      <c r="G33" s="12">
        <v>121716</v>
      </c>
    </row>
    <row r="34" spans="1:7" ht="12.75" customHeight="1">
      <c r="A34" s="373">
        <v>26</v>
      </c>
      <c r="B34" s="14" t="s">
        <v>149</v>
      </c>
      <c r="C34" s="14">
        <f>'- 51 -'!H34</f>
        <v>1956019.0092</v>
      </c>
      <c r="D34" s="14">
        <v>3689100</v>
      </c>
      <c r="E34" s="14">
        <f t="shared" si="0"/>
        <v>5645119.0092</v>
      </c>
      <c r="G34" s="14">
        <v>84524</v>
      </c>
    </row>
    <row r="35" spans="1:7" ht="12.75" customHeight="1">
      <c r="A35" s="372">
        <v>28</v>
      </c>
      <c r="B35" s="12" t="s">
        <v>150</v>
      </c>
      <c r="C35" s="12">
        <f>'- 51 -'!H35</f>
        <v>597438.9918</v>
      </c>
      <c r="D35" s="12">
        <v>2281135</v>
      </c>
      <c r="E35" s="12">
        <f t="shared" si="0"/>
        <v>2878573.9918</v>
      </c>
      <c r="G35" s="12">
        <v>92591</v>
      </c>
    </row>
    <row r="36" spans="1:7" ht="12.75" customHeight="1">
      <c r="A36" s="373">
        <v>30</v>
      </c>
      <c r="B36" s="14" t="s">
        <v>151</v>
      </c>
      <c r="C36" s="14">
        <f>'- 51 -'!H36</f>
        <v>1143453.852</v>
      </c>
      <c r="D36" s="14">
        <v>2723520</v>
      </c>
      <c r="E36" s="14">
        <f t="shared" si="0"/>
        <v>3866973.852</v>
      </c>
      <c r="G36" s="14">
        <v>106146</v>
      </c>
    </row>
    <row r="37" spans="1:7" ht="12.75" customHeight="1">
      <c r="A37" s="372">
        <v>31</v>
      </c>
      <c r="B37" s="12" t="s">
        <v>152</v>
      </c>
      <c r="C37" s="12">
        <f>'- 51 -'!H37</f>
        <v>1825851.8724</v>
      </c>
      <c r="D37" s="12">
        <v>3116467</v>
      </c>
      <c r="E37" s="12">
        <f t="shared" si="0"/>
        <v>4942318.8724</v>
      </c>
      <c r="G37" s="12">
        <v>118609</v>
      </c>
    </row>
    <row r="38" spans="1:7" ht="12.75" customHeight="1">
      <c r="A38" s="373">
        <v>32</v>
      </c>
      <c r="B38" s="14" t="s">
        <v>153</v>
      </c>
      <c r="C38" s="14">
        <f>'- 51 -'!H38</f>
        <v>429986.8596</v>
      </c>
      <c r="D38" s="14">
        <v>1619027</v>
      </c>
      <c r="E38" s="14">
        <f t="shared" si="0"/>
        <v>2049013.8596</v>
      </c>
      <c r="G38" s="14">
        <v>92346</v>
      </c>
    </row>
    <row r="39" spans="1:7" ht="12.75" customHeight="1">
      <c r="A39" s="372">
        <v>33</v>
      </c>
      <c r="B39" s="12" t="s">
        <v>154</v>
      </c>
      <c r="C39" s="12">
        <f>'- 51 -'!H39</f>
        <v>1629596.7245999998</v>
      </c>
      <c r="D39" s="12">
        <v>3165646</v>
      </c>
      <c r="E39" s="12">
        <f t="shared" si="0"/>
        <v>4795242.7246</v>
      </c>
      <c r="G39" s="12">
        <v>96694</v>
      </c>
    </row>
    <row r="40" spans="1:7" ht="12.75" customHeight="1">
      <c r="A40" s="373">
        <v>34</v>
      </c>
      <c r="B40" s="14" t="s">
        <v>155</v>
      </c>
      <c r="C40" s="14">
        <f>'- 51 -'!H40</f>
        <v>190241.5968</v>
      </c>
      <c r="D40" s="14">
        <v>1041747</v>
      </c>
      <c r="E40" s="14">
        <f t="shared" si="0"/>
        <v>1231988.5968</v>
      </c>
      <c r="G40" s="14">
        <v>59015</v>
      </c>
    </row>
    <row r="41" spans="1:7" ht="12.75" customHeight="1">
      <c r="A41" s="372">
        <v>35</v>
      </c>
      <c r="B41" s="12" t="s">
        <v>156</v>
      </c>
      <c r="C41" s="12">
        <f>'- 51 -'!H41</f>
        <v>1371368.8620000002</v>
      </c>
      <c r="D41" s="12">
        <v>3478918</v>
      </c>
      <c r="E41" s="12">
        <f t="shared" si="0"/>
        <v>4850286.862</v>
      </c>
      <c r="G41" s="12">
        <v>91617</v>
      </c>
    </row>
    <row r="42" spans="1:7" ht="12.75" customHeight="1">
      <c r="A42" s="373">
        <v>36</v>
      </c>
      <c r="B42" s="14" t="s">
        <v>157</v>
      </c>
      <c r="C42" s="14">
        <f>'- 51 -'!H42</f>
        <v>744423.396</v>
      </c>
      <c r="D42" s="14">
        <v>2430764</v>
      </c>
      <c r="E42" s="14">
        <f t="shared" si="0"/>
        <v>3175187.3959999997</v>
      </c>
      <c r="G42" s="14">
        <v>118888</v>
      </c>
    </row>
    <row r="43" spans="1:7" ht="12.75" customHeight="1">
      <c r="A43" s="372">
        <v>37</v>
      </c>
      <c r="B43" s="12" t="s">
        <v>158</v>
      </c>
      <c r="C43" s="12">
        <f>'- 51 -'!H43</f>
        <v>711844.3518000001</v>
      </c>
      <c r="D43" s="12">
        <v>2230427</v>
      </c>
      <c r="E43" s="12">
        <f t="shared" si="0"/>
        <v>2942271.3518000003</v>
      </c>
      <c r="G43" s="12">
        <v>114659</v>
      </c>
    </row>
    <row r="44" spans="1:7" ht="12.75" customHeight="1">
      <c r="A44" s="373">
        <v>38</v>
      </c>
      <c r="B44" s="14" t="s">
        <v>159</v>
      </c>
      <c r="C44" s="14">
        <f>'- 51 -'!H44</f>
        <v>1315094.0052</v>
      </c>
      <c r="D44" s="14">
        <v>2920506</v>
      </c>
      <c r="E44" s="14">
        <f t="shared" si="0"/>
        <v>4235600.0052000005</v>
      </c>
      <c r="G44" s="14">
        <v>123504</v>
      </c>
    </row>
    <row r="45" spans="1:7" ht="12.75" customHeight="1">
      <c r="A45" s="372">
        <v>39</v>
      </c>
      <c r="B45" s="12" t="s">
        <v>160</v>
      </c>
      <c r="C45" s="12">
        <f>'- 51 -'!H45</f>
        <v>2030892.3594</v>
      </c>
      <c r="D45" s="12">
        <v>4271737</v>
      </c>
      <c r="E45" s="12">
        <f t="shared" si="0"/>
        <v>6302629.3594</v>
      </c>
      <c r="G45" s="12">
        <v>109685</v>
      </c>
    </row>
    <row r="46" spans="1:7" ht="12.75" customHeight="1">
      <c r="A46" s="373">
        <v>40</v>
      </c>
      <c r="B46" s="14" t="s">
        <v>161</v>
      </c>
      <c r="C46" s="14">
        <f>'- 51 -'!H46</f>
        <v>10101301.891800001</v>
      </c>
      <c r="D46" s="14">
        <v>12922500</v>
      </c>
      <c r="E46" s="14">
        <f t="shared" si="0"/>
        <v>23023801.8918</v>
      </c>
      <c r="G46" s="14">
        <v>117684</v>
      </c>
    </row>
    <row r="47" spans="1:7" ht="12.75" customHeight="1">
      <c r="A47" s="372">
        <v>41</v>
      </c>
      <c r="B47" s="12" t="s">
        <v>162</v>
      </c>
      <c r="C47" s="12">
        <f>'- 51 -'!H47</f>
        <v>2204660.3364</v>
      </c>
      <c r="D47" s="12">
        <v>4309535.24</v>
      </c>
      <c r="E47" s="12">
        <f t="shared" si="0"/>
        <v>6514195.576400001</v>
      </c>
      <c r="G47" s="12">
        <v>138607</v>
      </c>
    </row>
    <row r="48" spans="1:7" ht="12.75" customHeight="1">
      <c r="A48" s="373">
        <v>42</v>
      </c>
      <c r="B48" s="14" t="s">
        <v>163</v>
      </c>
      <c r="C48" s="14">
        <f>'- 51 -'!H48</f>
        <v>978759.7404</v>
      </c>
      <c r="D48" s="14">
        <v>2794437</v>
      </c>
      <c r="E48" s="14">
        <f t="shared" si="0"/>
        <v>3773196.7404</v>
      </c>
      <c r="G48" s="14">
        <v>121423</v>
      </c>
    </row>
    <row r="49" spans="1:7" ht="12.75" customHeight="1">
      <c r="A49" s="372">
        <v>43</v>
      </c>
      <c r="B49" s="12" t="s">
        <v>164</v>
      </c>
      <c r="C49" s="12">
        <f>'- 51 -'!H49</f>
        <v>784163.6982</v>
      </c>
      <c r="D49" s="12">
        <v>2609333</v>
      </c>
      <c r="E49" s="12">
        <f t="shared" si="0"/>
        <v>3393496.6982</v>
      </c>
      <c r="G49" s="12">
        <v>160800</v>
      </c>
    </row>
    <row r="50" spans="1:7" ht="12.75" customHeight="1">
      <c r="A50" s="373">
        <v>44</v>
      </c>
      <c r="B50" s="14" t="s">
        <v>165</v>
      </c>
      <c r="C50" s="14">
        <f>'- 51 -'!H50</f>
        <v>795926.3363999999</v>
      </c>
      <c r="D50" s="14">
        <v>2988682</v>
      </c>
      <c r="E50" s="14">
        <f t="shared" si="0"/>
        <v>3784608.3364</v>
      </c>
      <c r="G50" s="14">
        <v>96676</v>
      </c>
    </row>
    <row r="51" spans="1:7" ht="12.75" customHeight="1">
      <c r="A51" s="372">
        <v>45</v>
      </c>
      <c r="B51" s="12" t="s">
        <v>166</v>
      </c>
      <c r="C51" s="12">
        <f>'- 51 -'!H51</f>
        <v>1510935.4404</v>
      </c>
      <c r="D51" s="12">
        <v>2578590</v>
      </c>
      <c r="E51" s="12">
        <f t="shared" si="0"/>
        <v>4089525.4403999997</v>
      </c>
      <c r="G51" s="12">
        <v>71735</v>
      </c>
    </row>
    <row r="52" spans="1:7" ht="12.75" customHeight="1">
      <c r="A52" s="373">
        <v>46</v>
      </c>
      <c r="B52" s="14" t="s">
        <v>167</v>
      </c>
      <c r="C52" s="14">
        <f>'- 51 -'!H52</f>
        <v>770663.8872</v>
      </c>
      <c r="D52" s="14">
        <v>2843511</v>
      </c>
      <c r="E52" s="14">
        <f t="shared" si="0"/>
        <v>3614174.8871999998</v>
      </c>
      <c r="G52" s="14">
        <v>69433</v>
      </c>
    </row>
    <row r="53" spans="1:7" ht="12.75" customHeight="1">
      <c r="A53" s="372">
        <v>47</v>
      </c>
      <c r="B53" s="12" t="s">
        <v>168</v>
      </c>
      <c r="C53" s="12">
        <f>'- 51 -'!H53</f>
        <v>1301359.9284</v>
      </c>
      <c r="D53" s="12">
        <v>2642311</v>
      </c>
      <c r="E53" s="12">
        <f t="shared" si="0"/>
        <v>3943670.9284</v>
      </c>
      <c r="G53" s="12">
        <v>95631</v>
      </c>
    </row>
    <row r="54" spans="1:7" ht="12.75" customHeight="1">
      <c r="A54" s="373">
        <v>48</v>
      </c>
      <c r="B54" s="14" t="s">
        <v>169</v>
      </c>
      <c r="C54" s="14">
        <f>'- 51 -'!H54</f>
        <v>619774.8138</v>
      </c>
      <c r="D54" s="14">
        <v>1076366</v>
      </c>
      <c r="E54" s="14">
        <f t="shared" si="0"/>
        <v>1696140.8138000001</v>
      </c>
      <c r="G54" s="14">
        <v>22697</v>
      </c>
    </row>
    <row r="55" spans="1:7" ht="12.75" customHeight="1">
      <c r="A55" s="372">
        <v>49</v>
      </c>
      <c r="B55" s="12" t="s">
        <v>170</v>
      </c>
      <c r="C55" s="12">
        <f>'- 51 -'!H55</f>
        <v>0</v>
      </c>
      <c r="D55" s="12"/>
      <c r="E55" s="12">
        <f t="shared" si="0"/>
        <v>0</v>
      </c>
      <c r="G55" s="12">
        <v>100317</v>
      </c>
    </row>
    <row r="56" spans="1:7" ht="12.75" customHeight="1">
      <c r="A56" s="373">
        <v>50</v>
      </c>
      <c r="B56" s="14" t="s">
        <v>385</v>
      </c>
      <c r="C56" s="14">
        <f>'- 51 -'!H56</f>
        <v>1207997.1144</v>
      </c>
      <c r="D56" s="14">
        <v>5016646</v>
      </c>
      <c r="E56" s="14">
        <f t="shared" si="0"/>
        <v>6224643.1144</v>
      </c>
      <c r="G56" s="14">
        <v>123668</v>
      </c>
    </row>
    <row r="57" spans="1:7" ht="12.75" customHeight="1">
      <c r="A57" s="372">
        <v>2264</v>
      </c>
      <c r="B57" s="12" t="s">
        <v>171</v>
      </c>
      <c r="C57" s="12">
        <f>'- 51 -'!H57</f>
        <v>182191.1946</v>
      </c>
      <c r="D57" s="12">
        <v>458054</v>
      </c>
      <c r="E57" s="12">
        <f t="shared" si="0"/>
        <v>640245.1946</v>
      </c>
      <c r="G57" s="12">
        <v>62659</v>
      </c>
    </row>
    <row r="58" spans="1:7" ht="12.75" customHeight="1">
      <c r="A58" s="373">
        <v>2309</v>
      </c>
      <c r="B58" s="14" t="s">
        <v>172</v>
      </c>
      <c r="C58" s="14">
        <f>'- 51 -'!H58</f>
        <v>100751.265</v>
      </c>
      <c r="D58" s="14">
        <v>558010</v>
      </c>
      <c r="E58" s="14">
        <f t="shared" si="0"/>
        <v>658761.265</v>
      </c>
      <c r="G58" s="14">
        <v>48793</v>
      </c>
    </row>
    <row r="59" spans="1:7" ht="12.75" customHeight="1">
      <c r="A59" s="372">
        <v>2312</v>
      </c>
      <c r="B59" s="12" t="s">
        <v>173</v>
      </c>
      <c r="C59" s="12">
        <f>'- 51 -'!H59</f>
        <v>33631.2</v>
      </c>
      <c r="D59" s="12">
        <v>100000</v>
      </c>
      <c r="E59" s="12">
        <f t="shared" si="0"/>
        <v>133631.2</v>
      </c>
      <c r="G59" s="12">
        <v>12681</v>
      </c>
    </row>
    <row r="60" spans="1:7" ht="12.75" customHeight="1">
      <c r="A60" s="373">
        <v>2355</v>
      </c>
      <c r="B60" s="14" t="s">
        <v>174</v>
      </c>
      <c r="C60" s="14">
        <f>'- 51 -'!H60</f>
        <v>2033389.2984</v>
      </c>
      <c r="D60" s="14">
        <v>5270926</v>
      </c>
      <c r="E60" s="14">
        <f t="shared" si="0"/>
        <v>7304315.2984</v>
      </c>
      <c r="G60" s="14">
        <v>74166</v>
      </c>
    </row>
    <row r="61" spans="1:7" ht="12.75" customHeight="1">
      <c r="A61" s="372">
        <v>2439</v>
      </c>
      <c r="B61" s="12" t="s">
        <v>175</v>
      </c>
      <c r="C61" s="12">
        <f>'- 51 -'!H61</f>
        <v>109126.2396</v>
      </c>
      <c r="D61" s="12">
        <v>211403</v>
      </c>
      <c r="E61" s="12">
        <f t="shared" si="0"/>
        <v>320529.2396</v>
      </c>
      <c r="G61" s="12">
        <v>84532</v>
      </c>
    </row>
    <row r="62" spans="1:7" ht="12.75" customHeight="1">
      <c r="A62" s="373">
        <v>2460</v>
      </c>
      <c r="B62" s="14" t="s">
        <v>176</v>
      </c>
      <c r="C62" s="14">
        <f>'- 51 -'!H62</f>
        <v>232170.67799999999</v>
      </c>
      <c r="D62" s="14">
        <v>852319</v>
      </c>
      <c r="E62" s="14">
        <f t="shared" si="0"/>
        <v>1084489.678</v>
      </c>
      <c r="G62" s="14">
        <v>55039</v>
      </c>
    </row>
    <row r="63" spans="1:7" ht="12.75" customHeight="1">
      <c r="A63" s="372">
        <v>3000</v>
      </c>
      <c r="B63" s="12" t="s">
        <v>459</v>
      </c>
      <c r="C63" s="12">
        <f>'- 51 -'!H63</f>
        <v>0</v>
      </c>
      <c r="D63" s="12"/>
      <c r="E63" s="12">
        <f t="shared" si="0"/>
        <v>0</v>
      </c>
      <c r="G63" s="12">
        <v>0</v>
      </c>
    </row>
    <row r="64" ht="4.5" customHeight="1"/>
    <row r="65" spans="1:7" ht="12" customHeight="1">
      <c r="A65" s="100"/>
      <c r="B65" s="18" t="s">
        <v>177</v>
      </c>
      <c r="C65" s="18">
        <f>SUM(C11:C63)</f>
        <v>199234113.726</v>
      </c>
      <c r="D65" s="18">
        <f>SUM(D11:D63)</f>
        <v>401697245.13</v>
      </c>
      <c r="E65" s="18">
        <f>SUM(E11:E63)</f>
        <v>600931358.8560001</v>
      </c>
      <c r="G65" s="18">
        <v>108812</v>
      </c>
    </row>
    <row r="66" ht="4.5" customHeight="1"/>
    <row r="67" spans="1:2" ht="12" customHeight="1">
      <c r="A67" s="392" t="s">
        <v>436</v>
      </c>
      <c r="B67" s="269" t="s">
        <v>359</v>
      </c>
    </row>
    <row r="68" spans="1:4" ht="12" customHeight="1">
      <c r="A68" s="4"/>
      <c r="B68" s="269" t="s">
        <v>444</v>
      </c>
      <c r="D68" s="150"/>
    </row>
    <row r="69" spans="1:2" ht="12" customHeight="1">
      <c r="A69" s="4"/>
      <c r="B69" s="4" t="s">
        <v>445</v>
      </c>
    </row>
    <row r="70" spans="1:7" ht="12" customHeight="1">
      <c r="A70" s="4"/>
      <c r="B70" s="4" t="s">
        <v>446</v>
      </c>
      <c r="D70" s="121"/>
      <c r="E70" s="121"/>
      <c r="F70" s="122"/>
      <c r="G70" s="121"/>
    </row>
    <row r="71" spans="2:7" ht="12" customHeight="1">
      <c r="B71" s="4"/>
      <c r="D71" s="121"/>
      <c r="E71" s="121"/>
      <c r="F71" s="122"/>
      <c r="G71" s="121"/>
    </row>
    <row r="72" spans="4:7" ht="12" customHeight="1">
      <c r="D72" s="121"/>
      <c r="E72" s="121"/>
      <c r="F72" s="122"/>
      <c r="G72" s="121"/>
    </row>
    <row r="73" spans="4:7" ht="12" customHeight="1">
      <c r="D73" s="121"/>
      <c r="E73" s="121"/>
      <c r="F73" s="122"/>
      <c r="G73" s="121"/>
    </row>
    <row r="74" spans="1:7" ht="12" customHeight="1">
      <c r="A74" s="4"/>
      <c r="B74" s="4"/>
      <c r="C74" s="121"/>
      <c r="D74" s="121"/>
      <c r="E74" s="121"/>
      <c r="F74" s="122"/>
      <c r="G74" s="121"/>
    </row>
    <row r="75" ht="12" customHeight="1"/>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G74"/>
  <sheetViews>
    <sheetView showGridLines="0" showZeros="0" workbookViewId="0" topLeftCell="A1">
      <selection activeCell="A1" sqref="A1"/>
    </sheetView>
  </sheetViews>
  <sheetFormatPr defaultColWidth="19.83203125" defaultRowHeight="12"/>
  <cols>
    <col min="1" max="1" width="6.83203125" style="81" customWidth="1"/>
    <col min="2" max="2" width="32.83203125" style="81" customWidth="1"/>
    <col min="3" max="3" width="21.83203125" style="81" customWidth="1"/>
    <col min="4" max="6" width="19.83203125" style="81" customWidth="1"/>
    <col min="7" max="16384" width="19.83203125" style="81" customWidth="1"/>
  </cols>
  <sheetData>
    <row r="1" spans="1:7" ht="6.75" customHeight="1">
      <c r="A1" s="15"/>
      <c r="B1" s="79"/>
      <c r="C1" s="79"/>
      <c r="D1" s="79"/>
      <c r="E1" s="79"/>
      <c r="F1" s="79"/>
      <c r="G1" s="79"/>
    </row>
    <row r="2" spans="1:7" ht="12.75">
      <c r="A2" s="9"/>
      <c r="B2" s="104"/>
      <c r="C2" s="135" t="str">
        <f>REVYEAR</f>
        <v>ANALYSIS OF OPERATING FUND REVENUE: 1999/2000 ACTUAL</v>
      </c>
      <c r="D2" s="135"/>
      <c r="E2" s="136"/>
      <c r="F2" s="136"/>
      <c r="G2" s="106" t="s">
        <v>457</v>
      </c>
    </row>
    <row r="3" spans="1:7" ht="12.75">
      <c r="A3" s="10"/>
      <c r="B3" s="107"/>
      <c r="C3" s="79"/>
      <c r="D3" s="79"/>
      <c r="E3" s="79"/>
      <c r="F3" s="79"/>
      <c r="G3" s="79"/>
    </row>
    <row r="4" spans="1:7" ht="12.75">
      <c r="A4" s="8"/>
      <c r="C4" s="109" t="s">
        <v>479</v>
      </c>
      <c r="D4" s="110"/>
      <c r="E4" s="110"/>
      <c r="F4" s="110"/>
      <c r="G4" s="111"/>
    </row>
    <row r="5" spans="1:7" ht="12.75">
      <c r="A5" s="8"/>
      <c r="C5" s="112" t="s">
        <v>187</v>
      </c>
      <c r="D5" s="113"/>
      <c r="E5" s="137"/>
      <c r="F5" s="137"/>
      <c r="G5" s="138"/>
    </row>
    <row r="6" spans="1:7" ht="12.75">
      <c r="A6" s="8"/>
      <c r="C6" s="125" t="s">
        <v>189</v>
      </c>
      <c r="D6" s="105"/>
      <c r="E6" s="105"/>
      <c r="F6" s="139"/>
      <c r="G6" s="140"/>
    </row>
    <row r="7" spans="1:7" ht="12.75">
      <c r="A7" s="15"/>
      <c r="C7" s="115" t="s">
        <v>199</v>
      </c>
      <c r="D7" s="45"/>
      <c r="E7" s="45"/>
      <c r="F7" s="45"/>
      <c r="G7" s="45"/>
    </row>
    <row r="8" spans="1:7" ht="12.75">
      <c r="A8" s="92"/>
      <c r="B8" s="45"/>
      <c r="C8" s="118" t="s">
        <v>218</v>
      </c>
      <c r="D8" s="117"/>
      <c r="E8" s="118" t="s">
        <v>219</v>
      </c>
      <c r="F8" s="118" t="s">
        <v>220</v>
      </c>
      <c r="G8" s="118" t="s">
        <v>221</v>
      </c>
    </row>
    <row r="9" spans="1:7" ht="16.5">
      <c r="A9" s="51" t="s">
        <v>110</v>
      </c>
      <c r="B9" s="52" t="s">
        <v>111</v>
      </c>
      <c r="C9" s="120" t="s">
        <v>510</v>
      </c>
      <c r="D9" s="120" t="s">
        <v>249</v>
      </c>
      <c r="E9" s="120" t="s">
        <v>250</v>
      </c>
      <c r="F9" s="120" t="s">
        <v>251</v>
      </c>
      <c r="G9" s="120" t="s">
        <v>252</v>
      </c>
    </row>
    <row r="10" spans="1:7" ht="4.5" customHeight="1">
      <c r="A10" s="76"/>
      <c r="B10" s="76"/>
      <c r="E10" s="79"/>
      <c r="F10" s="79"/>
      <c r="G10" s="79"/>
    </row>
    <row r="11" spans="1:7" ht="12.75">
      <c r="A11" s="372">
        <v>1</v>
      </c>
      <c r="B11" s="12" t="s">
        <v>126</v>
      </c>
      <c r="C11" s="12">
        <v>59797548</v>
      </c>
      <c r="D11" s="12">
        <v>14190000</v>
      </c>
      <c r="E11" s="12">
        <v>1441504</v>
      </c>
      <c r="F11" s="12">
        <v>2583299</v>
      </c>
      <c r="G11" s="12">
        <v>765204</v>
      </c>
    </row>
    <row r="12" spans="1:7" ht="12.75">
      <c r="A12" s="373">
        <v>2</v>
      </c>
      <c r="B12" s="14" t="s">
        <v>127</v>
      </c>
      <c r="C12" s="14">
        <v>15972682</v>
      </c>
      <c r="D12" s="14">
        <v>3475153</v>
      </c>
      <c r="E12" s="14">
        <v>447260</v>
      </c>
      <c r="F12" s="14">
        <v>747600</v>
      </c>
      <c r="G12" s="14">
        <v>233831</v>
      </c>
    </row>
    <row r="13" spans="1:7" ht="12.75">
      <c r="A13" s="372">
        <v>3</v>
      </c>
      <c r="B13" s="12" t="s">
        <v>128</v>
      </c>
      <c r="C13" s="12">
        <v>12394053</v>
      </c>
      <c r="D13" s="12">
        <v>2227500</v>
      </c>
      <c r="E13" s="12">
        <v>345396</v>
      </c>
      <c r="F13" s="12">
        <v>564587</v>
      </c>
      <c r="G13" s="12">
        <v>167179</v>
      </c>
    </row>
    <row r="14" spans="1:7" ht="12.75">
      <c r="A14" s="373">
        <v>4</v>
      </c>
      <c r="B14" s="14" t="s">
        <v>129</v>
      </c>
      <c r="C14" s="14">
        <v>10975767</v>
      </c>
      <c r="D14" s="14">
        <v>2887500</v>
      </c>
      <c r="E14" s="14">
        <v>281196</v>
      </c>
      <c r="F14" s="14">
        <v>500385</v>
      </c>
      <c r="G14" s="14">
        <v>148207</v>
      </c>
    </row>
    <row r="15" spans="1:7" ht="12.75">
      <c r="A15" s="372">
        <v>5</v>
      </c>
      <c r="B15" s="12" t="s">
        <v>130</v>
      </c>
      <c r="C15" s="12">
        <v>12704097</v>
      </c>
      <c r="D15" s="12">
        <v>2392500</v>
      </c>
      <c r="E15" s="12">
        <v>349676</v>
      </c>
      <c r="F15" s="12">
        <v>607137</v>
      </c>
      <c r="G15" s="12">
        <v>179890</v>
      </c>
    </row>
    <row r="16" spans="1:7" ht="12.75">
      <c r="A16" s="373">
        <v>6</v>
      </c>
      <c r="B16" s="14" t="s">
        <v>131</v>
      </c>
      <c r="C16" s="14">
        <v>18920030</v>
      </c>
      <c r="D16" s="14">
        <v>3300000</v>
      </c>
      <c r="E16" s="14">
        <v>449828</v>
      </c>
      <c r="F16" s="14">
        <v>773388</v>
      </c>
      <c r="G16" s="14">
        <v>229090</v>
      </c>
    </row>
    <row r="17" spans="1:7" ht="12.75">
      <c r="A17" s="372">
        <v>9</v>
      </c>
      <c r="B17" s="12" t="s">
        <v>132</v>
      </c>
      <c r="C17" s="12">
        <v>27976970</v>
      </c>
      <c r="D17" s="12">
        <v>4785000</v>
      </c>
      <c r="E17" s="12">
        <v>651844</v>
      </c>
      <c r="F17" s="12">
        <v>1110079</v>
      </c>
      <c r="G17" s="12">
        <v>329057</v>
      </c>
    </row>
    <row r="18" spans="1:7" ht="12.75">
      <c r="A18" s="373">
        <v>10</v>
      </c>
      <c r="B18" s="14" t="s">
        <v>133</v>
      </c>
      <c r="C18" s="14">
        <v>18805659</v>
      </c>
      <c r="D18" s="14">
        <v>3135000</v>
      </c>
      <c r="E18" s="14">
        <v>416872</v>
      </c>
      <c r="F18" s="14">
        <v>750033</v>
      </c>
      <c r="G18" s="14">
        <v>222114</v>
      </c>
    </row>
    <row r="19" spans="1:7" ht="12.75">
      <c r="A19" s="372">
        <v>11</v>
      </c>
      <c r="B19" s="12" t="s">
        <v>134</v>
      </c>
      <c r="C19" s="12">
        <v>9159345</v>
      </c>
      <c r="D19" s="12">
        <v>1650000</v>
      </c>
      <c r="E19" s="12">
        <v>239680</v>
      </c>
      <c r="F19" s="12">
        <v>403995</v>
      </c>
      <c r="G19" s="12">
        <v>122882</v>
      </c>
    </row>
    <row r="20" spans="1:7" ht="12.75">
      <c r="A20" s="373">
        <v>12</v>
      </c>
      <c r="B20" s="14" t="s">
        <v>135</v>
      </c>
      <c r="C20" s="14">
        <v>17240890</v>
      </c>
      <c r="D20" s="14">
        <v>2805000</v>
      </c>
      <c r="E20" s="14">
        <v>413020</v>
      </c>
      <c r="F20" s="14">
        <v>698252</v>
      </c>
      <c r="G20" s="14">
        <v>207674</v>
      </c>
    </row>
    <row r="21" spans="1:7" ht="12.75">
      <c r="A21" s="372">
        <v>13</v>
      </c>
      <c r="B21" s="12" t="s">
        <v>136</v>
      </c>
      <c r="C21" s="12">
        <v>6180942</v>
      </c>
      <c r="D21" s="12">
        <v>1155000</v>
      </c>
      <c r="E21" s="12">
        <v>161784</v>
      </c>
      <c r="F21" s="12">
        <v>265254</v>
      </c>
      <c r="G21" s="12">
        <v>81946</v>
      </c>
    </row>
    <row r="22" spans="1:7" ht="12.75">
      <c r="A22" s="373">
        <v>14</v>
      </c>
      <c r="B22" s="14" t="s">
        <v>137</v>
      </c>
      <c r="C22" s="14">
        <v>7761854</v>
      </c>
      <c r="D22" s="14">
        <v>1485000</v>
      </c>
      <c r="E22" s="14">
        <v>179760</v>
      </c>
      <c r="F22" s="14">
        <v>310764</v>
      </c>
      <c r="G22" s="14">
        <v>92896</v>
      </c>
    </row>
    <row r="23" spans="1:7" ht="12.75">
      <c r="A23" s="372">
        <v>15</v>
      </c>
      <c r="B23" s="12" t="s">
        <v>138</v>
      </c>
      <c r="C23" s="12">
        <v>12802780</v>
      </c>
      <c r="D23" s="12">
        <v>1784996</v>
      </c>
      <c r="E23" s="12">
        <v>277772</v>
      </c>
      <c r="F23" s="12">
        <v>417827</v>
      </c>
      <c r="G23" s="12">
        <v>132868</v>
      </c>
    </row>
    <row r="24" spans="1:7" ht="12.75">
      <c r="A24" s="373">
        <v>16</v>
      </c>
      <c r="B24" s="14" t="s">
        <v>139</v>
      </c>
      <c r="C24" s="14">
        <v>1585808</v>
      </c>
      <c r="D24" s="14">
        <v>412500</v>
      </c>
      <c r="E24" s="14">
        <v>36380</v>
      </c>
      <c r="F24" s="14">
        <v>63746</v>
      </c>
      <c r="G24" s="14">
        <v>21212</v>
      </c>
    </row>
    <row r="25" spans="1:7" ht="12.75">
      <c r="A25" s="372">
        <v>17</v>
      </c>
      <c r="B25" s="12" t="s">
        <v>140</v>
      </c>
      <c r="C25" s="12">
        <v>988396</v>
      </c>
      <c r="D25" s="12">
        <v>225873</v>
      </c>
      <c r="E25" s="12">
        <v>26108</v>
      </c>
      <c r="F25" s="12">
        <v>45081</v>
      </c>
      <c r="G25" s="12">
        <v>14907</v>
      </c>
    </row>
    <row r="26" spans="1:7" ht="12.75">
      <c r="A26" s="373">
        <v>18</v>
      </c>
      <c r="B26" s="14" t="s">
        <v>141</v>
      </c>
      <c r="C26" s="14">
        <v>3314916</v>
      </c>
      <c r="D26" s="14">
        <v>584083</v>
      </c>
      <c r="E26" s="14">
        <v>79608</v>
      </c>
      <c r="F26" s="14">
        <v>133114</v>
      </c>
      <c r="G26" s="14">
        <v>36500</v>
      </c>
    </row>
    <row r="27" spans="1:7" ht="12.75">
      <c r="A27" s="372">
        <v>19</v>
      </c>
      <c r="B27" s="12" t="s">
        <v>142</v>
      </c>
      <c r="C27" s="12">
        <v>11756180</v>
      </c>
      <c r="D27" s="12">
        <v>907500</v>
      </c>
      <c r="E27" s="12">
        <v>222374</v>
      </c>
      <c r="F27" s="12">
        <v>385511</v>
      </c>
      <c r="G27" s="12">
        <v>201292</v>
      </c>
    </row>
    <row r="28" spans="1:7" ht="12.75">
      <c r="A28" s="373">
        <v>20</v>
      </c>
      <c r="B28" s="14" t="s">
        <v>143</v>
      </c>
      <c r="C28" s="14">
        <v>2189808</v>
      </c>
      <c r="D28" s="14">
        <v>416512</v>
      </c>
      <c r="E28" s="14">
        <v>46224</v>
      </c>
      <c r="F28" s="14">
        <v>84458</v>
      </c>
      <c r="G28" s="14">
        <v>28826</v>
      </c>
    </row>
    <row r="29" spans="1:7" ht="12.75">
      <c r="A29" s="372">
        <v>21</v>
      </c>
      <c r="B29" s="12" t="s">
        <v>144</v>
      </c>
      <c r="C29" s="12">
        <v>7368855</v>
      </c>
      <c r="D29" s="12">
        <v>1527336</v>
      </c>
      <c r="E29" s="12">
        <v>179760</v>
      </c>
      <c r="F29" s="12">
        <v>300458</v>
      </c>
      <c r="G29" s="12">
        <v>92316</v>
      </c>
    </row>
    <row r="30" spans="1:7" ht="12.75">
      <c r="A30" s="373">
        <v>22</v>
      </c>
      <c r="B30" s="14" t="s">
        <v>145</v>
      </c>
      <c r="C30" s="14">
        <v>3254417</v>
      </c>
      <c r="D30" s="14">
        <v>877553</v>
      </c>
      <c r="E30" s="14">
        <v>89880</v>
      </c>
      <c r="F30" s="14">
        <v>141938</v>
      </c>
      <c r="G30" s="14">
        <v>47036</v>
      </c>
    </row>
    <row r="31" spans="1:7" ht="12.75">
      <c r="A31" s="372">
        <v>23</v>
      </c>
      <c r="B31" s="12" t="s">
        <v>146</v>
      </c>
      <c r="C31" s="12">
        <v>3220886</v>
      </c>
      <c r="D31" s="12">
        <v>578368</v>
      </c>
      <c r="E31" s="12">
        <v>70192</v>
      </c>
      <c r="F31" s="12">
        <v>118140</v>
      </c>
      <c r="G31" s="12">
        <v>39067</v>
      </c>
    </row>
    <row r="32" spans="1:7" ht="12.75">
      <c r="A32" s="373">
        <v>24</v>
      </c>
      <c r="B32" s="14" t="s">
        <v>147</v>
      </c>
      <c r="C32" s="14">
        <v>7324369</v>
      </c>
      <c r="D32" s="14">
        <v>1784456</v>
      </c>
      <c r="E32" s="14">
        <v>181900</v>
      </c>
      <c r="F32" s="14">
        <v>317501</v>
      </c>
      <c r="G32" s="14">
        <v>94609</v>
      </c>
    </row>
    <row r="33" spans="1:7" ht="12.75">
      <c r="A33" s="372">
        <v>25</v>
      </c>
      <c r="B33" s="12" t="s">
        <v>148</v>
      </c>
      <c r="C33" s="12">
        <v>3236165</v>
      </c>
      <c r="D33" s="12">
        <v>610839</v>
      </c>
      <c r="E33" s="12">
        <v>83888</v>
      </c>
      <c r="F33" s="12">
        <v>138266</v>
      </c>
      <c r="G33" s="12">
        <v>44308</v>
      </c>
    </row>
    <row r="34" spans="1:7" ht="12.75">
      <c r="A34" s="373">
        <v>26</v>
      </c>
      <c r="B34" s="14" t="s">
        <v>149</v>
      </c>
      <c r="C34" s="14">
        <v>6078687</v>
      </c>
      <c r="D34" s="14">
        <v>825000</v>
      </c>
      <c r="E34" s="14">
        <v>136960</v>
      </c>
      <c r="F34" s="14">
        <v>234669</v>
      </c>
      <c r="G34" s="14">
        <v>71545</v>
      </c>
    </row>
    <row r="35" spans="1:7" ht="12.75">
      <c r="A35" s="372">
        <v>28</v>
      </c>
      <c r="B35" s="12" t="s">
        <v>150</v>
      </c>
      <c r="C35" s="12">
        <v>2205563</v>
      </c>
      <c r="D35" s="12">
        <v>357214</v>
      </c>
      <c r="E35" s="12">
        <v>45796</v>
      </c>
      <c r="F35" s="12">
        <v>76122</v>
      </c>
      <c r="G35" s="12">
        <v>26469</v>
      </c>
    </row>
    <row r="36" spans="1:7" ht="12.75">
      <c r="A36" s="373">
        <v>30</v>
      </c>
      <c r="B36" s="14" t="s">
        <v>151</v>
      </c>
      <c r="C36" s="14">
        <v>2892750</v>
      </c>
      <c r="D36" s="14">
        <v>559776</v>
      </c>
      <c r="E36" s="14">
        <v>68908</v>
      </c>
      <c r="F36" s="14">
        <v>118103</v>
      </c>
      <c r="G36" s="14">
        <v>37429</v>
      </c>
    </row>
    <row r="37" spans="1:7" ht="12.75">
      <c r="A37" s="372">
        <v>31</v>
      </c>
      <c r="B37" s="12" t="s">
        <v>152</v>
      </c>
      <c r="C37" s="12">
        <v>3488221</v>
      </c>
      <c r="D37" s="12">
        <v>708716</v>
      </c>
      <c r="E37" s="12">
        <v>87740</v>
      </c>
      <c r="F37" s="12">
        <v>133800</v>
      </c>
      <c r="G37" s="12">
        <v>46000</v>
      </c>
    </row>
    <row r="38" spans="1:7" ht="12.75">
      <c r="A38" s="373">
        <v>32</v>
      </c>
      <c r="B38" s="14" t="s">
        <v>153</v>
      </c>
      <c r="C38" s="14">
        <v>2039324</v>
      </c>
      <c r="D38" s="14">
        <v>499501</v>
      </c>
      <c r="E38" s="14">
        <v>44512</v>
      </c>
      <c r="F38" s="14">
        <v>75594</v>
      </c>
      <c r="G38" s="14">
        <v>25900</v>
      </c>
    </row>
    <row r="39" spans="1:7" ht="12.75">
      <c r="A39" s="372">
        <v>33</v>
      </c>
      <c r="B39" s="12" t="s">
        <v>154</v>
      </c>
      <c r="C39" s="12">
        <v>4004060</v>
      </c>
      <c r="D39" s="12">
        <v>820221</v>
      </c>
      <c r="E39" s="12">
        <v>98868</v>
      </c>
      <c r="F39" s="12">
        <v>161625</v>
      </c>
      <c r="G39" s="12">
        <v>40609</v>
      </c>
    </row>
    <row r="40" spans="1:7" ht="12.75">
      <c r="A40" s="373">
        <v>34</v>
      </c>
      <c r="B40" s="14" t="s">
        <v>155</v>
      </c>
      <c r="C40" s="14">
        <v>1925567</v>
      </c>
      <c r="D40" s="14">
        <v>467611</v>
      </c>
      <c r="E40" s="14">
        <v>37664</v>
      </c>
      <c r="F40" s="14">
        <v>61102</v>
      </c>
      <c r="G40" s="14">
        <v>20739</v>
      </c>
    </row>
    <row r="41" spans="1:7" ht="12.75">
      <c r="A41" s="372">
        <v>35</v>
      </c>
      <c r="B41" s="12" t="s">
        <v>156</v>
      </c>
      <c r="C41" s="12">
        <v>4132979</v>
      </c>
      <c r="D41" s="12">
        <v>990000</v>
      </c>
      <c r="E41" s="12">
        <v>96728</v>
      </c>
      <c r="F41" s="12">
        <v>164697</v>
      </c>
      <c r="G41" s="12">
        <v>50140</v>
      </c>
    </row>
    <row r="42" spans="1:7" ht="12.75">
      <c r="A42" s="373">
        <v>36</v>
      </c>
      <c r="B42" s="14" t="s">
        <v>157</v>
      </c>
      <c r="C42" s="14">
        <v>2142539</v>
      </c>
      <c r="D42" s="14">
        <v>577500</v>
      </c>
      <c r="E42" s="14">
        <v>56924</v>
      </c>
      <c r="F42" s="14">
        <v>93225</v>
      </c>
      <c r="G42" s="14">
        <v>29224</v>
      </c>
    </row>
    <row r="43" spans="1:7" ht="12.75">
      <c r="A43" s="372">
        <v>37</v>
      </c>
      <c r="B43" s="12" t="s">
        <v>158</v>
      </c>
      <c r="C43" s="12">
        <v>1917569</v>
      </c>
      <c r="D43" s="12">
        <v>427740</v>
      </c>
      <c r="E43" s="12">
        <v>46652</v>
      </c>
      <c r="F43" s="12">
        <v>81852</v>
      </c>
      <c r="G43" s="12">
        <v>25470</v>
      </c>
    </row>
    <row r="44" spans="1:7" ht="12.75">
      <c r="A44" s="373">
        <v>38</v>
      </c>
      <c r="B44" s="14" t="s">
        <v>159</v>
      </c>
      <c r="C44" s="14">
        <v>2531121</v>
      </c>
      <c r="D44" s="14">
        <v>656063</v>
      </c>
      <c r="E44" s="14">
        <v>62488</v>
      </c>
      <c r="F44" s="14">
        <v>102584</v>
      </c>
      <c r="G44" s="14">
        <v>34330</v>
      </c>
    </row>
    <row r="45" spans="1:7" ht="12.75">
      <c r="A45" s="372">
        <v>39</v>
      </c>
      <c r="B45" s="12" t="s">
        <v>160</v>
      </c>
      <c r="C45" s="12">
        <v>4723082</v>
      </c>
      <c r="D45" s="12">
        <v>976721</v>
      </c>
      <c r="E45" s="12">
        <v>110852</v>
      </c>
      <c r="F45" s="12">
        <v>187519</v>
      </c>
      <c r="G45" s="12">
        <v>58500</v>
      </c>
    </row>
    <row r="46" spans="1:7" ht="12.75">
      <c r="A46" s="373">
        <v>40</v>
      </c>
      <c r="B46" s="14" t="s">
        <v>161</v>
      </c>
      <c r="C46" s="14">
        <v>14329400</v>
      </c>
      <c r="D46" s="14">
        <v>2677730</v>
      </c>
      <c r="E46" s="14">
        <v>372788</v>
      </c>
      <c r="F46" s="14">
        <v>642346</v>
      </c>
      <c r="G46" s="14">
        <v>190769</v>
      </c>
    </row>
    <row r="47" spans="1:7" ht="12.75">
      <c r="A47" s="372">
        <v>41</v>
      </c>
      <c r="B47" s="12" t="s">
        <v>162</v>
      </c>
      <c r="C47" s="12">
        <v>3209995</v>
      </c>
      <c r="D47" s="12">
        <v>847317</v>
      </c>
      <c r="E47" s="12">
        <v>67059</v>
      </c>
      <c r="F47" s="12">
        <v>140893</v>
      </c>
      <c r="G47" s="12">
        <v>44587</v>
      </c>
    </row>
    <row r="48" spans="1:7" ht="12.75">
      <c r="A48" s="373">
        <v>42</v>
      </c>
      <c r="B48" s="14" t="s">
        <v>163</v>
      </c>
      <c r="C48" s="14">
        <v>2358340</v>
      </c>
      <c r="D48" s="14">
        <v>469544</v>
      </c>
      <c r="E48" s="14">
        <v>59492</v>
      </c>
      <c r="F48" s="14">
        <v>98408</v>
      </c>
      <c r="G48" s="14">
        <v>34597</v>
      </c>
    </row>
    <row r="49" spans="1:7" ht="12.75">
      <c r="A49" s="372">
        <v>43</v>
      </c>
      <c r="B49" s="12" t="s">
        <v>164</v>
      </c>
      <c r="C49" s="12">
        <v>1580040</v>
      </c>
      <c r="D49" s="12">
        <v>404754</v>
      </c>
      <c r="E49" s="12">
        <v>43656</v>
      </c>
      <c r="F49" s="12">
        <v>74112</v>
      </c>
      <c r="G49" s="12">
        <v>24616</v>
      </c>
    </row>
    <row r="50" spans="1:7" ht="12.75">
      <c r="A50" s="373">
        <v>44</v>
      </c>
      <c r="B50" s="14" t="s">
        <v>165</v>
      </c>
      <c r="C50" s="14">
        <v>2951214</v>
      </c>
      <c r="D50" s="14">
        <v>569578</v>
      </c>
      <c r="E50" s="14">
        <v>73188</v>
      </c>
      <c r="F50" s="14">
        <v>106462</v>
      </c>
      <c r="G50" s="14">
        <v>36623</v>
      </c>
    </row>
    <row r="51" spans="1:7" ht="12.75">
      <c r="A51" s="372">
        <v>45</v>
      </c>
      <c r="B51" s="12" t="s">
        <v>166</v>
      </c>
      <c r="C51" s="12">
        <v>4296736</v>
      </c>
      <c r="D51" s="12">
        <v>825000</v>
      </c>
      <c r="E51" s="12">
        <v>92020</v>
      </c>
      <c r="F51" s="12">
        <v>157996</v>
      </c>
      <c r="G51" s="12">
        <v>46800</v>
      </c>
    </row>
    <row r="52" spans="1:7" ht="12.75">
      <c r="A52" s="373">
        <v>46</v>
      </c>
      <c r="B52" s="14" t="s">
        <v>167</v>
      </c>
      <c r="C52" s="14">
        <v>3349135</v>
      </c>
      <c r="D52" s="14">
        <v>577500</v>
      </c>
      <c r="E52" s="14">
        <v>74044</v>
      </c>
      <c r="F52" s="14">
        <v>121227</v>
      </c>
      <c r="G52" s="14">
        <v>36123</v>
      </c>
    </row>
    <row r="53" spans="1:7" ht="12.75">
      <c r="A53" s="372">
        <v>47</v>
      </c>
      <c r="B53" s="12" t="s">
        <v>168</v>
      </c>
      <c r="C53" s="12">
        <v>3004658</v>
      </c>
      <c r="D53" s="12">
        <v>577500</v>
      </c>
      <c r="E53" s="12">
        <v>73616</v>
      </c>
      <c r="F53" s="12">
        <v>126913</v>
      </c>
      <c r="G53" s="12">
        <v>37993</v>
      </c>
    </row>
    <row r="54" spans="1:7" ht="12.75">
      <c r="A54" s="373">
        <v>48</v>
      </c>
      <c r="B54" s="14" t="s">
        <v>169</v>
      </c>
      <c r="C54" s="14">
        <v>8004608</v>
      </c>
      <c r="D54" s="14">
        <v>3266568</v>
      </c>
      <c r="E54" s="14">
        <v>114704</v>
      </c>
      <c r="F54" s="14">
        <v>223767</v>
      </c>
      <c r="G54" s="14">
        <v>77881</v>
      </c>
    </row>
    <row r="55" spans="1:7" ht="12.75">
      <c r="A55" s="372">
        <v>49</v>
      </c>
      <c r="B55" s="12" t="s">
        <v>170</v>
      </c>
      <c r="C55" s="12">
        <v>9836061</v>
      </c>
      <c r="D55" s="12">
        <v>2005815</v>
      </c>
      <c r="E55" s="12">
        <v>208008</v>
      </c>
      <c r="F55" s="12">
        <v>375017</v>
      </c>
      <c r="G55" s="12">
        <v>118022</v>
      </c>
    </row>
    <row r="56" spans="1:7" ht="12.75">
      <c r="A56" s="373">
        <v>50</v>
      </c>
      <c r="B56" s="14" t="s">
        <v>385</v>
      </c>
      <c r="C56" s="14">
        <v>4311612</v>
      </c>
      <c r="D56" s="14">
        <v>1078821</v>
      </c>
      <c r="E56" s="14">
        <v>96300</v>
      </c>
      <c r="F56" s="14">
        <v>162616</v>
      </c>
      <c r="G56" s="14">
        <v>55290</v>
      </c>
    </row>
    <row r="57" spans="1:7" ht="12.75">
      <c r="A57" s="372">
        <v>2264</v>
      </c>
      <c r="B57" s="12" t="s">
        <v>171</v>
      </c>
      <c r="C57" s="12">
        <v>521799</v>
      </c>
      <c r="D57" s="12">
        <v>117454</v>
      </c>
      <c r="E57" s="12">
        <v>9416</v>
      </c>
      <c r="F57" s="12">
        <v>17590</v>
      </c>
      <c r="G57" s="12">
        <v>4876</v>
      </c>
    </row>
    <row r="58" spans="1:7" ht="12.75">
      <c r="A58" s="373">
        <v>2309</v>
      </c>
      <c r="B58" s="14" t="s">
        <v>172</v>
      </c>
      <c r="C58" s="14">
        <v>714420</v>
      </c>
      <c r="D58" s="14">
        <v>82500</v>
      </c>
      <c r="E58" s="14">
        <v>13268</v>
      </c>
      <c r="F58" s="14">
        <v>22762</v>
      </c>
      <c r="G58" s="14">
        <v>7491</v>
      </c>
    </row>
    <row r="59" spans="1:7" ht="12.75">
      <c r="A59" s="372">
        <v>2312</v>
      </c>
      <c r="B59" s="12" t="s">
        <v>173</v>
      </c>
      <c r="C59" s="12">
        <v>629939</v>
      </c>
      <c r="D59" s="12">
        <v>185651</v>
      </c>
      <c r="E59" s="12">
        <v>0</v>
      </c>
      <c r="F59" s="12">
        <v>19144</v>
      </c>
      <c r="G59" s="12">
        <v>6358</v>
      </c>
    </row>
    <row r="60" spans="1:7" ht="12.75">
      <c r="A60" s="373">
        <v>2355</v>
      </c>
      <c r="B60" s="14" t="s">
        <v>174</v>
      </c>
      <c r="C60" s="14">
        <v>8148465</v>
      </c>
      <c r="D60" s="14">
        <v>1072500</v>
      </c>
      <c r="E60" s="14">
        <v>160500</v>
      </c>
      <c r="F60" s="14">
        <v>286415</v>
      </c>
      <c r="G60" s="14">
        <v>84782</v>
      </c>
    </row>
    <row r="61" spans="1:7" ht="12.75">
      <c r="A61" s="372">
        <v>2439</v>
      </c>
      <c r="B61" s="12" t="s">
        <v>175</v>
      </c>
      <c r="C61" s="12">
        <v>343722</v>
      </c>
      <c r="D61" s="12">
        <v>90949</v>
      </c>
      <c r="E61" s="12">
        <v>6848</v>
      </c>
      <c r="F61" s="12">
        <v>11899</v>
      </c>
      <c r="G61" s="12">
        <v>4056</v>
      </c>
    </row>
    <row r="62" spans="1:7" ht="12.75">
      <c r="A62" s="373">
        <v>2460</v>
      </c>
      <c r="B62" s="14" t="s">
        <v>176</v>
      </c>
      <c r="C62" s="14">
        <v>881327</v>
      </c>
      <c r="D62" s="14">
        <v>165000</v>
      </c>
      <c r="E62" s="14">
        <v>16264</v>
      </c>
      <c r="F62" s="14">
        <v>26906</v>
      </c>
      <c r="G62" s="14">
        <v>8500</v>
      </c>
    </row>
    <row r="63" spans="1:7" ht="12.75">
      <c r="A63" s="372">
        <v>3000</v>
      </c>
      <c r="B63" s="12" t="s">
        <v>459</v>
      </c>
      <c r="C63" s="12">
        <v>0</v>
      </c>
      <c r="D63" s="12">
        <v>0</v>
      </c>
      <c r="E63" s="12">
        <v>0</v>
      </c>
      <c r="F63" s="12">
        <v>0</v>
      </c>
      <c r="G63" s="12">
        <v>0</v>
      </c>
    </row>
    <row r="64" ht="4.5" customHeight="1"/>
    <row r="65" spans="1:7" ht="12.75">
      <c r="A65" s="100"/>
      <c r="B65" s="18" t="s">
        <v>177</v>
      </c>
      <c r="C65" s="18">
        <f>SUM(C11:C63)</f>
        <v>381485350</v>
      </c>
      <c r="D65" s="18">
        <f>SUM(D11:D63)</f>
        <v>76077913</v>
      </c>
      <c r="E65" s="18">
        <f>SUM(E11:E63)</f>
        <v>9047169</v>
      </c>
      <c r="F65" s="18">
        <f>SUM(F11:F63)</f>
        <v>15566178</v>
      </c>
      <c r="G65" s="18">
        <f>SUM(G11:G63)</f>
        <v>4818630</v>
      </c>
    </row>
    <row r="66" ht="4.5" customHeight="1"/>
    <row r="67" spans="1:7" ht="12.75">
      <c r="A67" s="97">
        <v>2155</v>
      </c>
      <c r="B67" s="98" t="s">
        <v>178</v>
      </c>
      <c r="C67" s="98">
        <v>1311494</v>
      </c>
      <c r="D67" s="98">
        <v>0</v>
      </c>
      <c r="E67" s="98">
        <v>5564</v>
      </c>
      <c r="F67" s="98">
        <v>8829</v>
      </c>
      <c r="G67" s="98">
        <v>1500</v>
      </c>
    </row>
    <row r="68" spans="1:7" ht="12.75">
      <c r="A68" s="95">
        <v>2408</v>
      </c>
      <c r="B68" s="96" t="s">
        <v>180</v>
      </c>
      <c r="C68" s="96">
        <v>2295625</v>
      </c>
      <c r="D68" s="96">
        <v>0</v>
      </c>
      <c r="E68" s="96">
        <v>14124</v>
      </c>
      <c r="F68" s="96">
        <v>22252</v>
      </c>
      <c r="G68" s="96">
        <v>7164</v>
      </c>
    </row>
    <row r="69" spans="3:7" ht="6.75" customHeight="1">
      <c r="C69" s="15"/>
      <c r="D69" s="15"/>
      <c r="E69" s="15"/>
      <c r="G69" s="15"/>
    </row>
    <row r="70" spans="1:7" ht="12" customHeight="1">
      <c r="A70" s="392" t="s">
        <v>436</v>
      </c>
      <c r="B70" s="269" t="s">
        <v>360</v>
      </c>
      <c r="D70" s="121"/>
      <c r="E70" s="121"/>
      <c r="F70" s="121"/>
      <c r="G70" s="121"/>
    </row>
    <row r="71" spans="1:7" ht="12" customHeight="1">
      <c r="A71" s="4"/>
      <c r="B71" s="269" t="s">
        <v>480</v>
      </c>
      <c r="D71" s="121"/>
      <c r="E71" s="121"/>
      <c r="F71" s="121"/>
      <c r="G71" s="121"/>
    </row>
    <row r="72" spans="1:7" ht="12" customHeight="1">
      <c r="A72" s="4"/>
      <c r="B72" s="269" t="s">
        <v>361</v>
      </c>
      <c r="D72" s="121"/>
      <c r="E72" s="121"/>
      <c r="F72" s="121"/>
      <c r="G72" s="121"/>
    </row>
    <row r="73" spans="1:7" ht="12" customHeight="1">
      <c r="A73" s="4"/>
      <c r="B73" s="4"/>
      <c r="C73" s="15"/>
      <c r="D73" s="129"/>
      <c r="E73" s="129"/>
      <c r="F73" s="129"/>
      <c r="G73" s="129"/>
    </row>
    <row r="74" spans="1:7" ht="12" customHeight="1">
      <c r="A74" s="4"/>
      <c r="B74" s="4"/>
      <c r="C74" s="15"/>
      <c r="D74" s="15"/>
      <c r="E74" s="15"/>
      <c r="F74" s="15"/>
      <c r="G74"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1" customWidth="1"/>
    <col min="2" max="2" width="34.83203125" style="81" customWidth="1"/>
    <col min="3" max="16384" width="19.83203125" style="81" customWidth="1"/>
  </cols>
  <sheetData>
    <row r="1" spans="1:7" ht="6.75" customHeight="1">
      <c r="A1" s="15"/>
      <c r="B1" s="79"/>
      <c r="C1" s="79"/>
      <c r="D1" s="79"/>
      <c r="E1" s="79"/>
      <c r="F1" s="79"/>
      <c r="G1" s="79"/>
    </row>
    <row r="2" spans="1:7" ht="12.75">
      <c r="A2" s="9"/>
      <c r="B2" s="104"/>
      <c r="C2" s="105" t="str">
        <f>REVYEAR</f>
        <v>ANALYSIS OF OPERATING FUND REVENUE: 1999/2000 ACTUAL</v>
      </c>
      <c r="D2" s="105"/>
      <c r="E2" s="105"/>
      <c r="F2" s="2"/>
      <c r="G2" s="106" t="s">
        <v>456</v>
      </c>
    </row>
    <row r="3" spans="1:7" ht="12.75">
      <c r="A3" s="10"/>
      <c r="B3" s="107"/>
      <c r="C3" s="79"/>
      <c r="D3" s="79"/>
      <c r="E3" s="79"/>
      <c r="F3" s="79"/>
      <c r="G3" s="79"/>
    </row>
    <row r="4" spans="1:7" ht="12.75">
      <c r="A4" s="8"/>
      <c r="C4" s="109" t="s">
        <v>479</v>
      </c>
      <c r="D4" s="123"/>
      <c r="E4" s="130"/>
      <c r="F4" s="110"/>
      <c r="G4" s="111"/>
    </row>
    <row r="5" spans="1:7" ht="12.75">
      <c r="A5" s="8"/>
      <c r="C5" s="112" t="s">
        <v>187</v>
      </c>
      <c r="D5" s="390"/>
      <c r="E5" s="131"/>
      <c r="F5" s="113"/>
      <c r="G5" s="114"/>
    </row>
    <row r="6" spans="1:7" ht="12.75">
      <c r="A6" s="8"/>
      <c r="C6" s="125" t="s">
        <v>190</v>
      </c>
      <c r="D6" s="126"/>
      <c r="E6" s="132"/>
      <c r="F6" s="125" t="s">
        <v>191</v>
      </c>
      <c r="G6" s="133"/>
    </row>
    <row r="7" spans="1:7" ht="12.75">
      <c r="A7" s="15"/>
      <c r="C7" s="115" t="s">
        <v>200</v>
      </c>
      <c r="D7" s="115" t="s">
        <v>432</v>
      </c>
      <c r="E7" s="115" t="s">
        <v>76</v>
      </c>
      <c r="F7" s="117"/>
      <c r="G7" s="45"/>
    </row>
    <row r="8" spans="1:7" ht="12.75">
      <c r="A8" s="92"/>
      <c r="B8" s="45"/>
      <c r="C8" s="118" t="s">
        <v>216</v>
      </c>
      <c r="D8" s="118" t="s">
        <v>433</v>
      </c>
      <c r="E8" s="118" t="s">
        <v>222</v>
      </c>
      <c r="F8" s="118" t="s">
        <v>216</v>
      </c>
      <c r="G8" s="118" t="s">
        <v>88</v>
      </c>
    </row>
    <row r="9" spans="1:7" ht="16.5">
      <c r="A9" s="51" t="s">
        <v>110</v>
      </c>
      <c r="B9" s="52" t="s">
        <v>111</v>
      </c>
      <c r="C9" s="120" t="s">
        <v>512</v>
      </c>
      <c r="D9" s="120" t="s">
        <v>434</v>
      </c>
      <c r="E9" s="120" t="s">
        <v>248</v>
      </c>
      <c r="F9" s="120" t="s">
        <v>511</v>
      </c>
      <c r="G9" s="120" t="s">
        <v>513</v>
      </c>
    </row>
    <row r="10" spans="1:7" ht="4.5" customHeight="1">
      <c r="A10" s="76"/>
      <c r="B10" s="76"/>
      <c r="C10" s="79"/>
      <c r="D10" s="79"/>
      <c r="E10" s="79"/>
      <c r="F10" s="79"/>
      <c r="G10" s="79"/>
    </row>
    <row r="11" spans="1:7" ht="12.75">
      <c r="A11" s="372">
        <v>1</v>
      </c>
      <c r="B11" s="12" t="s">
        <v>126</v>
      </c>
      <c r="C11" s="12">
        <v>7115500</v>
      </c>
      <c r="D11" s="12">
        <v>341462</v>
      </c>
      <c r="E11" s="12">
        <f>SUM('- 56 -'!C11:G11,C11,D11)</f>
        <v>86234517</v>
      </c>
      <c r="F11" s="12">
        <v>9158370</v>
      </c>
      <c r="G11" s="12">
        <v>6225352</v>
      </c>
    </row>
    <row r="12" spans="1:7" ht="12.75">
      <c r="A12" s="373">
        <v>2</v>
      </c>
      <c r="B12" s="14" t="s">
        <v>127</v>
      </c>
      <c r="C12" s="14">
        <v>2172100</v>
      </c>
      <c r="D12" s="14">
        <v>100529</v>
      </c>
      <c r="E12" s="14">
        <f>SUM('- 56 -'!C12:G12,C12,D12)</f>
        <v>23149155</v>
      </c>
      <c r="F12" s="14">
        <v>2920734</v>
      </c>
      <c r="G12" s="14">
        <v>324706</v>
      </c>
    </row>
    <row r="13" spans="1:7" ht="12.75">
      <c r="A13" s="372">
        <v>3</v>
      </c>
      <c r="B13" s="12" t="s">
        <v>128</v>
      </c>
      <c r="C13" s="12">
        <v>1554496</v>
      </c>
      <c r="D13" s="12">
        <v>67540</v>
      </c>
      <c r="E13" s="12">
        <f>SUM('- 56 -'!C13:G13,C13,D13)</f>
        <v>17320751</v>
      </c>
      <c r="F13" s="12">
        <v>1406862</v>
      </c>
      <c r="G13" s="12">
        <v>122139</v>
      </c>
    </row>
    <row r="14" spans="1:7" ht="12.75">
      <c r="A14" s="373">
        <v>4</v>
      </c>
      <c r="B14" s="14" t="s">
        <v>129</v>
      </c>
      <c r="C14" s="14">
        <v>1378160</v>
      </c>
      <c r="D14" s="14">
        <v>66748</v>
      </c>
      <c r="E14" s="14">
        <f>SUM('- 56 -'!C14:G14,C14,D14)</f>
        <v>16237963</v>
      </c>
      <c r="F14" s="14">
        <v>1634706</v>
      </c>
      <c r="G14" s="14">
        <v>153526</v>
      </c>
    </row>
    <row r="15" spans="1:7" ht="12.75">
      <c r="A15" s="372">
        <v>5</v>
      </c>
      <c r="B15" s="12" t="s">
        <v>130</v>
      </c>
      <c r="C15" s="12">
        <v>1672624</v>
      </c>
      <c r="D15" s="12">
        <v>79431</v>
      </c>
      <c r="E15" s="12">
        <f>SUM('- 56 -'!C15:G15,C15,D15)</f>
        <v>17985355</v>
      </c>
      <c r="F15" s="12">
        <v>1614276</v>
      </c>
      <c r="G15" s="12">
        <v>187830</v>
      </c>
    </row>
    <row r="16" spans="1:7" ht="12.75">
      <c r="A16" s="373">
        <v>6</v>
      </c>
      <c r="B16" s="14" t="s">
        <v>131</v>
      </c>
      <c r="C16" s="14">
        <v>2130156</v>
      </c>
      <c r="D16" s="14">
        <v>100342</v>
      </c>
      <c r="E16" s="14">
        <f>SUM('- 56 -'!C16:G16,C16,D16)</f>
        <v>25902834</v>
      </c>
      <c r="F16" s="14">
        <v>2598300</v>
      </c>
      <c r="G16" s="14">
        <v>340047</v>
      </c>
    </row>
    <row r="17" spans="1:7" ht="12.75">
      <c r="A17" s="372">
        <v>9</v>
      </c>
      <c r="B17" s="12" t="s">
        <v>132</v>
      </c>
      <c r="C17" s="12">
        <v>3057632</v>
      </c>
      <c r="D17" s="12">
        <v>138996</v>
      </c>
      <c r="E17" s="12">
        <f>SUM('- 56 -'!C17:G17,C17,D17)</f>
        <v>38049578</v>
      </c>
      <c r="F17" s="12">
        <v>4034682</v>
      </c>
      <c r="G17" s="12">
        <v>425202</v>
      </c>
    </row>
    <row r="18" spans="1:7" ht="12.75">
      <c r="A18" s="373">
        <v>10</v>
      </c>
      <c r="B18" s="14" t="s">
        <v>133</v>
      </c>
      <c r="C18" s="14">
        <v>2065528</v>
      </c>
      <c r="D18" s="14">
        <v>94688</v>
      </c>
      <c r="E18" s="14">
        <f>SUM('- 56 -'!C18:G18,C18,D18)</f>
        <v>25489894</v>
      </c>
      <c r="F18" s="14">
        <v>2793858</v>
      </c>
      <c r="G18" s="14">
        <v>366741</v>
      </c>
    </row>
    <row r="19" spans="1:7" ht="12.75">
      <c r="A19" s="372">
        <v>11</v>
      </c>
      <c r="B19" s="12" t="s">
        <v>134</v>
      </c>
      <c r="C19" s="12">
        <v>1111944</v>
      </c>
      <c r="D19" s="12">
        <v>50930</v>
      </c>
      <c r="E19" s="12">
        <f>SUM('- 56 -'!C19:G19,C19,D19)</f>
        <v>12738776</v>
      </c>
      <c r="F19" s="12">
        <v>1384134</v>
      </c>
      <c r="G19" s="12">
        <v>131301</v>
      </c>
    </row>
    <row r="20" spans="1:7" ht="12.75">
      <c r="A20" s="373">
        <v>12</v>
      </c>
      <c r="B20" s="14" t="s">
        <v>135</v>
      </c>
      <c r="C20" s="14">
        <v>1923004</v>
      </c>
      <c r="D20" s="14">
        <v>87505</v>
      </c>
      <c r="E20" s="14">
        <f>SUM('- 56 -'!C20:G20,C20,D20)</f>
        <v>23375345</v>
      </c>
      <c r="F20" s="14">
        <v>2116284</v>
      </c>
      <c r="G20" s="14">
        <v>220115</v>
      </c>
    </row>
    <row r="21" spans="1:7" ht="12.75">
      <c r="A21" s="372">
        <v>13</v>
      </c>
      <c r="B21" s="12" t="s">
        <v>136</v>
      </c>
      <c r="C21" s="12">
        <v>731024</v>
      </c>
      <c r="D21" s="12">
        <v>29359</v>
      </c>
      <c r="E21" s="12">
        <f>SUM('- 56 -'!C21:G21,C21,D21)</f>
        <v>8605309</v>
      </c>
      <c r="F21" s="12">
        <v>730098</v>
      </c>
      <c r="G21" s="12">
        <v>73325</v>
      </c>
    </row>
    <row r="22" spans="1:7" ht="12.75">
      <c r="A22" s="373">
        <v>14</v>
      </c>
      <c r="B22" s="14" t="s">
        <v>137</v>
      </c>
      <c r="C22" s="14">
        <v>855572</v>
      </c>
      <c r="D22" s="14">
        <v>40955</v>
      </c>
      <c r="E22" s="14">
        <f>SUM('- 56 -'!C22:G22,C22,D22)</f>
        <v>10726801</v>
      </c>
      <c r="F22" s="14">
        <v>1249800</v>
      </c>
      <c r="G22" s="14">
        <v>71398</v>
      </c>
    </row>
    <row r="23" spans="1:7" ht="12.75">
      <c r="A23" s="372">
        <v>15</v>
      </c>
      <c r="B23" s="12" t="s">
        <v>138</v>
      </c>
      <c r="C23" s="12">
        <v>1233679</v>
      </c>
      <c r="D23" s="12">
        <v>66319</v>
      </c>
      <c r="E23" s="12">
        <f>SUM('- 56 -'!C23:G23,C23,D23)</f>
        <v>16716241</v>
      </c>
      <c r="F23" s="12">
        <v>1146228</v>
      </c>
      <c r="G23" s="12">
        <v>114231</v>
      </c>
    </row>
    <row r="24" spans="1:7" ht="12.75">
      <c r="A24" s="373">
        <v>16</v>
      </c>
      <c r="B24" s="14" t="s">
        <v>139</v>
      </c>
      <c r="C24" s="14">
        <v>175908</v>
      </c>
      <c r="D24" s="14">
        <v>8448</v>
      </c>
      <c r="E24" s="14">
        <f>SUM('- 56 -'!C24:G24,C24,D24)</f>
        <v>2304002</v>
      </c>
      <c r="F24" s="14">
        <v>242988</v>
      </c>
      <c r="G24" s="14">
        <v>15000</v>
      </c>
    </row>
    <row r="25" spans="1:7" ht="12.75">
      <c r="A25" s="372">
        <v>17</v>
      </c>
      <c r="B25" s="12" t="s">
        <v>140</v>
      </c>
      <c r="C25" s="12">
        <v>124548</v>
      </c>
      <c r="D25" s="12">
        <v>6094</v>
      </c>
      <c r="E25" s="12">
        <f>SUM('- 56 -'!C25:G25,C25,D25)</f>
        <v>1431007</v>
      </c>
      <c r="F25" s="12">
        <v>156906</v>
      </c>
      <c r="G25" s="12">
        <v>15000</v>
      </c>
    </row>
    <row r="26" spans="1:7" ht="12.75">
      <c r="A26" s="373">
        <v>18</v>
      </c>
      <c r="B26" s="14" t="s">
        <v>141</v>
      </c>
      <c r="C26" s="14">
        <v>366368</v>
      </c>
      <c r="D26" s="14">
        <v>16137</v>
      </c>
      <c r="E26" s="14">
        <f>SUM('- 56 -'!C26:G26,C26,D26)</f>
        <v>4530726</v>
      </c>
      <c r="F26" s="14">
        <v>302160</v>
      </c>
      <c r="G26" s="14">
        <v>36430</v>
      </c>
    </row>
    <row r="27" spans="1:7" ht="12.75">
      <c r="A27" s="372">
        <v>19</v>
      </c>
      <c r="B27" s="12" t="s">
        <v>142</v>
      </c>
      <c r="C27" s="12">
        <v>861948</v>
      </c>
      <c r="D27" s="12">
        <v>20427</v>
      </c>
      <c r="E27" s="12">
        <f>SUM('- 56 -'!C27:G27,C27,D27)</f>
        <v>14355232</v>
      </c>
      <c r="F27" s="12">
        <v>763528</v>
      </c>
      <c r="G27" s="12">
        <v>46756</v>
      </c>
    </row>
    <row r="28" spans="1:7" ht="12.75">
      <c r="A28" s="373">
        <v>20</v>
      </c>
      <c r="B28" s="14" t="s">
        <v>143</v>
      </c>
      <c r="C28" s="14">
        <v>232832</v>
      </c>
      <c r="D28" s="14">
        <v>12476</v>
      </c>
      <c r="E28" s="14">
        <f>SUM('- 56 -'!C28:G28,C28,D28)</f>
        <v>3011136</v>
      </c>
      <c r="F28" s="14">
        <v>257880</v>
      </c>
      <c r="G28" s="14">
        <v>21849</v>
      </c>
    </row>
    <row r="29" spans="1:7" ht="12.75">
      <c r="A29" s="372">
        <v>21</v>
      </c>
      <c r="B29" s="12" t="s">
        <v>144</v>
      </c>
      <c r="C29" s="12">
        <v>827752</v>
      </c>
      <c r="D29" s="12">
        <v>38830</v>
      </c>
      <c r="E29" s="12">
        <f>SUM('- 56 -'!C29:G29,C29,D29)</f>
        <v>10335307</v>
      </c>
      <c r="F29" s="12">
        <v>839826</v>
      </c>
      <c r="G29" s="12">
        <v>69818</v>
      </c>
    </row>
    <row r="30" spans="1:7" ht="12.75">
      <c r="A30" s="373">
        <v>22</v>
      </c>
      <c r="B30" s="14" t="s">
        <v>145</v>
      </c>
      <c r="C30" s="14">
        <v>419012</v>
      </c>
      <c r="D30" s="14">
        <v>19052</v>
      </c>
      <c r="E30" s="14">
        <f>SUM('- 56 -'!C30:G30,C30,D30)</f>
        <v>4848888</v>
      </c>
      <c r="F30" s="14">
        <v>575172</v>
      </c>
      <c r="G30" s="14">
        <v>40332</v>
      </c>
    </row>
    <row r="31" spans="1:7" ht="12.75">
      <c r="A31" s="372">
        <v>23</v>
      </c>
      <c r="B31" s="12" t="s">
        <v>146</v>
      </c>
      <c r="C31" s="12">
        <v>325708</v>
      </c>
      <c r="D31" s="12">
        <v>15127</v>
      </c>
      <c r="E31" s="12">
        <f>SUM('- 56 -'!C31:G31,C31,D31)</f>
        <v>4367488</v>
      </c>
      <c r="F31" s="12">
        <v>502236</v>
      </c>
      <c r="G31" s="12">
        <v>55530</v>
      </c>
    </row>
    <row r="32" spans="1:7" ht="12.75">
      <c r="A32" s="373">
        <v>24</v>
      </c>
      <c r="B32" s="14" t="s">
        <v>147</v>
      </c>
      <c r="C32" s="14">
        <v>873976</v>
      </c>
      <c r="D32" s="14">
        <v>41382</v>
      </c>
      <c r="E32" s="14">
        <f>SUM('- 56 -'!C32:G32,C32,D32)</f>
        <v>10618193</v>
      </c>
      <c r="F32" s="14">
        <v>902076</v>
      </c>
      <c r="G32" s="14">
        <v>245390</v>
      </c>
    </row>
    <row r="33" spans="1:7" ht="12.75">
      <c r="A33" s="372">
        <v>25</v>
      </c>
      <c r="B33" s="12" t="s">
        <v>148</v>
      </c>
      <c r="C33" s="12">
        <v>380492</v>
      </c>
      <c r="D33" s="12">
        <v>16830</v>
      </c>
      <c r="E33" s="12">
        <f>SUM('- 56 -'!C33:G33,C33,D33)</f>
        <v>4510788</v>
      </c>
      <c r="F33" s="12">
        <v>340842</v>
      </c>
      <c r="G33" s="12">
        <v>30728</v>
      </c>
    </row>
    <row r="34" spans="1:7" ht="12.75">
      <c r="A34" s="373">
        <v>26</v>
      </c>
      <c r="B34" s="14" t="s">
        <v>149</v>
      </c>
      <c r="C34" s="14">
        <v>646708</v>
      </c>
      <c r="D34" s="14">
        <v>29359</v>
      </c>
      <c r="E34" s="14">
        <f>SUM('- 56 -'!C34:G34,C34,D34)</f>
        <v>8022928</v>
      </c>
      <c r="F34" s="14">
        <v>702930</v>
      </c>
      <c r="G34" s="14">
        <v>53549</v>
      </c>
    </row>
    <row r="35" spans="1:7" ht="12.75">
      <c r="A35" s="372">
        <v>28</v>
      </c>
      <c r="B35" s="12" t="s">
        <v>150</v>
      </c>
      <c r="C35" s="12">
        <v>209292</v>
      </c>
      <c r="D35" s="12">
        <v>9218</v>
      </c>
      <c r="E35" s="12">
        <f>SUM('- 56 -'!C35:G35,C35,D35)</f>
        <v>2929674</v>
      </c>
      <c r="F35" s="12">
        <v>175440</v>
      </c>
      <c r="G35" s="12">
        <v>17312</v>
      </c>
    </row>
    <row r="36" spans="1:7" ht="12.75">
      <c r="A36" s="373">
        <v>30</v>
      </c>
      <c r="B36" s="14" t="s">
        <v>151</v>
      </c>
      <c r="C36" s="14">
        <v>325280</v>
      </c>
      <c r="D36" s="14">
        <v>15268</v>
      </c>
      <c r="E36" s="14">
        <f>SUM('- 56 -'!C36:G36,C36,D36)</f>
        <v>4017514</v>
      </c>
      <c r="F36" s="14">
        <v>452478</v>
      </c>
      <c r="G36" s="14">
        <v>28328</v>
      </c>
    </row>
    <row r="37" spans="1:7" ht="12.75">
      <c r="A37" s="372">
        <v>31</v>
      </c>
      <c r="B37" s="12" t="s">
        <v>152</v>
      </c>
      <c r="C37" s="12">
        <v>404032</v>
      </c>
      <c r="D37" s="12">
        <v>18194</v>
      </c>
      <c r="E37" s="12">
        <f>SUM('- 56 -'!C37:G37,C37,D37)</f>
        <v>4886703</v>
      </c>
      <c r="F37" s="12">
        <v>403302</v>
      </c>
      <c r="G37" s="12">
        <v>33292</v>
      </c>
    </row>
    <row r="38" spans="1:7" ht="12.75">
      <c r="A38" s="373">
        <v>32</v>
      </c>
      <c r="B38" s="14" t="s">
        <v>153</v>
      </c>
      <c r="C38" s="14">
        <v>207580</v>
      </c>
      <c r="D38" s="14">
        <v>9559</v>
      </c>
      <c r="E38" s="14">
        <f>SUM('- 56 -'!C38:G38,C38,D38)</f>
        <v>2901970</v>
      </c>
      <c r="F38" s="14">
        <v>289944</v>
      </c>
      <c r="G38" s="14">
        <v>34188</v>
      </c>
    </row>
    <row r="39" spans="1:7" ht="12.75">
      <c r="A39" s="372">
        <v>33</v>
      </c>
      <c r="B39" s="12" t="s">
        <v>154</v>
      </c>
      <c r="C39" s="12">
        <v>445120</v>
      </c>
      <c r="D39" s="12">
        <v>19316</v>
      </c>
      <c r="E39" s="12">
        <f>SUM('- 56 -'!C39:G39,C39,D39)</f>
        <v>5589819</v>
      </c>
      <c r="F39" s="12">
        <v>568680</v>
      </c>
      <c r="G39" s="12">
        <v>46676</v>
      </c>
    </row>
    <row r="40" spans="1:7" ht="12.75">
      <c r="A40" s="373">
        <v>34</v>
      </c>
      <c r="B40" s="14" t="s">
        <v>155</v>
      </c>
      <c r="C40" s="14">
        <v>168204</v>
      </c>
      <c r="D40" s="14">
        <v>1992</v>
      </c>
      <c r="E40" s="14">
        <f>SUM('- 56 -'!C40:G40,C40,D40)</f>
        <v>2682879</v>
      </c>
      <c r="F40" s="14">
        <v>204660</v>
      </c>
      <c r="G40" s="14">
        <v>71520</v>
      </c>
    </row>
    <row r="41" spans="1:7" ht="12.75">
      <c r="A41" s="372">
        <v>35</v>
      </c>
      <c r="B41" s="12" t="s">
        <v>156</v>
      </c>
      <c r="C41" s="12">
        <v>453252</v>
      </c>
      <c r="D41" s="12">
        <v>20977</v>
      </c>
      <c r="E41" s="12">
        <f>SUM('- 56 -'!C41:G41,C41,D41)</f>
        <v>5908773</v>
      </c>
      <c r="F41" s="12">
        <v>486024</v>
      </c>
      <c r="G41" s="12">
        <v>79557</v>
      </c>
    </row>
    <row r="42" spans="1:7" ht="12.75">
      <c r="A42" s="373">
        <v>36</v>
      </c>
      <c r="B42" s="14" t="s">
        <v>157</v>
      </c>
      <c r="C42" s="14">
        <v>256372</v>
      </c>
      <c r="D42" s="14">
        <v>10912</v>
      </c>
      <c r="E42" s="14">
        <f>SUM('- 56 -'!C42:G42,C42,D42)</f>
        <v>3166696</v>
      </c>
      <c r="F42" s="14">
        <v>222810</v>
      </c>
      <c r="G42" s="14">
        <v>24516</v>
      </c>
    </row>
    <row r="43" spans="1:7" ht="12.75">
      <c r="A43" s="372">
        <v>37</v>
      </c>
      <c r="B43" s="12" t="s">
        <v>158</v>
      </c>
      <c r="C43" s="12">
        <v>225556</v>
      </c>
      <c r="D43" s="12">
        <v>10703</v>
      </c>
      <c r="E43" s="12">
        <f>SUM('- 56 -'!C43:G43,C43,D43)</f>
        <v>2735542</v>
      </c>
      <c r="F43" s="12">
        <v>231276</v>
      </c>
      <c r="G43" s="12">
        <v>23681</v>
      </c>
    </row>
    <row r="44" spans="1:7" ht="12.75">
      <c r="A44" s="373">
        <v>38</v>
      </c>
      <c r="B44" s="14" t="s">
        <v>159</v>
      </c>
      <c r="C44" s="14">
        <v>282908</v>
      </c>
      <c r="D44" s="14">
        <v>12573</v>
      </c>
      <c r="E44" s="14">
        <f>SUM('- 56 -'!C44:G44,C44,D44)</f>
        <v>3682067</v>
      </c>
      <c r="F44" s="14">
        <v>311952</v>
      </c>
      <c r="G44" s="14">
        <v>23864</v>
      </c>
    </row>
    <row r="45" spans="1:7" ht="12.75">
      <c r="A45" s="372">
        <v>39</v>
      </c>
      <c r="B45" s="12" t="s">
        <v>160</v>
      </c>
      <c r="C45" s="12">
        <v>516596</v>
      </c>
      <c r="D45" s="12">
        <v>23419</v>
      </c>
      <c r="E45" s="12">
        <f>SUM('- 56 -'!C45:G45,C45,D45)</f>
        <v>6596689</v>
      </c>
      <c r="F45" s="12">
        <v>592860</v>
      </c>
      <c r="G45" s="12">
        <v>52075</v>
      </c>
    </row>
    <row r="46" spans="1:7" ht="12.75">
      <c r="A46" s="373">
        <v>40</v>
      </c>
      <c r="B46" s="14" t="s">
        <v>161</v>
      </c>
      <c r="C46" s="14">
        <v>1769352</v>
      </c>
      <c r="D46" s="14">
        <v>36246</v>
      </c>
      <c r="E46" s="14">
        <f>SUM('- 56 -'!C46:G46,C46,D46)</f>
        <v>20018631</v>
      </c>
      <c r="F46" s="14">
        <v>2203560</v>
      </c>
      <c r="G46" s="14">
        <v>474434</v>
      </c>
    </row>
    <row r="47" spans="1:7" ht="12.75">
      <c r="A47" s="372">
        <v>41</v>
      </c>
      <c r="B47" s="12" t="s">
        <v>162</v>
      </c>
      <c r="C47" s="12">
        <v>388196</v>
      </c>
      <c r="D47" s="12">
        <v>17413</v>
      </c>
      <c r="E47" s="12">
        <f>SUM('- 56 -'!C47:G47,C47,D47)</f>
        <v>4715460</v>
      </c>
      <c r="F47" s="12">
        <v>390630</v>
      </c>
      <c r="G47" s="12">
        <v>32818</v>
      </c>
    </row>
    <row r="48" spans="1:7" ht="12.75">
      <c r="A48" s="373">
        <v>42</v>
      </c>
      <c r="B48" s="14" t="s">
        <v>163</v>
      </c>
      <c r="C48" s="14">
        <v>270924</v>
      </c>
      <c r="D48" s="14">
        <v>12738</v>
      </c>
      <c r="E48" s="14">
        <f>SUM('- 56 -'!C48:G48,C48,D48)</f>
        <v>3304043</v>
      </c>
      <c r="F48" s="14">
        <v>272490</v>
      </c>
      <c r="G48" s="14">
        <v>22318</v>
      </c>
    </row>
    <row r="49" spans="1:7" ht="12.75">
      <c r="A49" s="372">
        <v>43</v>
      </c>
      <c r="B49" s="12" t="s">
        <v>164</v>
      </c>
      <c r="C49" s="12">
        <v>204584</v>
      </c>
      <c r="D49" s="12">
        <v>9438</v>
      </c>
      <c r="E49" s="12">
        <f>SUM('- 56 -'!C49:G49,C49,D49)</f>
        <v>2341200</v>
      </c>
      <c r="F49" s="12">
        <v>155466</v>
      </c>
      <c r="G49" s="12">
        <v>17680</v>
      </c>
    </row>
    <row r="50" spans="1:7" ht="12.75">
      <c r="A50" s="373">
        <v>44</v>
      </c>
      <c r="B50" s="14" t="s">
        <v>165</v>
      </c>
      <c r="C50" s="14">
        <v>328276</v>
      </c>
      <c r="D50" s="14">
        <v>14828</v>
      </c>
      <c r="E50" s="14">
        <f>SUM('- 56 -'!C50:G50,C50,D50)</f>
        <v>4080169</v>
      </c>
      <c r="F50" s="14">
        <v>318552</v>
      </c>
      <c r="G50" s="14">
        <v>26592</v>
      </c>
    </row>
    <row r="51" spans="1:7" ht="12.75">
      <c r="A51" s="372">
        <v>45</v>
      </c>
      <c r="B51" s="12" t="s">
        <v>166</v>
      </c>
      <c r="C51" s="12">
        <v>435276</v>
      </c>
      <c r="D51" s="12">
        <v>20051</v>
      </c>
      <c r="E51" s="12">
        <f>SUM('- 56 -'!C51:G51,C51,D51)</f>
        <v>5873879</v>
      </c>
      <c r="F51" s="12">
        <v>573366</v>
      </c>
      <c r="G51" s="12">
        <v>122266</v>
      </c>
    </row>
    <row r="52" spans="1:7" ht="12.75">
      <c r="A52" s="373">
        <v>46</v>
      </c>
      <c r="B52" s="14" t="s">
        <v>167</v>
      </c>
      <c r="C52" s="14">
        <v>334268</v>
      </c>
      <c r="D52" s="14">
        <v>14069</v>
      </c>
      <c r="E52" s="14">
        <f>SUM('- 56 -'!C52:G52,C52,D52)</f>
        <v>4506366</v>
      </c>
      <c r="F52" s="14">
        <v>337830</v>
      </c>
      <c r="G52" s="14">
        <v>30522</v>
      </c>
    </row>
    <row r="53" spans="1:7" ht="12.75">
      <c r="A53" s="372">
        <v>47</v>
      </c>
      <c r="B53" s="12" t="s">
        <v>168</v>
      </c>
      <c r="C53" s="12">
        <v>349676</v>
      </c>
      <c r="D53" s="12">
        <v>16423</v>
      </c>
      <c r="E53" s="12">
        <f>SUM('- 56 -'!C53:G53,C53,D53)</f>
        <v>4186779</v>
      </c>
      <c r="F53" s="12">
        <v>343800</v>
      </c>
      <c r="G53" s="12">
        <v>36156</v>
      </c>
    </row>
    <row r="54" spans="1:7" ht="12.75">
      <c r="A54" s="373">
        <v>48</v>
      </c>
      <c r="B54" s="14" t="s">
        <v>169</v>
      </c>
      <c r="C54" s="14">
        <v>616320</v>
      </c>
      <c r="D54" s="14">
        <v>33550</v>
      </c>
      <c r="E54" s="14">
        <f>SUM('- 56 -'!C54:G54,C54,D54)</f>
        <v>12337398</v>
      </c>
      <c r="F54" s="14">
        <v>529086</v>
      </c>
      <c r="G54" s="14">
        <v>398250</v>
      </c>
    </row>
    <row r="55" spans="1:7" ht="12.75">
      <c r="A55" s="372">
        <v>49</v>
      </c>
      <c r="B55" s="12" t="s">
        <v>170</v>
      </c>
      <c r="C55" s="12">
        <v>1032764</v>
      </c>
      <c r="D55" s="12">
        <v>51436</v>
      </c>
      <c r="E55" s="12">
        <f>SUM('- 56 -'!C55:G55,C55,D55)</f>
        <v>13627123</v>
      </c>
      <c r="F55" s="12">
        <v>742380</v>
      </c>
      <c r="G55" s="12">
        <v>106725</v>
      </c>
    </row>
    <row r="56" spans="1:7" ht="12.75">
      <c r="A56" s="373">
        <v>50</v>
      </c>
      <c r="B56" s="14" t="s">
        <v>385</v>
      </c>
      <c r="C56" s="14">
        <v>447260</v>
      </c>
      <c r="D56" s="14">
        <v>21175</v>
      </c>
      <c r="E56" s="14">
        <f>SUM('- 56 -'!C56:G56,C56,D56)</f>
        <v>6173074</v>
      </c>
      <c r="F56" s="14">
        <v>494454</v>
      </c>
      <c r="G56" s="14">
        <v>38502</v>
      </c>
    </row>
    <row r="57" spans="1:7" ht="12.75">
      <c r="A57" s="372">
        <v>2264</v>
      </c>
      <c r="B57" s="12" t="s">
        <v>171</v>
      </c>
      <c r="C57" s="12">
        <v>48364</v>
      </c>
      <c r="D57" s="12">
        <v>2464</v>
      </c>
      <c r="E57" s="12">
        <f>SUM('- 56 -'!C57:G57,C57,D57)</f>
        <v>721963</v>
      </c>
      <c r="F57" s="12">
        <v>70412</v>
      </c>
      <c r="G57" s="12">
        <v>15000</v>
      </c>
    </row>
    <row r="58" spans="1:7" ht="12.75">
      <c r="A58" s="373">
        <v>2309</v>
      </c>
      <c r="B58" s="14" t="s">
        <v>172</v>
      </c>
      <c r="C58" s="14">
        <v>62488</v>
      </c>
      <c r="D58" s="14">
        <v>2904</v>
      </c>
      <c r="E58" s="14">
        <f>SUM('- 56 -'!C58:G58,C58,D58)</f>
        <v>905833</v>
      </c>
      <c r="F58" s="14">
        <v>55588</v>
      </c>
      <c r="G58" s="14">
        <v>15000</v>
      </c>
    </row>
    <row r="59" spans="1:7" ht="12.75">
      <c r="A59" s="372">
        <v>2312</v>
      </c>
      <c r="B59" s="12" t="s">
        <v>173</v>
      </c>
      <c r="C59" s="12">
        <v>52644</v>
      </c>
      <c r="D59" s="12">
        <v>2827</v>
      </c>
      <c r="E59" s="12">
        <f>SUM('- 56 -'!C59:G59,C59,D59)</f>
        <v>896563</v>
      </c>
      <c r="F59" s="12">
        <v>110299</v>
      </c>
      <c r="G59" s="12">
        <v>15000</v>
      </c>
    </row>
    <row r="60" spans="1:7" ht="12.75">
      <c r="A60" s="373">
        <v>2355</v>
      </c>
      <c r="B60" s="14" t="s">
        <v>174</v>
      </c>
      <c r="C60" s="14">
        <v>788376</v>
      </c>
      <c r="D60" s="14">
        <v>39017</v>
      </c>
      <c r="E60" s="14">
        <f>SUM('- 56 -'!C60:G60,C60,D60)</f>
        <v>10580055</v>
      </c>
      <c r="F60" s="14">
        <v>928686</v>
      </c>
      <c r="G60" s="14">
        <v>267613</v>
      </c>
    </row>
    <row r="61" spans="1:7" ht="12.75">
      <c r="A61" s="372">
        <v>2439</v>
      </c>
      <c r="B61" s="12" t="s">
        <v>175</v>
      </c>
      <c r="C61" s="12">
        <v>32528</v>
      </c>
      <c r="D61" s="12">
        <v>1562</v>
      </c>
      <c r="E61" s="12">
        <f>SUM('- 56 -'!C61:G61,C61,D61)</f>
        <v>491564</v>
      </c>
      <c r="F61" s="12">
        <v>187152</v>
      </c>
      <c r="G61" s="12">
        <v>15000</v>
      </c>
    </row>
    <row r="62" spans="1:7" ht="12.75">
      <c r="A62" s="373">
        <v>2460</v>
      </c>
      <c r="B62" s="14" t="s">
        <v>176</v>
      </c>
      <c r="C62" s="14">
        <v>73616</v>
      </c>
      <c r="D62" s="14">
        <v>3311</v>
      </c>
      <c r="E62" s="14">
        <f>SUM('- 56 -'!C62:G62,C62,D62)</f>
        <v>1174924</v>
      </c>
      <c r="F62" s="14">
        <v>105081</v>
      </c>
      <c r="G62" s="14">
        <v>15000</v>
      </c>
    </row>
    <row r="63" spans="1:7" ht="12.75">
      <c r="A63" s="372">
        <v>3000</v>
      </c>
      <c r="B63" s="12" t="s">
        <v>459</v>
      </c>
      <c r="C63" s="12">
        <v>0</v>
      </c>
      <c r="D63" s="12">
        <v>0</v>
      </c>
      <c r="E63" s="12">
        <f>SUM('- 56 -'!C63:G63,C63,D63)</f>
        <v>0</v>
      </c>
      <c r="F63" s="12">
        <v>0</v>
      </c>
      <c r="G63" s="12">
        <v>0</v>
      </c>
    </row>
    <row r="64" ht="4.5" customHeight="1"/>
    <row r="65" spans="1:7" ht="12.75">
      <c r="A65" s="100"/>
      <c r="B65" s="18" t="s">
        <v>177</v>
      </c>
      <c r="C65" s="18">
        <f>SUM(C11:C63)</f>
        <v>42965775</v>
      </c>
      <c r="D65" s="18">
        <f>SUM(D11:D63)</f>
        <v>1940549</v>
      </c>
      <c r="E65" s="18">
        <f>SUM(E11:E63)</f>
        <v>531901564</v>
      </c>
      <c r="F65" s="18">
        <f>SUM(F11:F63)</f>
        <v>50133134</v>
      </c>
      <c r="G65" s="18">
        <f>SUM(G11:G63)</f>
        <v>11470180</v>
      </c>
    </row>
    <row r="66" ht="4.5" customHeight="1"/>
    <row r="67" spans="1:7" ht="12.75">
      <c r="A67" s="97">
        <v>2155</v>
      </c>
      <c r="B67" s="98" t="s">
        <v>178</v>
      </c>
      <c r="C67" s="98">
        <v>25454</v>
      </c>
      <c r="D67" s="98">
        <v>891</v>
      </c>
      <c r="E67" s="98">
        <f>SUM('- 56 -'!C67:G67,C67,D67)</f>
        <v>1353732</v>
      </c>
      <c r="F67" s="98">
        <v>16332</v>
      </c>
      <c r="G67" s="98">
        <v>15000</v>
      </c>
    </row>
    <row r="68" spans="1:7" ht="12.75">
      <c r="A68" s="95">
        <v>2408</v>
      </c>
      <c r="B68" s="96" t="s">
        <v>180</v>
      </c>
      <c r="C68" s="96">
        <v>61204</v>
      </c>
      <c r="D68" s="96">
        <v>2519</v>
      </c>
      <c r="E68" s="96">
        <f>SUM('- 56 -'!C68:G68,C68,D68)</f>
        <v>2402888</v>
      </c>
      <c r="F68" s="96">
        <v>45000</v>
      </c>
      <c r="G68" s="96">
        <v>15000</v>
      </c>
    </row>
    <row r="69" spans="3:7" ht="6.75" customHeight="1">
      <c r="C69" s="15"/>
      <c r="D69" s="15"/>
      <c r="E69" s="15"/>
      <c r="F69" s="15"/>
      <c r="G69" s="15"/>
    </row>
    <row r="70" spans="1:7" ht="12" customHeight="1">
      <c r="A70" s="392" t="s">
        <v>436</v>
      </c>
      <c r="B70" s="269" t="s">
        <v>335</v>
      </c>
      <c r="E70" s="121"/>
      <c r="F70" s="121"/>
      <c r="G70" s="121"/>
    </row>
    <row r="71" spans="1:7" ht="12" customHeight="1">
      <c r="A71" s="392" t="s">
        <v>438</v>
      </c>
      <c r="B71" s="323" t="str">
        <f>"INCLUDES SUPPORT FOR COORDINATORS, CLINICIANS AND LEVEL II AND III PUPILS.  NOTE: TOTAL SPECIAL NEEDS SUPPORT IS $"&amp;REPLACE(REPLACE(C65+F65,3,0,","),7,0,",")&amp;"."</f>
        <v>INCLUDES SUPPORT FOR COORDINATORS, CLINICIANS AND LEVEL II AND III PUPILS.  NOTE: TOTAL SPECIAL NEEDS SUPPORT IS $93,098,909.</v>
      </c>
      <c r="E71" s="121"/>
      <c r="F71" s="121"/>
      <c r="G71" s="121"/>
    </row>
    <row r="72" spans="1:7" ht="12" customHeight="1">
      <c r="A72" s="392" t="s">
        <v>439</v>
      </c>
      <c r="B72" s="269" t="s">
        <v>336</v>
      </c>
      <c r="E72" s="121"/>
      <c r="F72" s="121"/>
      <c r="G72" s="121"/>
    </row>
    <row r="73" spans="1:7" ht="12" customHeight="1">
      <c r="A73" s="4"/>
      <c r="B73" s="269"/>
      <c r="E73" s="121"/>
      <c r="F73" s="121"/>
      <c r="G73" s="121"/>
    </row>
    <row r="74" spans="1:7" ht="12" customHeight="1">
      <c r="A74" s="4"/>
      <c r="B74" s="269"/>
      <c r="C74" s="134"/>
      <c r="D74" s="134"/>
      <c r="E74" s="134"/>
      <c r="F74" s="121"/>
      <c r="G74" s="121"/>
    </row>
    <row r="75" spans="3:7" ht="12" customHeight="1">
      <c r="C75" s="15"/>
      <c r="D75" s="15"/>
      <c r="E75" s="15"/>
      <c r="F75" s="15"/>
      <c r="G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71">
    <pageSetUpPr fitToPage="1"/>
  </sheetPr>
  <dimension ref="A1:G75"/>
  <sheetViews>
    <sheetView showGridLines="0" showZeros="0" workbookViewId="0" topLeftCell="A1">
      <selection activeCell="A1" sqref="A1"/>
    </sheetView>
  </sheetViews>
  <sheetFormatPr defaultColWidth="19.83203125" defaultRowHeight="12"/>
  <cols>
    <col min="1" max="1" width="6.83203125" style="81" customWidth="1"/>
    <col min="2" max="2" width="34.83203125" style="81" customWidth="1"/>
    <col min="3" max="3" width="23.83203125" style="81" customWidth="1"/>
    <col min="4" max="4" width="18.83203125" style="81" customWidth="1"/>
    <col min="5" max="5" width="19.83203125" style="81" customWidth="1"/>
    <col min="6" max="7" width="18.83203125" style="81" customWidth="1"/>
    <col min="8" max="16384" width="19.83203125" style="81" customWidth="1"/>
  </cols>
  <sheetData>
    <row r="1" spans="1:7" ht="6.75" customHeight="1">
      <c r="A1" s="15"/>
      <c r="B1" s="79"/>
      <c r="C1" s="79"/>
      <c r="D1" s="79"/>
      <c r="E1" s="79"/>
      <c r="F1" s="79"/>
      <c r="G1" s="79"/>
    </row>
    <row r="2" spans="1:7" ht="12.75">
      <c r="A2" s="9"/>
      <c r="B2" s="104"/>
      <c r="C2" s="105" t="str">
        <f>REVYEAR</f>
        <v>ANALYSIS OF OPERATING FUND REVENUE: 1999/2000 ACTUAL</v>
      </c>
      <c r="D2" s="105"/>
      <c r="E2" s="105"/>
      <c r="F2" s="2"/>
      <c r="G2" s="106" t="s">
        <v>458</v>
      </c>
    </row>
    <row r="3" spans="1:7" ht="12.75">
      <c r="A3" s="10"/>
      <c r="B3" s="107"/>
      <c r="C3" s="79"/>
      <c r="D3" s="79"/>
      <c r="E3" s="79"/>
      <c r="F3" s="79"/>
      <c r="G3" s="79"/>
    </row>
    <row r="4" spans="1:7" ht="12.75">
      <c r="A4" s="8"/>
      <c r="C4" s="109" t="s">
        <v>479</v>
      </c>
      <c r="D4" s="123"/>
      <c r="E4" s="130"/>
      <c r="F4" s="110"/>
      <c r="G4" s="111"/>
    </row>
    <row r="5" spans="1:7" ht="12.75">
      <c r="A5" s="8"/>
      <c r="C5" s="112" t="s">
        <v>187</v>
      </c>
      <c r="D5" s="390"/>
      <c r="E5" s="131"/>
      <c r="F5" s="113"/>
      <c r="G5" s="114"/>
    </row>
    <row r="6" spans="1:7" ht="12.75">
      <c r="A6" s="8"/>
      <c r="C6" s="125" t="s">
        <v>192</v>
      </c>
      <c r="D6" s="126"/>
      <c r="E6" s="132"/>
      <c r="F6" s="125"/>
      <c r="G6" s="133"/>
    </row>
    <row r="7" spans="1:7" ht="12.75">
      <c r="A7" s="15"/>
      <c r="C7" s="115"/>
      <c r="D7" s="115"/>
      <c r="E7" s="115" t="s">
        <v>32</v>
      </c>
      <c r="F7" s="115"/>
      <c r="G7" s="115" t="s">
        <v>94</v>
      </c>
    </row>
    <row r="8" spans="1:7" ht="12.75">
      <c r="A8" s="92"/>
      <c r="B8" s="45"/>
      <c r="C8" s="118" t="s">
        <v>34</v>
      </c>
      <c r="D8" s="118" t="s">
        <v>449</v>
      </c>
      <c r="E8" s="118" t="s">
        <v>70</v>
      </c>
      <c r="F8" s="118" t="s">
        <v>450</v>
      </c>
      <c r="G8" s="118" t="s">
        <v>115</v>
      </c>
    </row>
    <row r="9" spans="1:7" ht="12.75">
      <c r="A9" s="51" t="s">
        <v>110</v>
      </c>
      <c r="B9" s="52" t="s">
        <v>111</v>
      </c>
      <c r="C9" s="437" t="s">
        <v>436</v>
      </c>
      <c r="D9" s="120" t="s">
        <v>274</v>
      </c>
      <c r="E9" s="120" t="s">
        <v>107</v>
      </c>
      <c r="F9" s="120" t="s">
        <v>32</v>
      </c>
      <c r="G9" s="120" t="s">
        <v>224</v>
      </c>
    </row>
    <row r="10" spans="1:7" ht="4.5" customHeight="1">
      <c r="A10" s="76"/>
      <c r="B10" s="76"/>
      <c r="C10" s="79"/>
      <c r="D10" s="79"/>
      <c r="E10" s="79"/>
      <c r="F10" s="79"/>
      <c r="G10" s="79"/>
    </row>
    <row r="11" spans="1:7" ht="12.75">
      <c r="A11" s="372">
        <v>1</v>
      </c>
      <c r="B11" s="12" t="s">
        <v>126</v>
      </c>
      <c r="C11" s="12">
        <v>1048614</v>
      </c>
      <c r="D11" s="12">
        <v>1364300</v>
      </c>
      <c r="E11" s="12">
        <v>1107225</v>
      </c>
      <c r="F11" s="12">
        <v>1196968</v>
      </c>
      <c r="G11" s="12">
        <v>540640</v>
      </c>
    </row>
    <row r="12" spans="1:7" ht="12.75">
      <c r="A12" s="373">
        <v>2</v>
      </c>
      <c r="B12" s="14" t="s">
        <v>127</v>
      </c>
      <c r="C12" s="14">
        <v>537447</v>
      </c>
      <c r="D12" s="14">
        <v>456770</v>
      </c>
      <c r="E12" s="14">
        <v>417075</v>
      </c>
      <c r="F12" s="14">
        <v>365416</v>
      </c>
      <c r="G12" s="14">
        <v>263728</v>
      </c>
    </row>
    <row r="13" spans="1:7" ht="12.75">
      <c r="A13" s="372">
        <v>3</v>
      </c>
      <c r="B13" s="12" t="s">
        <v>128</v>
      </c>
      <c r="C13" s="12">
        <v>210402</v>
      </c>
      <c r="D13" s="12">
        <v>326890</v>
      </c>
      <c r="E13" s="12">
        <v>144425</v>
      </c>
      <c r="F13" s="12">
        <v>261512</v>
      </c>
      <c r="G13" s="12">
        <v>268912</v>
      </c>
    </row>
    <row r="14" spans="1:7" ht="12.75">
      <c r="A14" s="373">
        <v>4</v>
      </c>
      <c r="B14" s="14" t="s">
        <v>129</v>
      </c>
      <c r="C14" s="14">
        <v>369890</v>
      </c>
      <c r="D14" s="14">
        <v>281434</v>
      </c>
      <c r="E14" s="14">
        <v>206700</v>
      </c>
      <c r="F14" s="14">
        <v>231832</v>
      </c>
      <c r="G14" s="14">
        <v>427419</v>
      </c>
    </row>
    <row r="15" spans="1:7" ht="12.75">
      <c r="A15" s="372">
        <v>5</v>
      </c>
      <c r="B15" s="12" t="s">
        <v>130</v>
      </c>
      <c r="C15" s="12">
        <v>287314</v>
      </c>
      <c r="D15" s="12">
        <v>351735</v>
      </c>
      <c r="E15" s="12">
        <v>50575</v>
      </c>
      <c r="F15" s="12">
        <v>281388</v>
      </c>
      <c r="G15" s="12">
        <v>214923</v>
      </c>
    </row>
    <row r="16" spans="1:7" ht="12.75">
      <c r="A16" s="373">
        <v>6</v>
      </c>
      <c r="B16" s="14" t="s">
        <v>131</v>
      </c>
      <c r="C16" s="14">
        <v>503601</v>
      </c>
      <c r="D16" s="14">
        <v>333623</v>
      </c>
      <c r="E16" s="14">
        <v>205150</v>
      </c>
      <c r="F16" s="14">
        <v>358356</v>
      </c>
      <c r="G16" s="14">
        <v>476982</v>
      </c>
    </row>
    <row r="17" spans="1:7" ht="12.75">
      <c r="A17" s="372">
        <v>9</v>
      </c>
      <c r="B17" s="12" t="s">
        <v>132</v>
      </c>
      <c r="C17" s="12">
        <v>1248815</v>
      </c>
      <c r="D17" s="12">
        <v>640272</v>
      </c>
      <c r="E17" s="12">
        <v>576000</v>
      </c>
      <c r="F17" s="12">
        <v>514332</v>
      </c>
      <c r="G17" s="12">
        <v>293819</v>
      </c>
    </row>
    <row r="18" spans="1:7" ht="12.75">
      <c r="A18" s="373">
        <v>10</v>
      </c>
      <c r="B18" s="14" t="s">
        <v>133</v>
      </c>
      <c r="C18" s="14">
        <v>782515</v>
      </c>
      <c r="D18" s="14">
        <v>434295</v>
      </c>
      <c r="E18" s="14">
        <v>255925</v>
      </c>
      <c r="F18" s="14">
        <v>347436</v>
      </c>
      <c r="G18" s="14">
        <v>203266</v>
      </c>
    </row>
    <row r="19" spans="1:7" ht="12.75">
      <c r="A19" s="372">
        <v>11</v>
      </c>
      <c r="B19" s="12" t="s">
        <v>134</v>
      </c>
      <c r="C19" s="12">
        <v>1581462</v>
      </c>
      <c r="D19" s="12">
        <v>233850</v>
      </c>
      <c r="E19" s="12">
        <v>359950</v>
      </c>
      <c r="F19" s="12">
        <v>187080</v>
      </c>
      <c r="G19" s="12">
        <v>74924</v>
      </c>
    </row>
    <row r="20" spans="1:7" ht="12.75">
      <c r="A20" s="373">
        <v>12</v>
      </c>
      <c r="B20" s="14" t="s">
        <v>135</v>
      </c>
      <c r="C20" s="14">
        <v>1441279</v>
      </c>
      <c r="D20" s="14">
        <v>404360</v>
      </c>
      <c r="E20" s="14">
        <v>294100</v>
      </c>
      <c r="F20" s="14">
        <v>323488</v>
      </c>
      <c r="G20" s="14">
        <v>315316</v>
      </c>
    </row>
    <row r="21" spans="1:7" ht="12.75">
      <c r="A21" s="372">
        <v>13</v>
      </c>
      <c r="B21" s="12" t="s">
        <v>136</v>
      </c>
      <c r="C21" s="12">
        <v>1371808</v>
      </c>
      <c r="D21" s="12">
        <v>153725</v>
      </c>
      <c r="E21" s="12">
        <v>44025</v>
      </c>
      <c r="F21" s="12">
        <v>122980</v>
      </c>
      <c r="G21" s="12">
        <v>76461</v>
      </c>
    </row>
    <row r="22" spans="1:7" ht="12.75">
      <c r="A22" s="373">
        <v>14</v>
      </c>
      <c r="B22" s="14" t="s">
        <v>137</v>
      </c>
      <c r="C22" s="14">
        <v>1345917</v>
      </c>
      <c r="D22" s="14">
        <v>179880</v>
      </c>
      <c r="E22" s="14">
        <v>81025</v>
      </c>
      <c r="F22" s="14">
        <v>143904</v>
      </c>
      <c r="G22" s="14">
        <v>260423</v>
      </c>
    </row>
    <row r="23" spans="1:7" ht="12.75">
      <c r="A23" s="372">
        <v>15</v>
      </c>
      <c r="B23" s="12" t="s">
        <v>138</v>
      </c>
      <c r="C23" s="12">
        <v>1648963</v>
      </c>
      <c r="D23" s="12">
        <v>284730</v>
      </c>
      <c r="E23" s="12">
        <v>306400</v>
      </c>
      <c r="F23" s="12">
        <v>227784</v>
      </c>
      <c r="G23" s="12">
        <v>21398</v>
      </c>
    </row>
    <row r="24" spans="1:7" ht="12.75">
      <c r="A24" s="373">
        <v>16</v>
      </c>
      <c r="B24" s="14" t="s">
        <v>139</v>
      </c>
      <c r="C24" s="14">
        <v>569779</v>
      </c>
      <c r="D24" s="14">
        <v>37005</v>
      </c>
      <c r="E24" s="14">
        <v>69100</v>
      </c>
      <c r="F24" s="14">
        <v>29604</v>
      </c>
      <c r="G24" s="14">
        <v>2605</v>
      </c>
    </row>
    <row r="25" spans="1:7" ht="12.75">
      <c r="A25" s="372">
        <v>17</v>
      </c>
      <c r="B25" s="12" t="s">
        <v>140</v>
      </c>
      <c r="C25" s="12">
        <v>585385</v>
      </c>
      <c r="D25" s="12">
        <v>8555</v>
      </c>
      <c r="E25" s="12">
        <v>23000</v>
      </c>
      <c r="F25" s="12">
        <v>20920</v>
      </c>
      <c r="G25" s="12">
        <v>86848</v>
      </c>
    </row>
    <row r="26" spans="1:7" ht="12.75">
      <c r="A26" s="373">
        <v>18</v>
      </c>
      <c r="B26" s="14" t="s">
        <v>141</v>
      </c>
      <c r="C26" s="14">
        <v>496904</v>
      </c>
      <c r="D26" s="14">
        <v>77060</v>
      </c>
      <c r="E26" s="14">
        <v>78200</v>
      </c>
      <c r="F26" s="14">
        <v>61648</v>
      </c>
      <c r="G26" s="14">
        <v>2091</v>
      </c>
    </row>
    <row r="27" spans="1:7" ht="12.75">
      <c r="A27" s="372">
        <v>19</v>
      </c>
      <c r="B27" s="12" t="s">
        <v>142</v>
      </c>
      <c r="C27" s="12">
        <v>830137</v>
      </c>
      <c r="D27" s="12">
        <v>236485</v>
      </c>
      <c r="E27" s="12">
        <v>148850</v>
      </c>
      <c r="F27" s="12">
        <v>189188</v>
      </c>
      <c r="G27" s="12">
        <v>7135</v>
      </c>
    </row>
    <row r="28" spans="1:7" ht="12.75">
      <c r="A28" s="373">
        <v>20</v>
      </c>
      <c r="B28" s="14" t="s">
        <v>143</v>
      </c>
      <c r="C28" s="14">
        <v>421463</v>
      </c>
      <c r="D28" s="14">
        <v>48980</v>
      </c>
      <c r="E28" s="14">
        <v>23650</v>
      </c>
      <c r="F28" s="14">
        <v>39184</v>
      </c>
      <c r="G28" s="14">
        <v>42415</v>
      </c>
    </row>
    <row r="29" spans="1:7" ht="12.75">
      <c r="A29" s="372">
        <v>21</v>
      </c>
      <c r="B29" s="12" t="s">
        <v>144</v>
      </c>
      <c r="C29" s="12">
        <v>1282258</v>
      </c>
      <c r="D29" s="12">
        <v>174060</v>
      </c>
      <c r="E29" s="12">
        <v>71800</v>
      </c>
      <c r="F29" s="12">
        <v>139248</v>
      </c>
      <c r="G29" s="12">
        <v>24080</v>
      </c>
    </row>
    <row r="30" spans="1:7" ht="12.75">
      <c r="A30" s="373">
        <v>22</v>
      </c>
      <c r="B30" s="14" t="s">
        <v>145</v>
      </c>
      <c r="C30" s="14">
        <v>846750</v>
      </c>
      <c r="D30" s="14">
        <v>88095</v>
      </c>
      <c r="E30" s="14">
        <v>50575</v>
      </c>
      <c r="F30" s="14">
        <v>70476</v>
      </c>
      <c r="G30" s="14">
        <v>3876</v>
      </c>
    </row>
    <row r="31" spans="1:7" ht="12.75">
      <c r="A31" s="372">
        <v>23</v>
      </c>
      <c r="B31" s="12" t="s">
        <v>146</v>
      </c>
      <c r="C31" s="12">
        <v>955526</v>
      </c>
      <c r="D31" s="12">
        <v>68625</v>
      </c>
      <c r="E31" s="12">
        <v>63250</v>
      </c>
      <c r="F31" s="12">
        <v>54816</v>
      </c>
      <c r="G31" s="12">
        <v>6333</v>
      </c>
    </row>
    <row r="32" spans="1:7" ht="12.75">
      <c r="A32" s="373">
        <v>24</v>
      </c>
      <c r="B32" s="14" t="s">
        <v>147</v>
      </c>
      <c r="C32" s="14">
        <v>700028</v>
      </c>
      <c r="D32" s="14">
        <v>184090</v>
      </c>
      <c r="E32" s="14">
        <v>120825</v>
      </c>
      <c r="F32" s="14">
        <v>147032</v>
      </c>
      <c r="G32" s="14">
        <v>63536</v>
      </c>
    </row>
    <row r="33" spans="1:7" ht="12.75">
      <c r="A33" s="372">
        <v>25</v>
      </c>
      <c r="B33" s="12" t="s">
        <v>148</v>
      </c>
      <c r="C33" s="12">
        <v>768373</v>
      </c>
      <c r="D33" s="12">
        <v>56172</v>
      </c>
      <c r="E33" s="12">
        <v>65650</v>
      </c>
      <c r="F33" s="12">
        <v>63972</v>
      </c>
      <c r="G33" s="12">
        <v>4185</v>
      </c>
    </row>
    <row r="34" spans="1:7" ht="12.75">
      <c r="A34" s="373">
        <v>26</v>
      </c>
      <c r="B34" s="14" t="s">
        <v>149</v>
      </c>
      <c r="C34" s="14">
        <v>635935</v>
      </c>
      <c r="D34" s="14">
        <v>135950</v>
      </c>
      <c r="E34" s="14">
        <v>131400</v>
      </c>
      <c r="F34" s="14">
        <v>108760</v>
      </c>
      <c r="G34" s="14">
        <v>2906</v>
      </c>
    </row>
    <row r="35" spans="1:7" ht="12.75">
      <c r="A35" s="372">
        <v>28</v>
      </c>
      <c r="B35" s="12" t="s">
        <v>150</v>
      </c>
      <c r="C35" s="12">
        <v>438800</v>
      </c>
      <c r="D35" s="12">
        <v>44020</v>
      </c>
      <c r="E35" s="12">
        <v>14200</v>
      </c>
      <c r="F35" s="12">
        <v>35216</v>
      </c>
      <c r="G35" s="12">
        <v>35557</v>
      </c>
    </row>
    <row r="36" spans="1:7" ht="12.75">
      <c r="A36" s="373">
        <v>30</v>
      </c>
      <c r="B36" s="14" t="s">
        <v>151</v>
      </c>
      <c r="C36" s="14">
        <v>785516</v>
      </c>
      <c r="D36" s="14">
        <v>51394</v>
      </c>
      <c r="E36" s="14">
        <v>26900</v>
      </c>
      <c r="F36" s="14">
        <v>54716</v>
      </c>
      <c r="G36" s="14">
        <v>4900</v>
      </c>
    </row>
    <row r="37" spans="1:7" ht="12.75">
      <c r="A37" s="372">
        <v>31</v>
      </c>
      <c r="B37" s="12" t="s">
        <v>152</v>
      </c>
      <c r="C37" s="12">
        <v>680966</v>
      </c>
      <c r="D37" s="12">
        <v>85000</v>
      </c>
      <c r="E37" s="12">
        <v>31750</v>
      </c>
      <c r="F37" s="12">
        <v>68000</v>
      </c>
      <c r="G37" s="12">
        <v>4762</v>
      </c>
    </row>
    <row r="38" spans="1:7" ht="12.75">
      <c r="A38" s="373">
        <v>32</v>
      </c>
      <c r="B38" s="14" t="s">
        <v>153</v>
      </c>
      <c r="C38" s="14">
        <v>660073</v>
      </c>
      <c r="D38" s="14">
        <v>43685</v>
      </c>
      <c r="E38" s="14">
        <v>35500</v>
      </c>
      <c r="F38" s="14">
        <v>34948</v>
      </c>
      <c r="G38" s="14">
        <v>14423</v>
      </c>
    </row>
    <row r="39" spans="1:7" ht="12.75">
      <c r="A39" s="372">
        <v>33</v>
      </c>
      <c r="B39" s="12" t="s">
        <v>154</v>
      </c>
      <c r="C39" s="12">
        <v>540227</v>
      </c>
      <c r="D39" s="12">
        <v>93630</v>
      </c>
      <c r="E39" s="12">
        <v>179100</v>
      </c>
      <c r="F39" s="12">
        <v>74904</v>
      </c>
      <c r="G39" s="12">
        <v>35522</v>
      </c>
    </row>
    <row r="40" spans="1:7" ht="12.75">
      <c r="A40" s="373">
        <v>34</v>
      </c>
      <c r="B40" s="14" t="s">
        <v>155</v>
      </c>
      <c r="C40" s="14">
        <v>474465</v>
      </c>
      <c r="D40" s="14">
        <v>35325</v>
      </c>
      <c r="E40" s="14">
        <v>16025</v>
      </c>
      <c r="F40" s="14">
        <v>28260</v>
      </c>
      <c r="G40" s="14">
        <v>401</v>
      </c>
    </row>
    <row r="41" spans="1:7" ht="12.75">
      <c r="A41" s="372">
        <v>35</v>
      </c>
      <c r="B41" s="12" t="s">
        <v>156</v>
      </c>
      <c r="C41" s="12">
        <v>965601</v>
      </c>
      <c r="D41" s="12">
        <v>95310</v>
      </c>
      <c r="E41" s="12">
        <v>184450</v>
      </c>
      <c r="F41" s="12">
        <v>76248</v>
      </c>
      <c r="G41" s="12">
        <v>30915</v>
      </c>
    </row>
    <row r="42" spans="1:7" ht="12.75">
      <c r="A42" s="373">
        <v>36</v>
      </c>
      <c r="B42" s="14" t="s">
        <v>157</v>
      </c>
      <c r="C42" s="14">
        <v>655728</v>
      </c>
      <c r="D42" s="14">
        <v>46354</v>
      </c>
      <c r="E42" s="14">
        <v>16300</v>
      </c>
      <c r="F42" s="14">
        <v>43160</v>
      </c>
      <c r="G42" s="14">
        <v>4568</v>
      </c>
    </row>
    <row r="43" spans="1:7" ht="12.75">
      <c r="A43" s="372">
        <v>37</v>
      </c>
      <c r="B43" s="12" t="s">
        <v>158</v>
      </c>
      <c r="C43" s="12">
        <v>587296</v>
      </c>
      <c r="D43" s="12">
        <v>47425</v>
      </c>
      <c r="E43" s="12">
        <v>46750</v>
      </c>
      <c r="F43" s="12">
        <v>37940</v>
      </c>
      <c r="G43" s="12">
        <v>2345</v>
      </c>
    </row>
    <row r="44" spans="1:7" ht="12.75">
      <c r="A44" s="373">
        <v>38</v>
      </c>
      <c r="B44" s="14" t="s">
        <v>159</v>
      </c>
      <c r="C44" s="14">
        <v>727226</v>
      </c>
      <c r="D44" s="14">
        <v>59465</v>
      </c>
      <c r="E44" s="14">
        <v>16400</v>
      </c>
      <c r="F44" s="14">
        <v>47572</v>
      </c>
      <c r="G44" s="14">
        <v>5165</v>
      </c>
    </row>
    <row r="45" spans="1:7" ht="12.75">
      <c r="A45" s="372">
        <v>39</v>
      </c>
      <c r="B45" s="12" t="s">
        <v>160</v>
      </c>
      <c r="C45" s="12">
        <v>1086011</v>
      </c>
      <c r="D45" s="12">
        <v>108610</v>
      </c>
      <c r="E45" s="12">
        <v>38800</v>
      </c>
      <c r="F45" s="12">
        <v>86888</v>
      </c>
      <c r="G45" s="12">
        <v>7657</v>
      </c>
    </row>
    <row r="46" spans="1:7" ht="12.75">
      <c r="A46" s="373">
        <v>40</v>
      </c>
      <c r="B46" s="14" t="s">
        <v>161</v>
      </c>
      <c r="C46" s="14">
        <v>734003</v>
      </c>
      <c r="D46" s="14">
        <v>372085</v>
      </c>
      <c r="E46" s="14">
        <v>361000</v>
      </c>
      <c r="F46" s="14">
        <v>297668</v>
      </c>
      <c r="G46" s="14">
        <v>134216</v>
      </c>
    </row>
    <row r="47" spans="1:7" ht="12.75">
      <c r="A47" s="372">
        <v>41</v>
      </c>
      <c r="B47" s="12" t="s">
        <v>162</v>
      </c>
      <c r="C47" s="12">
        <v>874092</v>
      </c>
      <c r="D47" s="12">
        <v>81590</v>
      </c>
      <c r="E47" s="12">
        <v>79650</v>
      </c>
      <c r="F47" s="12">
        <v>65272</v>
      </c>
      <c r="G47" s="12">
        <v>2148</v>
      </c>
    </row>
    <row r="48" spans="1:7" ht="12.75">
      <c r="A48" s="373">
        <v>42</v>
      </c>
      <c r="B48" s="14" t="s">
        <v>163</v>
      </c>
      <c r="C48" s="14">
        <v>561976</v>
      </c>
      <c r="D48" s="14">
        <v>66642</v>
      </c>
      <c r="E48" s="14">
        <v>21150</v>
      </c>
      <c r="F48" s="14">
        <v>45568</v>
      </c>
      <c r="G48" s="14">
        <v>5421</v>
      </c>
    </row>
    <row r="49" spans="1:7" ht="12.75">
      <c r="A49" s="372">
        <v>43</v>
      </c>
      <c r="B49" s="12" t="s">
        <v>164</v>
      </c>
      <c r="C49" s="12">
        <v>540353</v>
      </c>
      <c r="D49" s="12">
        <v>43025</v>
      </c>
      <c r="E49" s="12">
        <v>0</v>
      </c>
      <c r="F49" s="12">
        <v>34420</v>
      </c>
      <c r="G49" s="12">
        <v>3992</v>
      </c>
    </row>
    <row r="50" spans="1:7" ht="12.75">
      <c r="A50" s="373">
        <v>44</v>
      </c>
      <c r="B50" s="14" t="s">
        <v>165</v>
      </c>
      <c r="C50" s="14">
        <v>620034</v>
      </c>
      <c r="D50" s="14">
        <v>69000</v>
      </c>
      <c r="E50" s="14">
        <v>35800</v>
      </c>
      <c r="F50" s="14">
        <v>55200</v>
      </c>
      <c r="G50" s="14">
        <v>3924</v>
      </c>
    </row>
    <row r="51" spans="1:7" ht="12.75">
      <c r="A51" s="372">
        <v>45</v>
      </c>
      <c r="B51" s="12" t="s">
        <v>166</v>
      </c>
      <c r="C51" s="12">
        <v>290147</v>
      </c>
      <c r="D51" s="12">
        <v>91520</v>
      </c>
      <c r="E51" s="12">
        <v>65650</v>
      </c>
      <c r="F51" s="12">
        <v>73216</v>
      </c>
      <c r="G51" s="12">
        <v>42962</v>
      </c>
    </row>
    <row r="52" spans="1:7" ht="12.75">
      <c r="A52" s="373">
        <v>46</v>
      </c>
      <c r="B52" s="14" t="s">
        <v>167</v>
      </c>
      <c r="C52" s="14">
        <v>42733</v>
      </c>
      <c r="D52" s="14">
        <v>42150</v>
      </c>
      <c r="E52" s="14">
        <v>53000</v>
      </c>
      <c r="F52" s="14">
        <v>56200</v>
      </c>
      <c r="G52" s="14">
        <v>24673</v>
      </c>
    </row>
    <row r="53" spans="1:7" ht="12.75">
      <c r="A53" s="372">
        <v>47</v>
      </c>
      <c r="B53" s="12" t="s">
        <v>168</v>
      </c>
      <c r="C53" s="12">
        <v>357595</v>
      </c>
      <c r="D53" s="12">
        <v>73510</v>
      </c>
      <c r="E53" s="12">
        <v>25800</v>
      </c>
      <c r="F53" s="12">
        <v>58808</v>
      </c>
      <c r="G53" s="12">
        <v>23033</v>
      </c>
    </row>
    <row r="54" spans="1:7" ht="12.75">
      <c r="A54" s="373">
        <v>48</v>
      </c>
      <c r="B54" s="14" t="s">
        <v>169</v>
      </c>
      <c r="C54" s="14">
        <v>1134074</v>
      </c>
      <c r="D54" s="14">
        <v>129570</v>
      </c>
      <c r="E54" s="14">
        <v>34050</v>
      </c>
      <c r="F54" s="14">
        <v>103656</v>
      </c>
      <c r="G54" s="14">
        <v>1623</v>
      </c>
    </row>
    <row r="55" spans="1:7" ht="12.75">
      <c r="A55" s="372">
        <v>49</v>
      </c>
      <c r="B55" s="12" t="s">
        <v>170</v>
      </c>
      <c r="C55" s="12">
        <v>1489532</v>
      </c>
      <c r="D55" s="12">
        <v>217150</v>
      </c>
      <c r="E55" s="12">
        <v>29350</v>
      </c>
      <c r="F55" s="12">
        <v>173720</v>
      </c>
      <c r="G55" s="12">
        <v>1108778</v>
      </c>
    </row>
    <row r="56" spans="1:7" ht="12.75">
      <c r="A56" s="373">
        <v>50</v>
      </c>
      <c r="B56" s="14" t="s">
        <v>385</v>
      </c>
      <c r="C56" s="14">
        <v>1077809</v>
      </c>
      <c r="D56" s="14">
        <v>94080</v>
      </c>
      <c r="E56" s="14">
        <v>32350</v>
      </c>
      <c r="F56" s="14">
        <v>75264</v>
      </c>
      <c r="G56" s="14">
        <v>9388</v>
      </c>
    </row>
    <row r="57" spans="1:7" ht="12.75">
      <c r="A57" s="372">
        <v>2264</v>
      </c>
      <c r="B57" s="12" t="s">
        <v>171</v>
      </c>
      <c r="C57" s="12">
        <v>58438</v>
      </c>
      <c r="D57" s="12">
        <v>10125</v>
      </c>
      <c r="E57" s="12">
        <v>5050</v>
      </c>
      <c r="F57" s="12">
        <v>8100</v>
      </c>
      <c r="G57" s="12">
        <v>0</v>
      </c>
    </row>
    <row r="58" spans="1:7" ht="12.75">
      <c r="A58" s="373">
        <v>2309</v>
      </c>
      <c r="B58" s="14" t="s">
        <v>172</v>
      </c>
      <c r="C58" s="14">
        <v>17942</v>
      </c>
      <c r="D58" s="14">
        <v>13100</v>
      </c>
      <c r="E58" s="14">
        <v>5500</v>
      </c>
      <c r="F58" s="14">
        <v>10480</v>
      </c>
      <c r="G58" s="14">
        <v>963</v>
      </c>
    </row>
    <row r="59" spans="1:7" ht="12.75">
      <c r="A59" s="372">
        <v>2312</v>
      </c>
      <c r="B59" s="12" t="s">
        <v>173</v>
      </c>
      <c r="C59" s="12">
        <v>1103</v>
      </c>
      <c r="D59" s="12">
        <v>11025</v>
      </c>
      <c r="E59" s="12">
        <v>4600</v>
      </c>
      <c r="F59" s="12">
        <v>8820</v>
      </c>
      <c r="G59" s="12">
        <v>0</v>
      </c>
    </row>
    <row r="60" spans="1:7" ht="12.75">
      <c r="A60" s="373">
        <v>2355</v>
      </c>
      <c r="B60" s="14" t="s">
        <v>174</v>
      </c>
      <c r="C60" s="14">
        <v>50057</v>
      </c>
      <c r="D60" s="14">
        <v>165770</v>
      </c>
      <c r="E60" s="14">
        <v>216400</v>
      </c>
      <c r="F60" s="14">
        <v>132616</v>
      </c>
      <c r="G60" s="14">
        <v>55117</v>
      </c>
    </row>
    <row r="61" spans="1:7" ht="12.75">
      <c r="A61" s="372">
        <v>2439</v>
      </c>
      <c r="B61" s="12" t="s">
        <v>175</v>
      </c>
      <c r="C61" s="12">
        <v>120599</v>
      </c>
      <c r="D61" s="12">
        <v>6109</v>
      </c>
      <c r="E61" s="12">
        <v>8725</v>
      </c>
      <c r="F61" s="12">
        <v>5480</v>
      </c>
      <c r="G61" s="12">
        <v>100</v>
      </c>
    </row>
    <row r="62" spans="1:7" ht="12.75">
      <c r="A62" s="373">
        <v>2460</v>
      </c>
      <c r="B62" s="14" t="s">
        <v>176</v>
      </c>
      <c r="C62" s="14">
        <v>1550</v>
      </c>
      <c r="D62" s="14">
        <v>15500</v>
      </c>
      <c r="E62" s="14">
        <v>7350</v>
      </c>
      <c r="F62" s="14">
        <v>12400</v>
      </c>
      <c r="G62" s="14">
        <v>0</v>
      </c>
    </row>
    <row r="63" spans="1:7" ht="12.75">
      <c r="A63" s="372">
        <v>3000</v>
      </c>
      <c r="B63" s="12" t="s">
        <v>459</v>
      </c>
      <c r="C63" s="12">
        <v>0</v>
      </c>
      <c r="D63" s="12">
        <v>0</v>
      </c>
      <c r="E63" s="12">
        <v>715750</v>
      </c>
      <c r="F63" s="12">
        <v>0</v>
      </c>
      <c r="G63" s="12">
        <v>0</v>
      </c>
    </row>
    <row r="64" ht="4.5" customHeight="1"/>
    <row r="65" spans="1:7" ht="12.75">
      <c r="A65" s="100"/>
      <c r="B65" s="18" t="s">
        <v>177</v>
      </c>
      <c r="C65" s="18">
        <f>SUM(C11:C63)</f>
        <v>36044511</v>
      </c>
      <c r="D65" s="18">
        <f>SUM(D11:D63)</f>
        <v>8773110</v>
      </c>
      <c r="E65" s="18">
        <f>SUM(E11:E63)</f>
        <v>7202225</v>
      </c>
      <c r="F65" s="18">
        <f>SUM(F11:F63)</f>
        <v>7292064</v>
      </c>
      <c r="G65" s="18">
        <f>SUM(G11:G63)</f>
        <v>5246774</v>
      </c>
    </row>
    <row r="66" ht="4.5" customHeight="1"/>
    <row r="67" spans="1:7" ht="12.75">
      <c r="A67" s="97">
        <v>2155</v>
      </c>
      <c r="B67" s="98" t="s">
        <v>178</v>
      </c>
      <c r="C67" s="98">
        <v>50924</v>
      </c>
      <c r="D67" s="98">
        <v>5175</v>
      </c>
      <c r="E67" s="98">
        <v>0</v>
      </c>
      <c r="F67" s="98">
        <v>4140</v>
      </c>
      <c r="G67" s="98">
        <v>656</v>
      </c>
    </row>
    <row r="68" spans="1:7" ht="12.75">
      <c r="A68" s="95">
        <v>2408</v>
      </c>
      <c r="B68" s="96" t="s">
        <v>180</v>
      </c>
      <c r="C68" s="96">
        <v>1283</v>
      </c>
      <c r="D68" s="96">
        <v>12825</v>
      </c>
      <c r="E68" s="96">
        <v>200</v>
      </c>
      <c r="F68" s="96">
        <v>10260</v>
      </c>
      <c r="G68" s="96">
        <v>1319</v>
      </c>
    </row>
    <row r="69" spans="3:7" ht="6.75" customHeight="1">
      <c r="C69" s="15"/>
      <c r="D69" s="15"/>
      <c r="E69" s="15"/>
      <c r="F69" s="15"/>
      <c r="G69" s="15"/>
    </row>
    <row r="70" spans="1:7" ht="12" customHeight="1">
      <c r="A70" s="392" t="s">
        <v>436</v>
      </c>
      <c r="B70" s="4" t="s">
        <v>411</v>
      </c>
      <c r="E70" s="121"/>
      <c r="F70" s="121"/>
      <c r="G70" s="121"/>
    </row>
    <row r="71" spans="1:7" ht="12" customHeight="1">
      <c r="A71" s="54"/>
      <c r="B71" s="323"/>
      <c r="E71" s="121"/>
      <c r="F71" s="121"/>
      <c r="G71" s="121"/>
    </row>
    <row r="72" spans="1:7" ht="12" customHeight="1">
      <c r="A72" s="54"/>
      <c r="B72" s="269"/>
      <c r="E72" s="121"/>
      <c r="F72" s="121"/>
      <c r="G72" s="121"/>
    </row>
    <row r="73" spans="1:7" ht="12" customHeight="1">
      <c r="A73" s="4"/>
      <c r="B73" s="269"/>
      <c r="E73" s="121"/>
      <c r="F73" s="121"/>
      <c r="G73" s="121"/>
    </row>
    <row r="74" spans="1:7" ht="12" customHeight="1">
      <c r="A74" s="4"/>
      <c r="B74" s="269"/>
      <c r="C74" s="134"/>
      <c r="D74" s="134"/>
      <c r="E74" s="134"/>
      <c r="F74" s="121"/>
      <c r="G74" s="121"/>
    </row>
    <row r="75" spans="3:7" ht="12" customHeight="1">
      <c r="C75" s="15"/>
      <c r="D75" s="15"/>
      <c r="E75" s="15"/>
      <c r="F75" s="15"/>
      <c r="G75" s="15"/>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H74"/>
  <sheetViews>
    <sheetView showGridLines="0" showZeros="0" workbookViewId="0" topLeftCell="A1">
      <selection activeCell="A1" sqref="A1"/>
    </sheetView>
  </sheetViews>
  <sheetFormatPr defaultColWidth="15.83203125" defaultRowHeight="12"/>
  <cols>
    <col min="1" max="1" width="6.83203125" style="81" customWidth="1"/>
    <col min="2" max="2" width="35.83203125" style="81" customWidth="1"/>
    <col min="3" max="6" width="18.83203125" style="81" customWidth="1"/>
    <col min="7" max="7" width="1.83203125" style="81" customWidth="1"/>
    <col min="8" max="8" width="18.83203125" style="81" customWidth="1"/>
    <col min="9" max="16384" width="15.83203125" style="81" customWidth="1"/>
  </cols>
  <sheetData>
    <row r="1" spans="2:8" ht="6.75" customHeight="1">
      <c r="B1" s="79"/>
      <c r="C1" s="79"/>
      <c r="D1" s="141"/>
      <c r="E1" s="141"/>
      <c r="F1" s="141"/>
      <c r="G1" s="141"/>
      <c r="H1" s="141"/>
    </row>
    <row r="2" spans="1:8" ht="12.75">
      <c r="A2" s="6"/>
      <c r="B2" s="82"/>
      <c r="C2" s="198" t="s">
        <v>6</v>
      </c>
      <c r="D2" s="198"/>
      <c r="E2" s="198"/>
      <c r="F2" s="213"/>
      <c r="G2" s="213"/>
      <c r="H2" s="218" t="s">
        <v>8</v>
      </c>
    </row>
    <row r="3" spans="1:8" ht="12.75">
      <c r="A3" s="7"/>
      <c r="B3" s="85"/>
      <c r="C3" s="201" t="str">
        <f>STATDATE</f>
        <v>ACTUAL SEPTEMBER 30, 1999</v>
      </c>
      <c r="D3" s="201"/>
      <c r="E3" s="201"/>
      <c r="F3" s="214"/>
      <c r="G3" s="214"/>
      <c r="H3" s="214"/>
    </row>
    <row r="4" spans="1:8" ht="12.75">
      <c r="A4" s="8"/>
      <c r="D4" s="141"/>
      <c r="E4" s="141"/>
      <c r="F4" s="141"/>
      <c r="G4" s="141"/>
      <c r="H4" s="141"/>
    </row>
    <row r="5" spans="1:8" ht="12.75">
      <c r="A5" s="8"/>
      <c r="D5" s="141"/>
      <c r="E5" s="141"/>
      <c r="F5" s="141"/>
      <c r="G5" s="141"/>
      <c r="H5" s="141"/>
    </row>
    <row r="6" spans="1:8" ht="12.75">
      <c r="A6" s="8"/>
      <c r="D6" s="141"/>
      <c r="E6" s="141"/>
      <c r="F6" s="309"/>
      <c r="G6" s="309"/>
      <c r="H6" s="141"/>
    </row>
    <row r="7" spans="3:8" ht="12.75">
      <c r="C7" s="310" t="s">
        <v>69</v>
      </c>
      <c r="D7" s="189" t="s">
        <v>75</v>
      </c>
      <c r="E7" s="191"/>
      <c r="F7" s="265"/>
      <c r="G7" s="311"/>
      <c r="H7" s="310" t="s">
        <v>76</v>
      </c>
    </row>
    <row r="8" spans="1:8" ht="12.75">
      <c r="A8" s="92"/>
      <c r="B8" s="45"/>
      <c r="C8" s="205" t="s">
        <v>18</v>
      </c>
      <c r="D8" s="205" t="s">
        <v>19</v>
      </c>
      <c r="E8" s="312" t="s">
        <v>21</v>
      </c>
      <c r="F8" s="313" t="s">
        <v>3</v>
      </c>
      <c r="G8" s="314"/>
      <c r="H8" s="206" t="s">
        <v>95</v>
      </c>
    </row>
    <row r="9" spans="1:8" ht="12.75">
      <c r="A9" s="51" t="s">
        <v>110</v>
      </c>
      <c r="B9" s="52" t="s">
        <v>111</v>
      </c>
      <c r="C9" s="75" t="s">
        <v>48</v>
      </c>
      <c r="D9" s="74" t="s">
        <v>50</v>
      </c>
      <c r="E9" s="315" t="s">
        <v>19</v>
      </c>
      <c r="F9" s="316" t="s">
        <v>76</v>
      </c>
      <c r="G9" s="317"/>
      <c r="H9" s="74" t="s">
        <v>340</v>
      </c>
    </row>
    <row r="10" spans="1:7" ht="4.5" customHeight="1">
      <c r="A10" s="76"/>
      <c r="B10" s="76"/>
      <c r="F10" s="318"/>
      <c r="G10" s="148"/>
    </row>
    <row r="11" spans="1:8" ht="12.75">
      <c r="A11" s="11">
        <v>1</v>
      </c>
      <c r="B11" s="12" t="s">
        <v>126</v>
      </c>
      <c r="C11" s="350">
        <v>896</v>
      </c>
      <c r="D11" s="350">
        <v>499</v>
      </c>
      <c r="E11" s="350">
        <v>0</v>
      </c>
      <c r="F11" s="350">
        <f>SUM(D11:E11)</f>
        <v>499</v>
      </c>
      <c r="G11" s="319"/>
      <c r="H11" s="350">
        <f>SUM('- 6 -'!J11,'- 7 -'!C11,'- 7 -'!F11)</f>
        <v>30209.2</v>
      </c>
    </row>
    <row r="12" spans="1:8" ht="12.75">
      <c r="A12" s="13">
        <v>2</v>
      </c>
      <c r="B12" s="14" t="s">
        <v>127</v>
      </c>
      <c r="C12" s="351">
        <v>90</v>
      </c>
      <c r="D12" s="351">
        <v>687</v>
      </c>
      <c r="E12" s="351">
        <v>0</v>
      </c>
      <c r="F12" s="351">
        <f aca="true" t="shared" si="0" ref="F12:F63">SUM(D12:E12)</f>
        <v>687</v>
      </c>
      <c r="G12" s="319"/>
      <c r="H12" s="351">
        <f>SUM('- 6 -'!J12,'- 7 -'!C12,'- 7 -'!F12)</f>
        <v>9162.82</v>
      </c>
    </row>
    <row r="13" spans="1:8" ht="12.75">
      <c r="A13" s="11">
        <v>3</v>
      </c>
      <c r="B13" s="12" t="s">
        <v>128</v>
      </c>
      <c r="C13" s="350">
        <v>0</v>
      </c>
      <c r="D13" s="350">
        <v>0</v>
      </c>
      <c r="E13" s="350">
        <v>0</v>
      </c>
      <c r="F13" s="350">
        <f t="shared" si="0"/>
        <v>0</v>
      </c>
      <c r="G13" s="319"/>
      <c r="H13" s="350">
        <f>SUM('- 6 -'!J13,'- 7 -'!C13,'- 7 -'!F13)</f>
        <v>5981.4</v>
      </c>
    </row>
    <row r="14" spans="1:8" ht="12.75">
      <c r="A14" s="13">
        <v>4</v>
      </c>
      <c r="B14" s="14" t="s">
        <v>129</v>
      </c>
      <c r="C14" s="351">
        <v>112.8</v>
      </c>
      <c r="D14" s="351">
        <v>46</v>
      </c>
      <c r="E14" s="351">
        <v>29</v>
      </c>
      <c r="F14" s="351">
        <f t="shared" si="0"/>
        <v>75</v>
      </c>
      <c r="G14" s="319"/>
      <c r="H14" s="351">
        <f>SUM('- 6 -'!J14,'- 7 -'!C14,'- 7 -'!F14)</f>
        <v>5795.8</v>
      </c>
    </row>
    <row r="15" spans="1:8" ht="12.75">
      <c r="A15" s="11">
        <v>5</v>
      </c>
      <c r="B15" s="12" t="s">
        <v>130</v>
      </c>
      <c r="C15" s="350">
        <v>51.4</v>
      </c>
      <c r="D15" s="350">
        <v>0</v>
      </c>
      <c r="E15" s="350">
        <v>0</v>
      </c>
      <c r="F15" s="350">
        <f t="shared" si="0"/>
        <v>0</v>
      </c>
      <c r="G15" s="319"/>
      <c r="H15" s="350">
        <f>SUM('- 6 -'!J15,'- 7 -'!C15,'- 7 -'!F15)</f>
        <v>7061.7</v>
      </c>
    </row>
    <row r="16" spans="1:8" ht="12.75">
      <c r="A16" s="13">
        <v>6</v>
      </c>
      <c r="B16" s="14" t="s">
        <v>131</v>
      </c>
      <c r="C16" s="351">
        <v>98</v>
      </c>
      <c r="D16" s="351">
        <v>0</v>
      </c>
      <c r="E16" s="351">
        <v>0</v>
      </c>
      <c r="F16" s="351">
        <f t="shared" si="0"/>
        <v>0</v>
      </c>
      <c r="G16" s="319"/>
      <c r="H16" s="351">
        <f>SUM('- 6 -'!J16,'- 7 -'!C16,'- 7 -'!F16)</f>
        <v>8893.5</v>
      </c>
    </row>
    <row r="17" spans="1:8" ht="12.75">
      <c r="A17" s="11">
        <v>9</v>
      </c>
      <c r="B17" s="12" t="s">
        <v>132</v>
      </c>
      <c r="C17" s="350">
        <v>166</v>
      </c>
      <c r="D17" s="350">
        <v>418.5</v>
      </c>
      <c r="E17" s="350">
        <v>0</v>
      </c>
      <c r="F17" s="350">
        <f t="shared" si="0"/>
        <v>418.5</v>
      </c>
      <c r="G17" s="319"/>
      <c r="H17" s="350">
        <f>SUM('- 6 -'!J17,'- 7 -'!C17,'- 7 -'!F17)</f>
        <v>12879.2</v>
      </c>
    </row>
    <row r="18" spans="1:8" ht="12.75">
      <c r="A18" s="13">
        <v>10</v>
      </c>
      <c r="B18" s="14" t="s">
        <v>133</v>
      </c>
      <c r="C18" s="351">
        <v>34</v>
      </c>
      <c r="D18" s="351">
        <v>39</v>
      </c>
      <c r="E18" s="351">
        <v>49</v>
      </c>
      <c r="F18" s="351">
        <f t="shared" si="0"/>
        <v>88</v>
      </c>
      <c r="G18" s="319"/>
      <c r="H18" s="351">
        <f>SUM('- 6 -'!J18,'- 7 -'!C18,'- 7 -'!F18)</f>
        <v>8725</v>
      </c>
    </row>
    <row r="19" spans="1:8" ht="12.75">
      <c r="A19" s="11">
        <v>11</v>
      </c>
      <c r="B19" s="12" t="s">
        <v>134</v>
      </c>
      <c r="C19" s="350">
        <v>13</v>
      </c>
      <c r="D19" s="350">
        <v>252</v>
      </c>
      <c r="E19" s="350">
        <v>0</v>
      </c>
      <c r="F19" s="350">
        <f t="shared" si="0"/>
        <v>252</v>
      </c>
      <c r="G19" s="319"/>
      <c r="H19" s="350">
        <f>SUM('- 6 -'!J19,'- 7 -'!C19,'- 7 -'!F19)</f>
        <v>4728.4</v>
      </c>
    </row>
    <row r="20" spans="1:8" ht="12.75">
      <c r="A20" s="13">
        <v>12</v>
      </c>
      <c r="B20" s="14" t="s">
        <v>135</v>
      </c>
      <c r="C20" s="351">
        <v>59</v>
      </c>
      <c r="D20" s="351">
        <v>93</v>
      </c>
      <c r="E20" s="351">
        <v>0</v>
      </c>
      <c r="F20" s="351">
        <f t="shared" si="0"/>
        <v>93</v>
      </c>
      <c r="G20" s="319"/>
      <c r="H20" s="351">
        <f>SUM('- 6 -'!J20,'- 7 -'!C20,'- 7 -'!F20)</f>
        <v>8089.1</v>
      </c>
    </row>
    <row r="21" spans="1:8" ht="12.75">
      <c r="A21" s="11">
        <v>13</v>
      </c>
      <c r="B21" s="12" t="s">
        <v>136</v>
      </c>
      <c r="C21" s="350">
        <v>0</v>
      </c>
      <c r="D21" s="350">
        <v>0</v>
      </c>
      <c r="E21" s="350">
        <v>0</v>
      </c>
      <c r="F21" s="350">
        <f t="shared" si="0"/>
        <v>0</v>
      </c>
      <c r="G21" s="319"/>
      <c r="H21" s="350">
        <f>SUM('- 6 -'!J21,'- 7 -'!C21,'- 7 -'!F21)</f>
        <v>3147.5</v>
      </c>
    </row>
    <row r="22" spans="1:8" ht="12.75">
      <c r="A22" s="13">
        <v>14</v>
      </c>
      <c r="B22" s="14" t="s">
        <v>137</v>
      </c>
      <c r="C22" s="351">
        <v>0</v>
      </c>
      <c r="D22" s="351">
        <v>0</v>
      </c>
      <c r="E22" s="351">
        <v>0</v>
      </c>
      <c r="F22" s="351">
        <f t="shared" si="0"/>
        <v>0</v>
      </c>
      <c r="G22" s="319"/>
      <c r="H22" s="351">
        <f>SUM('- 6 -'!J22,'- 7 -'!C22,'- 7 -'!F22)</f>
        <v>3616.6</v>
      </c>
    </row>
    <row r="23" spans="1:8" ht="12.75">
      <c r="A23" s="11">
        <v>15</v>
      </c>
      <c r="B23" s="12" t="s">
        <v>138</v>
      </c>
      <c r="C23" s="350">
        <v>16</v>
      </c>
      <c r="D23" s="350">
        <v>220</v>
      </c>
      <c r="E23" s="350">
        <v>0</v>
      </c>
      <c r="F23" s="350">
        <f t="shared" si="0"/>
        <v>220</v>
      </c>
      <c r="G23" s="319"/>
      <c r="H23" s="350">
        <f>SUM('- 6 -'!J23,'- 7 -'!C23,'- 7 -'!F23)</f>
        <v>5698.2</v>
      </c>
    </row>
    <row r="24" spans="1:8" ht="12.75">
      <c r="A24" s="13">
        <v>16</v>
      </c>
      <c r="B24" s="14" t="s">
        <v>139</v>
      </c>
      <c r="C24" s="351">
        <v>0</v>
      </c>
      <c r="D24" s="351">
        <v>23</v>
      </c>
      <c r="E24" s="351">
        <v>0</v>
      </c>
      <c r="F24" s="351">
        <f t="shared" si="0"/>
        <v>23</v>
      </c>
      <c r="G24" s="319"/>
      <c r="H24" s="351">
        <f>SUM('- 6 -'!J24,'- 7 -'!C24,'- 7 -'!F24)</f>
        <v>787</v>
      </c>
    </row>
    <row r="25" spans="1:8" ht="12.75">
      <c r="A25" s="11">
        <v>17</v>
      </c>
      <c r="B25" s="12" t="s">
        <v>140</v>
      </c>
      <c r="C25" s="350">
        <v>5</v>
      </c>
      <c r="D25" s="350">
        <v>15</v>
      </c>
      <c r="E25" s="350">
        <v>0</v>
      </c>
      <c r="F25" s="350">
        <f t="shared" si="0"/>
        <v>15</v>
      </c>
      <c r="G25" s="319"/>
      <c r="H25" s="350">
        <f>SUM('- 6 -'!J25,'- 7 -'!C25,'- 7 -'!F25)</f>
        <v>542</v>
      </c>
    </row>
    <row r="26" spans="1:8" ht="12.75">
      <c r="A26" s="13">
        <v>18</v>
      </c>
      <c r="B26" s="14" t="s">
        <v>141</v>
      </c>
      <c r="C26" s="351">
        <v>0</v>
      </c>
      <c r="D26" s="351">
        <v>77</v>
      </c>
      <c r="E26" s="351">
        <v>0</v>
      </c>
      <c r="F26" s="351">
        <f t="shared" si="0"/>
        <v>77</v>
      </c>
      <c r="G26" s="319"/>
      <c r="H26" s="351">
        <f>SUM('- 6 -'!J26,'- 7 -'!C26,'- 7 -'!F26)</f>
        <v>1545.7</v>
      </c>
    </row>
    <row r="27" spans="1:8" ht="12.75">
      <c r="A27" s="11">
        <v>19</v>
      </c>
      <c r="B27" s="12" t="s">
        <v>142</v>
      </c>
      <c r="C27" s="350">
        <v>0</v>
      </c>
      <c r="D27" s="350">
        <v>66.1</v>
      </c>
      <c r="E27" s="350">
        <v>0</v>
      </c>
      <c r="F27" s="350">
        <f t="shared" si="0"/>
        <v>66.1</v>
      </c>
      <c r="G27" s="319"/>
      <c r="H27" s="350">
        <f>SUM('- 6 -'!J27,'- 7 -'!C27,'- 7 -'!F27)</f>
        <v>4729.700000000001</v>
      </c>
    </row>
    <row r="28" spans="1:8" ht="12.75">
      <c r="A28" s="13">
        <v>20</v>
      </c>
      <c r="B28" s="14" t="s">
        <v>143</v>
      </c>
      <c r="C28" s="351">
        <v>0</v>
      </c>
      <c r="D28" s="351">
        <v>0</v>
      </c>
      <c r="E28" s="351">
        <v>0</v>
      </c>
      <c r="F28" s="351">
        <f t="shared" si="0"/>
        <v>0</v>
      </c>
      <c r="G28" s="319"/>
      <c r="H28" s="351">
        <f>SUM('- 6 -'!J28,'- 7 -'!C28,'- 7 -'!F28)</f>
        <v>982</v>
      </c>
    </row>
    <row r="29" spans="1:8" ht="12.75">
      <c r="A29" s="11">
        <v>21</v>
      </c>
      <c r="B29" s="12" t="s">
        <v>144</v>
      </c>
      <c r="C29" s="350">
        <v>11.5</v>
      </c>
      <c r="D29" s="350">
        <v>0</v>
      </c>
      <c r="E29" s="350">
        <v>0</v>
      </c>
      <c r="F29" s="350">
        <f t="shared" si="0"/>
        <v>0</v>
      </c>
      <c r="G29" s="319"/>
      <c r="H29" s="350">
        <f>SUM('- 6 -'!J29,'- 7 -'!C29,'- 7 -'!F29)</f>
        <v>3487.7</v>
      </c>
    </row>
    <row r="30" spans="1:8" ht="12.75">
      <c r="A30" s="13">
        <v>22</v>
      </c>
      <c r="B30" s="14" t="s">
        <v>145</v>
      </c>
      <c r="C30" s="351">
        <v>0</v>
      </c>
      <c r="D30" s="351">
        <v>0</v>
      </c>
      <c r="E30" s="351">
        <v>20</v>
      </c>
      <c r="F30" s="351">
        <f t="shared" si="0"/>
        <v>20</v>
      </c>
      <c r="G30" s="319"/>
      <c r="H30" s="351">
        <f>SUM('- 6 -'!J30,'- 7 -'!C30,'- 7 -'!F30)</f>
        <v>1778</v>
      </c>
    </row>
    <row r="31" spans="1:8" ht="12.75">
      <c r="A31" s="11">
        <v>23</v>
      </c>
      <c r="B31" s="12" t="s">
        <v>146</v>
      </c>
      <c r="C31" s="350">
        <v>0</v>
      </c>
      <c r="D31" s="350">
        <v>43.7</v>
      </c>
      <c r="E31" s="350">
        <v>0</v>
      </c>
      <c r="F31" s="350">
        <f t="shared" si="0"/>
        <v>43.7</v>
      </c>
      <c r="G31" s="319"/>
      <c r="H31" s="350">
        <f>SUM('- 6 -'!J31,'- 7 -'!C31,'- 7 -'!F31)</f>
        <v>1433.5</v>
      </c>
    </row>
    <row r="32" spans="1:8" ht="12.75">
      <c r="A32" s="13">
        <v>24</v>
      </c>
      <c r="B32" s="14" t="s">
        <v>147</v>
      </c>
      <c r="C32" s="351">
        <v>93</v>
      </c>
      <c r="D32" s="351">
        <v>39.9</v>
      </c>
      <c r="E32" s="351">
        <v>0</v>
      </c>
      <c r="F32" s="351">
        <f t="shared" si="0"/>
        <v>39.9</v>
      </c>
      <c r="G32" s="319"/>
      <c r="H32" s="351">
        <f>SUM('- 6 -'!J32,'- 7 -'!C32,'- 7 -'!F32)</f>
        <v>3720.8</v>
      </c>
    </row>
    <row r="33" spans="1:8" ht="12.75">
      <c r="A33" s="11">
        <v>25</v>
      </c>
      <c r="B33" s="12" t="s">
        <v>148</v>
      </c>
      <c r="C33" s="350">
        <v>0</v>
      </c>
      <c r="D33" s="350">
        <v>0</v>
      </c>
      <c r="E33" s="350">
        <v>0</v>
      </c>
      <c r="F33" s="350">
        <f t="shared" si="0"/>
        <v>0</v>
      </c>
      <c r="G33" s="319"/>
      <c r="H33" s="350">
        <f>SUM('- 6 -'!J33,'- 7 -'!C33,'- 7 -'!F33)</f>
        <v>1599.3</v>
      </c>
    </row>
    <row r="34" spans="1:8" ht="12.75">
      <c r="A34" s="13">
        <v>26</v>
      </c>
      <c r="B34" s="14" t="s">
        <v>149</v>
      </c>
      <c r="C34" s="351">
        <v>50</v>
      </c>
      <c r="D34" s="351">
        <v>68</v>
      </c>
      <c r="E34" s="351">
        <v>0</v>
      </c>
      <c r="F34" s="351">
        <f t="shared" si="0"/>
        <v>68</v>
      </c>
      <c r="G34" s="319"/>
      <c r="H34" s="351">
        <f>SUM('- 6 -'!J34,'- 7 -'!C34,'- 7 -'!F34)</f>
        <v>2719</v>
      </c>
    </row>
    <row r="35" spans="1:8" ht="12.75">
      <c r="A35" s="11">
        <v>28</v>
      </c>
      <c r="B35" s="12" t="s">
        <v>150</v>
      </c>
      <c r="C35" s="350">
        <v>0</v>
      </c>
      <c r="D35" s="350">
        <v>0</v>
      </c>
      <c r="E35" s="350">
        <v>0</v>
      </c>
      <c r="F35" s="350">
        <f t="shared" si="0"/>
        <v>0</v>
      </c>
      <c r="G35" s="319"/>
      <c r="H35" s="350">
        <f>SUM('- 6 -'!J35,'- 7 -'!C35,'- 7 -'!F35)</f>
        <v>893.4</v>
      </c>
    </row>
    <row r="36" spans="1:8" ht="12.75">
      <c r="A36" s="13">
        <v>30</v>
      </c>
      <c r="B36" s="14" t="s">
        <v>151</v>
      </c>
      <c r="C36" s="351">
        <v>0</v>
      </c>
      <c r="D36" s="351">
        <v>0</v>
      </c>
      <c r="E36" s="351">
        <v>0</v>
      </c>
      <c r="F36" s="351">
        <f t="shared" si="0"/>
        <v>0</v>
      </c>
      <c r="G36" s="319"/>
      <c r="H36" s="351">
        <f>SUM('- 6 -'!J36,'- 7 -'!C36,'- 7 -'!F36)</f>
        <v>1367.9</v>
      </c>
    </row>
    <row r="37" spans="1:8" ht="12.75">
      <c r="A37" s="11">
        <v>31</v>
      </c>
      <c r="B37" s="12" t="s">
        <v>152</v>
      </c>
      <c r="C37" s="350">
        <v>41.5</v>
      </c>
      <c r="D37" s="350">
        <v>0</v>
      </c>
      <c r="E37" s="350">
        <v>0</v>
      </c>
      <c r="F37" s="350">
        <f t="shared" si="0"/>
        <v>0</v>
      </c>
      <c r="G37" s="319"/>
      <c r="H37" s="350">
        <f>SUM('- 6 -'!J37,'- 7 -'!C37,'- 7 -'!F37)</f>
        <v>1702</v>
      </c>
    </row>
    <row r="38" spans="1:8" ht="12.75">
      <c r="A38" s="13">
        <v>32</v>
      </c>
      <c r="B38" s="14" t="s">
        <v>153</v>
      </c>
      <c r="C38" s="351">
        <v>0</v>
      </c>
      <c r="D38" s="351">
        <v>0</v>
      </c>
      <c r="E38" s="351">
        <v>0</v>
      </c>
      <c r="F38" s="351">
        <f t="shared" si="0"/>
        <v>0</v>
      </c>
      <c r="G38" s="319"/>
      <c r="H38" s="351">
        <f>SUM('- 6 -'!J38,'- 7 -'!C38,'- 7 -'!F38)</f>
        <v>877.5</v>
      </c>
    </row>
    <row r="39" spans="1:8" ht="12.75">
      <c r="A39" s="11">
        <v>33</v>
      </c>
      <c r="B39" s="12" t="s">
        <v>154</v>
      </c>
      <c r="C39" s="350">
        <v>9</v>
      </c>
      <c r="D39" s="350">
        <v>137.5</v>
      </c>
      <c r="E39" s="350">
        <v>0</v>
      </c>
      <c r="F39" s="350">
        <f t="shared" si="0"/>
        <v>137.5</v>
      </c>
      <c r="G39" s="319"/>
      <c r="H39" s="350">
        <f>SUM('- 6 -'!J39,'- 7 -'!C39,'- 7 -'!F39)</f>
        <v>1872.6</v>
      </c>
    </row>
    <row r="40" spans="1:8" ht="12.75">
      <c r="A40" s="13">
        <v>34</v>
      </c>
      <c r="B40" s="14" t="s">
        <v>155</v>
      </c>
      <c r="C40" s="351">
        <v>0</v>
      </c>
      <c r="D40" s="351">
        <v>0</v>
      </c>
      <c r="E40" s="351">
        <v>0</v>
      </c>
      <c r="F40" s="351">
        <f t="shared" si="0"/>
        <v>0</v>
      </c>
      <c r="G40" s="319"/>
      <c r="H40" s="351">
        <f>SUM('- 6 -'!J40,'- 7 -'!C40,'- 7 -'!F40)</f>
        <v>752.5</v>
      </c>
    </row>
    <row r="41" spans="1:8" ht="12.75">
      <c r="A41" s="11">
        <v>35</v>
      </c>
      <c r="B41" s="12" t="s">
        <v>156</v>
      </c>
      <c r="C41" s="350">
        <v>0</v>
      </c>
      <c r="D41" s="350">
        <v>142.4</v>
      </c>
      <c r="E41" s="350">
        <v>0</v>
      </c>
      <c r="F41" s="350">
        <f t="shared" si="0"/>
        <v>142.4</v>
      </c>
      <c r="G41" s="319"/>
      <c r="H41" s="350">
        <f>SUM('- 6 -'!J41,'- 7 -'!C41,'- 7 -'!F41)</f>
        <v>1996</v>
      </c>
    </row>
    <row r="42" spans="1:8" ht="12.75">
      <c r="A42" s="13">
        <v>36</v>
      </c>
      <c r="B42" s="14" t="s">
        <v>157</v>
      </c>
      <c r="C42" s="351">
        <v>0</v>
      </c>
      <c r="D42" s="351">
        <v>0</v>
      </c>
      <c r="E42" s="351">
        <v>0</v>
      </c>
      <c r="F42" s="351">
        <f t="shared" si="0"/>
        <v>0</v>
      </c>
      <c r="G42" s="319"/>
      <c r="H42" s="351">
        <f>SUM('- 6 -'!J42,'- 7 -'!C42,'- 7 -'!F42)</f>
        <v>1120.5</v>
      </c>
    </row>
    <row r="43" spans="1:8" ht="12.75">
      <c r="A43" s="11">
        <v>37</v>
      </c>
      <c r="B43" s="12" t="s">
        <v>158</v>
      </c>
      <c r="C43" s="350">
        <v>0</v>
      </c>
      <c r="D43" s="350">
        <v>0</v>
      </c>
      <c r="E43" s="350">
        <v>37</v>
      </c>
      <c r="F43" s="350">
        <f t="shared" si="0"/>
        <v>37</v>
      </c>
      <c r="G43" s="319"/>
      <c r="H43" s="350">
        <f>SUM('- 6 -'!J43,'- 7 -'!C43,'- 7 -'!F43)</f>
        <v>1013</v>
      </c>
    </row>
    <row r="44" spans="1:8" ht="12.75">
      <c r="A44" s="13">
        <v>38</v>
      </c>
      <c r="B44" s="14" t="s">
        <v>159</v>
      </c>
      <c r="C44" s="351">
        <v>0</v>
      </c>
      <c r="D44" s="351">
        <v>0</v>
      </c>
      <c r="E44" s="351">
        <v>0</v>
      </c>
      <c r="F44" s="351">
        <f t="shared" si="0"/>
        <v>0</v>
      </c>
      <c r="G44" s="319"/>
      <c r="H44" s="351">
        <f>SUM('- 6 -'!J44,'- 7 -'!C44,'- 7 -'!F44)</f>
        <v>1264.8</v>
      </c>
    </row>
    <row r="45" spans="1:8" ht="12.75">
      <c r="A45" s="11">
        <v>39</v>
      </c>
      <c r="B45" s="12" t="s">
        <v>160</v>
      </c>
      <c r="C45" s="350">
        <v>0</v>
      </c>
      <c r="D45" s="350">
        <v>18</v>
      </c>
      <c r="E45" s="350">
        <v>0</v>
      </c>
      <c r="F45" s="350">
        <f t="shared" si="0"/>
        <v>18</v>
      </c>
      <c r="G45" s="319"/>
      <c r="H45" s="350">
        <f>SUM('- 6 -'!J45,'- 7 -'!C45,'- 7 -'!F45)</f>
        <v>2277</v>
      </c>
    </row>
    <row r="46" spans="1:8" ht="12.75">
      <c r="A46" s="13">
        <v>40</v>
      </c>
      <c r="B46" s="14" t="s">
        <v>161</v>
      </c>
      <c r="C46" s="351">
        <v>179</v>
      </c>
      <c r="D46" s="351">
        <v>308.3</v>
      </c>
      <c r="E46" s="351">
        <v>0</v>
      </c>
      <c r="F46" s="351">
        <f t="shared" si="0"/>
        <v>308.3</v>
      </c>
      <c r="G46" s="319"/>
      <c r="H46" s="351">
        <f>SUM('- 6 -'!J46,'- 7 -'!C46,'- 7 -'!F46)</f>
        <v>7575</v>
      </c>
    </row>
    <row r="47" spans="1:8" ht="12.75">
      <c r="A47" s="11">
        <v>41</v>
      </c>
      <c r="B47" s="12" t="s">
        <v>162</v>
      </c>
      <c r="C47" s="350">
        <v>0</v>
      </c>
      <c r="D47" s="350">
        <v>25</v>
      </c>
      <c r="E47" s="350">
        <v>0</v>
      </c>
      <c r="F47" s="350">
        <f t="shared" si="0"/>
        <v>25</v>
      </c>
      <c r="G47" s="319"/>
      <c r="H47" s="350">
        <f>SUM('- 6 -'!J47,'- 7 -'!C47,'- 7 -'!F47)</f>
        <v>1735.5</v>
      </c>
    </row>
    <row r="48" spans="1:8" ht="12.75">
      <c r="A48" s="13">
        <v>42</v>
      </c>
      <c r="B48" s="14" t="s">
        <v>163</v>
      </c>
      <c r="C48" s="351">
        <v>0</v>
      </c>
      <c r="D48" s="351">
        <v>0</v>
      </c>
      <c r="E48" s="351">
        <v>0</v>
      </c>
      <c r="F48" s="351">
        <f t="shared" si="0"/>
        <v>0</v>
      </c>
      <c r="G48" s="319"/>
      <c r="H48" s="351">
        <f>SUM('- 6 -'!J48,'- 7 -'!C48,'- 7 -'!F48)</f>
        <v>1139.2</v>
      </c>
    </row>
    <row r="49" spans="1:8" ht="12.75">
      <c r="A49" s="11">
        <v>43</v>
      </c>
      <c r="B49" s="12" t="s">
        <v>164</v>
      </c>
      <c r="C49" s="350">
        <v>0</v>
      </c>
      <c r="D49" s="350">
        <v>0</v>
      </c>
      <c r="E49" s="350">
        <v>0</v>
      </c>
      <c r="F49" s="350">
        <f t="shared" si="0"/>
        <v>0</v>
      </c>
      <c r="G49" s="319"/>
      <c r="H49" s="350">
        <f>SUM('- 6 -'!J49,'- 7 -'!C49,'- 7 -'!F49)</f>
        <v>860.5</v>
      </c>
    </row>
    <row r="50" spans="1:8" ht="12.75">
      <c r="A50" s="13">
        <v>44</v>
      </c>
      <c r="B50" s="14" t="s">
        <v>165</v>
      </c>
      <c r="C50" s="351">
        <v>0</v>
      </c>
      <c r="D50" s="351">
        <v>0</v>
      </c>
      <c r="E50" s="351">
        <v>0</v>
      </c>
      <c r="F50" s="351">
        <f t="shared" si="0"/>
        <v>0</v>
      </c>
      <c r="G50" s="319"/>
      <c r="H50" s="351">
        <f>SUM('- 6 -'!J50,'- 7 -'!C50,'- 7 -'!F50)</f>
        <v>1380</v>
      </c>
    </row>
    <row r="51" spans="1:8" ht="12.75">
      <c r="A51" s="11">
        <v>45</v>
      </c>
      <c r="B51" s="12" t="s">
        <v>166</v>
      </c>
      <c r="C51" s="350">
        <v>20</v>
      </c>
      <c r="D51" s="350">
        <v>17</v>
      </c>
      <c r="E51" s="350">
        <v>0</v>
      </c>
      <c r="F51" s="350">
        <f t="shared" si="0"/>
        <v>17</v>
      </c>
      <c r="G51" s="319"/>
      <c r="H51" s="350">
        <f>SUM('- 6 -'!J51,'- 7 -'!C51,'- 7 -'!F51)</f>
        <v>1846.8</v>
      </c>
    </row>
    <row r="52" spans="1:8" ht="12.75">
      <c r="A52" s="13">
        <v>46</v>
      </c>
      <c r="B52" s="14" t="s">
        <v>167</v>
      </c>
      <c r="C52" s="351">
        <v>12</v>
      </c>
      <c r="D52" s="351">
        <v>0</v>
      </c>
      <c r="E52" s="351">
        <v>0</v>
      </c>
      <c r="F52" s="351">
        <f t="shared" si="0"/>
        <v>0</v>
      </c>
      <c r="G52" s="319"/>
      <c r="H52" s="351">
        <f>SUM('- 6 -'!J52,'- 7 -'!C52,'- 7 -'!F52)</f>
        <v>1605.5</v>
      </c>
    </row>
    <row r="53" spans="1:8" ht="12.75">
      <c r="A53" s="11">
        <v>47</v>
      </c>
      <c r="B53" s="12" t="s">
        <v>168</v>
      </c>
      <c r="C53" s="350">
        <v>7.5</v>
      </c>
      <c r="D53" s="350">
        <v>0</v>
      </c>
      <c r="E53" s="350">
        <v>0</v>
      </c>
      <c r="F53" s="350">
        <f t="shared" si="0"/>
        <v>0</v>
      </c>
      <c r="G53" s="319"/>
      <c r="H53" s="350">
        <f>SUM('- 6 -'!J53,'- 7 -'!C53,'- 7 -'!F53)</f>
        <v>1470.2</v>
      </c>
    </row>
    <row r="54" spans="1:8" ht="12.75">
      <c r="A54" s="13">
        <v>48</v>
      </c>
      <c r="B54" s="14" t="s">
        <v>169</v>
      </c>
      <c r="C54" s="351">
        <v>10</v>
      </c>
      <c r="D54" s="351">
        <v>22.2</v>
      </c>
      <c r="E54" s="351">
        <v>0</v>
      </c>
      <c r="F54" s="351">
        <f t="shared" si="0"/>
        <v>22.2</v>
      </c>
      <c r="G54" s="319"/>
      <c r="H54" s="351">
        <f>SUM('- 6 -'!J54,'- 7 -'!C54,'- 7 -'!F54)</f>
        <v>5171.9</v>
      </c>
    </row>
    <row r="55" spans="1:8" ht="12.75">
      <c r="A55" s="11">
        <v>49</v>
      </c>
      <c r="B55" s="12" t="s">
        <v>170</v>
      </c>
      <c r="C55" s="350">
        <v>62</v>
      </c>
      <c r="D55" s="350">
        <v>0</v>
      </c>
      <c r="E55" s="350">
        <v>37</v>
      </c>
      <c r="F55" s="350">
        <f t="shared" si="0"/>
        <v>37</v>
      </c>
      <c r="G55" s="319"/>
      <c r="H55" s="350">
        <f>SUM('- 6 -'!J55,'- 7 -'!C55,'- 7 -'!F55)</f>
        <v>4350.6</v>
      </c>
    </row>
    <row r="56" spans="1:8" ht="12.75">
      <c r="A56" s="13">
        <v>50</v>
      </c>
      <c r="B56" s="14" t="s">
        <v>385</v>
      </c>
      <c r="C56" s="351">
        <v>0</v>
      </c>
      <c r="D56" s="351">
        <v>0</v>
      </c>
      <c r="E56" s="351">
        <v>0</v>
      </c>
      <c r="F56" s="351">
        <f t="shared" si="0"/>
        <v>0</v>
      </c>
      <c r="G56" s="319"/>
      <c r="H56" s="351">
        <f>SUM('- 6 -'!J56,'- 7 -'!C56,'- 7 -'!F56)</f>
        <v>1887.5</v>
      </c>
    </row>
    <row r="57" spans="1:8" ht="12.75">
      <c r="A57" s="11">
        <v>2264</v>
      </c>
      <c r="B57" s="12" t="s">
        <v>171</v>
      </c>
      <c r="C57" s="350">
        <v>0</v>
      </c>
      <c r="D57" s="350">
        <v>0</v>
      </c>
      <c r="E57" s="350">
        <v>0</v>
      </c>
      <c r="F57" s="350">
        <f t="shared" si="0"/>
        <v>0</v>
      </c>
      <c r="G57" s="319"/>
      <c r="H57" s="350">
        <f>SUM('- 6 -'!J57,'- 7 -'!C57,'- 7 -'!F57)</f>
        <v>202.5</v>
      </c>
    </row>
    <row r="58" spans="1:8" ht="12.75">
      <c r="A58" s="13">
        <v>2309</v>
      </c>
      <c r="B58" s="14" t="s">
        <v>172</v>
      </c>
      <c r="C58" s="351">
        <v>0</v>
      </c>
      <c r="D58" s="351">
        <v>0</v>
      </c>
      <c r="E58" s="351">
        <v>0</v>
      </c>
      <c r="F58" s="351">
        <f t="shared" si="0"/>
        <v>0</v>
      </c>
      <c r="G58" s="319"/>
      <c r="H58" s="351">
        <f>SUM('- 6 -'!J58,'- 7 -'!C58,'- 7 -'!F58)</f>
        <v>262</v>
      </c>
    </row>
    <row r="59" spans="1:8" ht="12.75">
      <c r="A59" s="11">
        <v>2312</v>
      </c>
      <c r="B59" s="12" t="s">
        <v>173</v>
      </c>
      <c r="C59" s="350">
        <v>0</v>
      </c>
      <c r="D59" s="350">
        <v>0</v>
      </c>
      <c r="E59" s="350">
        <v>0</v>
      </c>
      <c r="F59" s="350">
        <f t="shared" si="0"/>
        <v>0</v>
      </c>
      <c r="G59" s="319"/>
      <c r="H59" s="350">
        <f>SUM('- 6 -'!J59,'- 7 -'!C59,'- 7 -'!F59)</f>
        <v>220.5</v>
      </c>
    </row>
    <row r="60" spans="1:8" ht="12.75">
      <c r="A60" s="13">
        <v>2355</v>
      </c>
      <c r="B60" s="14" t="s">
        <v>174</v>
      </c>
      <c r="C60" s="351">
        <v>70</v>
      </c>
      <c r="D60" s="351">
        <v>108.6</v>
      </c>
      <c r="E60" s="351" t="s">
        <v>3</v>
      </c>
      <c r="F60" s="351">
        <f t="shared" si="0"/>
        <v>108.6</v>
      </c>
      <c r="G60" s="319"/>
      <c r="H60" s="351">
        <f>SUM('- 6 -'!J60,'- 7 -'!C60,'- 7 -'!F60)</f>
        <v>3381.4</v>
      </c>
    </row>
    <row r="61" spans="1:8" ht="12.75">
      <c r="A61" s="11">
        <v>2439</v>
      </c>
      <c r="B61" s="12" t="s">
        <v>175</v>
      </c>
      <c r="C61" s="350">
        <v>9</v>
      </c>
      <c r="D61" s="350">
        <v>0</v>
      </c>
      <c r="E61" s="350">
        <v>0</v>
      </c>
      <c r="F61" s="350">
        <f t="shared" si="0"/>
        <v>0</v>
      </c>
      <c r="G61" s="319"/>
      <c r="H61" s="350">
        <f>SUM('- 6 -'!J61,'- 7 -'!C61,'- 7 -'!F61)</f>
        <v>148.5</v>
      </c>
    </row>
    <row r="62" spans="1:8" ht="12.75">
      <c r="A62" s="13">
        <v>2460</v>
      </c>
      <c r="B62" s="14" t="s">
        <v>176</v>
      </c>
      <c r="C62" s="351">
        <v>0</v>
      </c>
      <c r="D62" s="351">
        <v>0</v>
      </c>
      <c r="E62" s="351">
        <v>0</v>
      </c>
      <c r="F62" s="351">
        <f t="shared" si="0"/>
        <v>0</v>
      </c>
      <c r="G62" s="319"/>
      <c r="H62" s="351">
        <f>SUM('- 6 -'!J62,'- 7 -'!C62,'- 7 -'!F62)</f>
        <v>310</v>
      </c>
    </row>
    <row r="63" spans="1:8" ht="12.75">
      <c r="A63" s="11">
        <v>3000</v>
      </c>
      <c r="B63" s="12" t="s">
        <v>459</v>
      </c>
      <c r="C63" s="350">
        <v>0</v>
      </c>
      <c r="D63" s="350">
        <v>662.8</v>
      </c>
      <c r="E63" s="350">
        <v>0</v>
      </c>
      <c r="F63" s="350">
        <f t="shared" si="0"/>
        <v>662.8</v>
      </c>
      <c r="G63" s="319"/>
      <c r="H63" s="350">
        <f>SUM('- 6 -'!J63,'- 7 -'!C63,'- 7 -'!F63)</f>
        <v>695</v>
      </c>
    </row>
    <row r="64" spans="1:8" ht="4.5" customHeight="1">
      <c r="A64" s="15"/>
      <c r="B64" s="15"/>
      <c r="C64" s="352"/>
      <c r="D64" s="352"/>
      <c r="E64" s="352"/>
      <c r="F64" s="352"/>
      <c r="G64" s="320"/>
      <c r="H64" s="352"/>
    </row>
    <row r="65" spans="1:8" ht="12.75">
      <c r="A65" s="17"/>
      <c r="B65" s="18" t="s">
        <v>177</v>
      </c>
      <c r="C65" s="353">
        <f>SUM(C11:C63)</f>
        <v>2115.7</v>
      </c>
      <c r="D65" s="353">
        <f>SUM(D11:D63)</f>
        <v>4029</v>
      </c>
      <c r="E65" s="353">
        <f>SUM(E11:E63)</f>
        <v>172</v>
      </c>
      <c r="F65" s="353">
        <f>SUM(F11:F63)</f>
        <v>4201</v>
      </c>
      <c r="G65" s="321"/>
      <c r="H65" s="353">
        <f>SUM(H11:H63)</f>
        <v>186692.91999999998</v>
      </c>
    </row>
    <row r="66" spans="1:8" ht="4.5" customHeight="1">
      <c r="A66" s="15"/>
      <c r="B66" s="15"/>
      <c r="C66" s="352"/>
      <c r="D66" s="352"/>
      <c r="E66" s="352"/>
      <c r="F66" s="352"/>
      <c r="G66" s="148"/>
      <c r="H66" s="352"/>
    </row>
    <row r="67" spans="1:8" ht="12.75">
      <c r="A67" s="13">
        <v>2155</v>
      </c>
      <c r="B67" s="14" t="s">
        <v>178</v>
      </c>
      <c r="C67" s="351">
        <v>0</v>
      </c>
      <c r="D67" s="351">
        <v>0</v>
      </c>
      <c r="E67" s="351">
        <v>0</v>
      </c>
      <c r="F67" s="351">
        <f>SUM(D67:E67)</f>
        <v>0</v>
      </c>
      <c r="G67" s="319"/>
      <c r="H67" s="351">
        <f>SUM('- 6 -'!J67,'- 7 -'!C67,'- 7 -'!F67)</f>
        <v>145.5</v>
      </c>
    </row>
    <row r="68" spans="1:8" ht="12.75">
      <c r="A68" s="11">
        <v>2408</v>
      </c>
      <c r="B68" s="12" t="s">
        <v>180</v>
      </c>
      <c r="C68" s="350">
        <v>0</v>
      </c>
      <c r="D68" s="350">
        <v>0</v>
      </c>
      <c r="E68" s="350">
        <v>0</v>
      </c>
      <c r="F68" s="350">
        <f>SUM(D68:E68)</f>
        <v>0</v>
      </c>
      <c r="G68" s="319"/>
      <c r="H68" s="350">
        <f>SUM('- 6 -'!J68,'- 7 -'!C68,'- 7 -'!F68)</f>
        <v>267.5</v>
      </c>
    </row>
    <row r="69" ht="6.75" customHeight="1">
      <c r="G69" s="148"/>
    </row>
    <row r="70" spans="1:8" ht="12" customHeight="1">
      <c r="A70" s="4"/>
      <c r="B70" s="4"/>
      <c r="D70" s="15"/>
      <c r="E70" s="15"/>
      <c r="F70" s="15"/>
      <c r="G70" s="322"/>
      <c r="H70" s="15"/>
    </row>
    <row r="71" spans="1:8" ht="12" customHeight="1">
      <c r="A71" s="4"/>
      <c r="B71" s="4"/>
      <c r="D71" s="15"/>
      <c r="E71" s="15"/>
      <c r="F71" s="15"/>
      <c r="G71" s="322"/>
      <c r="H71" s="15"/>
    </row>
    <row r="72" spans="1:8" ht="12" customHeight="1">
      <c r="A72" s="4"/>
      <c r="B72" s="4"/>
      <c r="D72" s="15"/>
      <c r="E72" s="15"/>
      <c r="F72" s="15"/>
      <c r="G72" s="322"/>
      <c r="H72" s="15"/>
    </row>
    <row r="73" spans="1:8" ht="12" customHeight="1">
      <c r="A73" s="4"/>
      <c r="B73" s="4"/>
      <c r="D73" s="15"/>
      <c r="E73" s="15"/>
      <c r="F73" s="15"/>
      <c r="G73" s="322"/>
      <c r="H73" s="15"/>
    </row>
    <row r="74" spans="1:8" ht="12" customHeight="1">
      <c r="A74" s="4"/>
      <c r="B74" s="4"/>
      <c r="D74" s="15"/>
      <c r="E74" s="15"/>
      <c r="F74" s="15"/>
      <c r="G74" s="322"/>
      <c r="H74" s="15"/>
    </row>
  </sheetData>
  <printOptions horizontalCentered="1"/>
  <pageMargins left="0.5118110236220472" right="0.5118110236220472" top="0.5905511811023623" bottom="0" header="0.31496062992125984" footer="0"/>
  <pageSetup fitToHeight="1" fitToWidth="1" horizontalDpi="600" verticalDpi="600" orientation="portrait" scale="83"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G76"/>
  <sheetViews>
    <sheetView showGridLines="0" showZeros="0" workbookViewId="0" topLeftCell="A1">
      <selection activeCell="A1" sqref="A1"/>
    </sheetView>
  </sheetViews>
  <sheetFormatPr defaultColWidth="19.83203125" defaultRowHeight="12"/>
  <cols>
    <col min="1" max="1" width="6.83203125" style="81" customWidth="1"/>
    <col min="2" max="2" width="31.83203125" style="81" customWidth="1"/>
    <col min="3" max="3" width="22.83203125" style="81" customWidth="1"/>
    <col min="4" max="4" width="17.83203125" style="81" customWidth="1"/>
    <col min="5" max="6" width="19.83203125" style="81" customWidth="1"/>
    <col min="7" max="16384" width="19.83203125" style="81" customWidth="1"/>
  </cols>
  <sheetData>
    <row r="1" spans="1:7" ht="6.75" customHeight="1">
      <c r="A1" s="15"/>
      <c r="B1" s="79"/>
      <c r="C1" s="79"/>
      <c r="D1" s="79"/>
      <c r="E1" s="79"/>
      <c r="F1" s="79"/>
      <c r="G1" s="79"/>
    </row>
    <row r="2" spans="1:7" ht="12.75">
      <c r="A2" s="9"/>
      <c r="B2" s="104"/>
      <c r="C2" s="105" t="str">
        <f>REVYEAR</f>
        <v>ANALYSIS OF OPERATING FUND REVENUE: 1999/2000 ACTUAL</v>
      </c>
      <c r="D2" s="105"/>
      <c r="E2" s="105"/>
      <c r="F2" s="2"/>
      <c r="G2" s="106" t="s">
        <v>455</v>
      </c>
    </row>
    <row r="3" spans="1:7" ht="12.75">
      <c r="A3" s="10"/>
      <c r="B3" s="107"/>
      <c r="C3" s="109" t="s">
        <v>479</v>
      </c>
      <c r="D3" s="123"/>
      <c r="E3" s="123"/>
      <c r="F3" s="110"/>
      <c r="G3" s="111"/>
    </row>
    <row r="4" spans="1:7" ht="12.75">
      <c r="A4" s="8"/>
      <c r="C4" s="112" t="s">
        <v>188</v>
      </c>
      <c r="D4" s="390"/>
      <c r="E4" s="124"/>
      <c r="F4" s="113"/>
      <c r="G4" s="114"/>
    </row>
    <row r="5" spans="1:7" ht="12.75">
      <c r="A5" s="8"/>
      <c r="C5" s="125" t="s">
        <v>192</v>
      </c>
      <c r="D5" s="126"/>
      <c r="E5" s="126"/>
      <c r="F5" s="127"/>
      <c r="G5" s="128"/>
    </row>
    <row r="6" spans="1:7" ht="12.75">
      <c r="A6" s="8"/>
      <c r="C6" s="115" t="s">
        <v>93</v>
      </c>
      <c r="D6" s="115"/>
      <c r="E6" s="115"/>
      <c r="F6" s="115"/>
      <c r="G6" s="115"/>
    </row>
    <row r="7" spans="1:7" ht="12.75">
      <c r="A7" s="15"/>
      <c r="C7" s="118" t="s">
        <v>115</v>
      </c>
      <c r="D7" s="118" t="s">
        <v>451</v>
      </c>
      <c r="E7" s="118" t="s">
        <v>432</v>
      </c>
      <c r="F7" s="118"/>
      <c r="G7" s="118" t="s">
        <v>76</v>
      </c>
    </row>
    <row r="8" spans="1:7" ht="12.75">
      <c r="A8" s="92"/>
      <c r="B8" s="45"/>
      <c r="C8" s="118" t="s">
        <v>464</v>
      </c>
      <c r="D8" s="118" t="s">
        <v>452</v>
      </c>
      <c r="E8" s="118" t="s">
        <v>453</v>
      </c>
      <c r="F8" s="118" t="s">
        <v>63</v>
      </c>
      <c r="G8" s="118" t="s">
        <v>223</v>
      </c>
    </row>
    <row r="9" spans="1:7" ht="16.5">
      <c r="A9" s="51" t="s">
        <v>110</v>
      </c>
      <c r="B9" s="52" t="s">
        <v>111</v>
      </c>
      <c r="C9" s="120" t="s">
        <v>463</v>
      </c>
      <c r="D9" s="120" t="s">
        <v>115</v>
      </c>
      <c r="E9" s="120" t="s">
        <v>434</v>
      </c>
      <c r="F9" s="120" t="s">
        <v>514</v>
      </c>
      <c r="G9" s="120" t="s">
        <v>248</v>
      </c>
    </row>
    <row r="10" spans="1:7" ht="4.5" customHeight="1">
      <c r="A10" s="76"/>
      <c r="B10" s="76"/>
      <c r="D10" s="79"/>
      <c r="E10" s="79"/>
      <c r="F10" s="79"/>
      <c r="G10" s="79"/>
    </row>
    <row r="11" spans="1:7" ht="12.75">
      <c r="A11" s="372">
        <v>1</v>
      </c>
      <c r="B11" s="12" t="s">
        <v>126</v>
      </c>
      <c r="C11" s="12">
        <v>1350873</v>
      </c>
      <c r="D11" s="12">
        <v>899580</v>
      </c>
      <c r="E11" s="12">
        <v>433800</v>
      </c>
      <c r="F11" s="12">
        <v>75228</v>
      </c>
      <c r="G11" s="12">
        <f>SUM('- 57 -'!F11:G11,'- 58 -'!C11:G11,'- 59 -'!C11:F11)</f>
        <v>23400950</v>
      </c>
    </row>
    <row r="12" spans="1:7" ht="12.75">
      <c r="A12" s="373">
        <v>2</v>
      </c>
      <c r="B12" s="14" t="s">
        <v>127</v>
      </c>
      <c r="C12" s="14">
        <v>109140</v>
      </c>
      <c r="D12" s="14">
        <v>81510</v>
      </c>
      <c r="E12" s="14">
        <v>359200</v>
      </c>
      <c r="F12" s="14">
        <v>10499</v>
      </c>
      <c r="G12" s="14">
        <f>SUM('- 57 -'!F12:G12,'- 58 -'!C12:G12,'- 59 -'!C12:F12)</f>
        <v>5846225</v>
      </c>
    </row>
    <row r="13" spans="1:7" ht="12.75">
      <c r="A13" s="372">
        <v>3</v>
      </c>
      <c r="B13" s="12" t="s">
        <v>128</v>
      </c>
      <c r="C13" s="12">
        <v>31680</v>
      </c>
      <c r="D13" s="12">
        <v>44220</v>
      </c>
      <c r="E13" s="12">
        <v>170100</v>
      </c>
      <c r="F13" s="12">
        <v>51491</v>
      </c>
      <c r="G13" s="12">
        <f>SUM('- 57 -'!F13:G13,'- 58 -'!C13:G13,'- 59 -'!C13:F13)</f>
        <v>3038633</v>
      </c>
    </row>
    <row r="14" spans="1:7" ht="12.75">
      <c r="A14" s="373">
        <v>4</v>
      </c>
      <c r="B14" s="14" t="s">
        <v>129</v>
      </c>
      <c r="C14" s="14">
        <v>80403</v>
      </c>
      <c r="D14" s="14">
        <v>15840</v>
      </c>
      <c r="E14" s="14">
        <v>172125</v>
      </c>
      <c r="F14" s="14">
        <v>13066</v>
      </c>
      <c r="G14" s="14">
        <f>SUM('- 57 -'!F14:G14,'- 58 -'!C14:G14,'- 59 -'!C14:F14)</f>
        <v>3586941</v>
      </c>
    </row>
    <row r="15" spans="1:7" ht="12.75">
      <c r="A15" s="372">
        <v>5</v>
      </c>
      <c r="B15" s="12" t="s">
        <v>130</v>
      </c>
      <c r="C15" s="12">
        <v>32010</v>
      </c>
      <c r="D15" s="12">
        <v>134145</v>
      </c>
      <c r="E15" s="12">
        <v>182250</v>
      </c>
      <c r="F15" s="12">
        <v>8128</v>
      </c>
      <c r="G15" s="12">
        <f>SUM('- 57 -'!F15:G15,'- 58 -'!C15:G15,'- 59 -'!C15:F15)</f>
        <v>3344574</v>
      </c>
    </row>
    <row r="16" spans="1:7" ht="12.75">
      <c r="A16" s="373">
        <v>6</v>
      </c>
      <c r="B16" s="14" t="s">
        <v>131</v>
      </c>
      <c r="C16" s="14">
        <v>179808</v>
      </c>
      <c r="D16" s="14">
        <v>118140</v>
      </c>
      <c r="E16" s="14">
        <v>145800</v>
      </c>
      <c r="F16" s="14">
        <v>136989</v>
      </c>
      <c r="G16" s="14">
        <f>SUM('- 57 -'!F16:G16,'- 58 -'!C16:G16,'- 59 -'!C16:F16)</f>
        <v>5396796</v>
      </c>
    </row>
    <row r="17" spans="1:7" ht="12.75">
      <c r="A17" s="372">
        <v>9</v>
      </c>
      <c r="B17" s="12" t="s">
        <v>132</v>
      </c>
      <c r="C17" s="12">
        <v>169473</v>
      </c>
      <c r="D17" s="12">
        <v>173910</v>
      </c>
      <c r="E17" s="12">
        <v>194400</v>
      </c>
      <c r="F17" s="12">
        <v>88986</v>
      </c>
      <c r="G17" s="12">
        <f>SUM('- 57 -'!F17:G17,'- 58 -'!C17:G17,'- 59 -'!C17:F17)</f>
        <v>8359891</v>
      </c>
    </row>
    <row r="18" spans="1:7" ht="12.75">
      <c r="A18" s="373">
        <v>10</v>
      </c>
      <c r="B18" s="14" t="s">
        <v>133</v>
      </c>
      <c r="C18" s="14">
        <v>207366</v>
      </c>
      <c r="D18" s="14">
        <v>162525</v>
      </c>
      <c r="E18" s="14">
        <v>121500</v>
      </c>
      <c r="F18" s="14">
        <v>48427</v>
      </c>
      <c r="G18" s="14">
        <f>SUM('- 57 -'!F18:G18,'- 58 -'!C18:G18,'- 59 -'!C18:F18)</f>
        <v>5723854</v>
      </c>
    </row>
    <row r="19" spans="1:7" ht="12.75">
      <c r="A19" s="372">
        <v>11</v>
      </c>
      <c r="B19" s="12" t="s">
        <v>134</v>
      </c>
      <c r="C19" s="12">
        <v>252564</v>
      </c>
      <c r="D19" s="12">
        <v>4950</v>
      </c>
      <c r="E19" s="12">
        <v>117450</v>
      </c>
      <c r="F19" s="12">
        <v>36086</v>
      </c>
      <c r="G19" s="12">
        <f>SUM('- 57 -'!F19:G19,'- 58 -'!C19:G19,'- 59 -'!C19:F19)</f>
        <v>4363751</v>
      </c>
    </row>
    <row r="20" spans="1:7" ht="12.75">
      <c r="A20" s="373">
        <v>12</v>
      </c>
      <c r="B20" s="14" t="s">
        <v>135</v>
      </c>
      <c r="C20" s="14">
        <v>113286</v>
      </c>
      <c r="D20" s="14">
        <v>22770</v>
      </c>
      <c r="E20" s="14">
        <v>269760</v>
      </c>
      <c r="F20" s="14">
        <v>41249</v>
      </c>
      <c r="G20" s="14">
        <f>SUM('- 57 -'!F20:G20,'- 58 -'!C20:G20,'- 59 -'!C20:F20)</f>
        <v>5562007</v>
      </c>
    </row>
    <row r="21" spans="1:7" ht="12.75">
      <c r="A21" s="372">
        <v>13</v>
      </c>
      <c r="B21" s="12" t="s">
        <v>136</v>
      </c>
      <c r="C21" s="12">
        <v>70362</v>
      </c>
      <c r="D21" s="12">
        <v>27390</v>
      </c>
      <c r="E21" s="12">
        <v>92340</v>
      </c>
      <c r="F21" s="12">
        <v>113673</v>
      </c>
      <c r="G21" s="12">
        <f>SUM('- 57 -'!F21:G21,'- 58 -'!C21:G21,'- 59 -'!C21:F21)</f>
        <v>2876187</v>
      </c>
    </row>
    <row r="22" spans="1:7" ht="12.75">
      <c r="A22" s="373">
        <v>14</v>
      </c>
      <c r="B22" s="14" t="s">
        <v>137</v>
      </c>
      <c r="C22" s="14">
        <v>150495</v>
      </c>
      <c r="D22" s="14">
        <v>10890</v>
      </c>
      <c r="E22" s="14">
        <v>68850</v>
      </c>
      <c r="F22" s="14">
        <v>51928</v>
      </c>
      <c r="G22" s="14">
        <f>SUM('- 57 -'!F22:G22,'- 58 -'!C22:G22,'- 59 -'!C22:F22)</f>
        <v>3614510</v>
      </c>
    </row>
    <row r="23" spans="1:7" ht="12.75">
      <c r="A23" s="372">
        <v>15</v>
      </c>
      <c r="B23" s="12" t="s">
        <v>138</v>
      </c>
      <c r="C23" s="12">
        <v>57963</v>
      </c>
      <c r="D23" s="12">
        <v>90420</v>
      </c>
      <c r="E23" s="12">
        <v>112200</v>
      </c>
      <c r="F23" s="12">
        <v>65436</v>
      </c>
      <c r="G23" s="12">
        <f>SUM('- 57 -'!F23:G23,'- 58 -'!C23:G23,'- 59 -'!C23:F23)</f>
        <v>4075753</v>
      </c>
    </row>
    <row r="24" spans="1:7" ht="12.75">
      <c r="A24" s="373">
        <v>16</v>
      </c>
      <c r="B24" s="14" t="s">
        <v>139</v>
      </c>
      <c r="C24" s="14">
        <v>10212</v>
      </c>
      <c r="D24" s="14">
        <v>23760</v>
      </c>
      <c r="E24" s="14">
        <v>24705</v>
      </c>
      <c r="F24" s="14">
        <v>51317</v>
      </c>
      <c r="G24" s="14">
        <f>SUM('- 57 -'!F24:G24,'- 58 -'!C24:G24,'- 59 -'!C24:F24)</f>
        <v>1076075</v>
      </c>
    </row>
    <row r="25" spans="1:7" ht="12.75">
      <c r="A25" s="372">
        <v>17</v>
      </c>
      <c r="B25" s="12" t="s">
        <v>140</v>
      </c>
      <c r="C25" s="12">
        <v>6786</v>
      </c>
      <c r="D25" s="12">
        <v>7590</v>
      </c>
      <c r="E25" s="12">
        <v>13365</v>
      </c>
      <c r="F25" s="12">
        <v>53654</v>
      </c>
      <c r="G25" s="12">
        <f>SUM('- 57 -'!F25:G25,'- 58 -'!C25:G25,'- 59 -'!C25:F25)</f>
        <v>978009</v>
      </c>
    </row>
    <row r="26" spans="1:7" ht="12.75">
      <c r="A26" s="373">
        <v>18</v>
      </c>
      <c r="B26" s="14" t="s">
        <v>141</v>
      </c>
      <c r="C26" s="14">
        <v>0</v>
      </c>
      <c r="D26" s="14">
        <v>20790</v>
      </c>
      <c r="E26" s="14">
        <v>32400</v>
      </c>
      <c r="F26" s="14">
        <v>73711</v>
      </c>
      <c r="G26" s="14">
        <f>SUM('- 57 -'!F26:G26,'- 58 -'!C26:G26,'- 59 -'!C26:F26)</f>
        <v>1181394</v>
      </c>
    </row>
    <row r="27" spans="1:7" ht="12.75">
      <c r="A27" s="372">
        <v>19</v>
      </c>
      <c r="B27" s="12" t="s">
        <v>142</v>
      </c>
      <c r="C27" s="12">
        <v>283953</v>
      </c>
      <c r="D27" s="12">
        <v>35970</v>
      </c>
      <c r="E27" s="12">
        <v>94900</v>
      </c>
      <c r="F27" s="12">
        <v>42473</v>
      </c>
      <c r="G27" s="12">
        <f>SUM('- 57 -'!F27:G27,'- 58 -'!C27:G27,'- 59 -'!C27:F27)</f>
        <v>2679375</v>
      </c>
    </row>
    <row r="28" spans="1:7" ht="12.75">
      <c r="A28" s="373">
        <v>20</v>
      </c>
      <c r="B28" s="14" t="s">
        <v>143</v>
      </c>
      <c r="C28" s="14">
        <v>69684</v>
      </c>
      <c r="D28" s="14">
        <v>50490</v>
      </c>
      <c r="E28" s="14">
        <v>32400</v>
      </c>
      <c r="F28" s="14">
        <v>133199</v>
      </c>
      <c r="G28" s="14">
        <f>SUM('- 57 -'!F28:G28,'- 58 -'!C28:G28,'- 59 -'!C28:F28)</f>
        <v>1141194</v>
      </c>
    </row>
    <row r="29" spans="1:7" ht="12.75">
      <c r="A29" s="372">
        <v>21</v>
      </c>
      <c r="B29" s="12" t="s">
        <v>144</v>
      </c>
      <c r="C29" s="12">
        <v>46074</v>
      </c>
      <c r="D29" s="12">
        <v>40590</v>
      </c>
      <c r="E29" s="12">
        <v>104085</v>
      </c>
      <c r="F29" s="12">
        <v>91995</v>
      </c>
      <c r="G29" s="12">
        <f>SUM('- 57 -'!F29:G29,'- 58 -'!C29:G29,'- 59 -'!C29:F29)</f>
        <v>2883834</v>
      </c>
    </row>
    <row r="30" spans="1:7" ht="12.75">
      <c r="A30" s="373">
        <v>22</v>
      </c>
      <c r="B30" s="14" t="s">
        <v>145</v>
      </c>
      <c r="C30" s="14">
        <v>48078</v>
      </c>
      <c r="D30" s="14">
        <v>3300</v>
      </c>
      <c r="E30" s="14">
        <v>48600</v>
      </c>
      <c r="F30" s="14">
        <v>76160</v>
      </c>
      <c r="G30" s="14">
        <f>SUM('- 57 -'!F30:G30,'- 58 -'!C30:G30,'- 59 -'!C30:F30)</f>
        <v>1851414</v>
      </c>
    </row>
    <row r="31" spans="1:7" ht="12.75">
      <c r="A31" s="372">
        <v>23</v>
      </c>
      <c r="B31" s="12" t="s">
        <v>146</v>
      </c>
      <c r="C31" s="12">
        <v>101307</v>
      </c>
      <c r="D31" s="12">
        <v>9900</v>
      </c>
      <c r="E31" s="12">
        <v>16200</v>
      </c>
      <c r="F31" s="12">
        <v>70734</v>
      </c>
      <c r="G31" s="12">
        <f>SUM('- 57 -'!F31:G31,'- 58 -'!C31:G31,'- 59 -'!C31:F31)</f>
        <v>1904457</v>
      </c>
    </row>
    <row r="32" spans="1:7" ht="12.75">
      <c r="A32" s="373">
        <v>24</v>
      </c>
      <c r="B32" s="14" t="s">
        <v>147</v>
      </c>
      <c r="C32" s="14">
        <v>210072</v>
      </c>
      <c r="D32" s="14">
        <v>39270</v>
      </c>
      <c r="E32" s="14">
        <v>81000</v>
      </c>
      <c r="F32" s="14">
        <v>75513</v>
      </c>
      <c r="G32" s="14">
        <f>SUM('- 57 -'!F32:G32,'- 58 -'!C32:G32,'- 59 -'!C32:F32)</f>
        <v>2768832</v>
      </c>
    </row>
    <row r="33" spans="1:7" ht="12.75">
      <c r="A33" s="372">
        <v>25</v>
      </c>
      <c r="B33" s="12" t="s">
        <v>148</v>
      </c>
      <c r="C33" s="12">
        <v>14190</v>
      </c>
      <c r="D33" s="12">
        <v>27720</v>
      </c>
      <c r="E33" s="12">
        <v>32400</v>
      </c>
      <c r="F33" s="12">
        <v>69259</v>
      </c>
      <c r="G33" s="12">
        <f>SUM('- 57 -'!F33:G33,'- 58 -'!C33:G33,'- 59 -'!C33:F33)</f>
        <v>1473491</v>
      </c>
    </row>
    <row r="34" spans="1:7" ht="12.75">
      <c r="A34" s="373">
        <v>26</v>
      </c>
      <c r="B34" s="14" t="s">
        <v>149</v>
      </c>
      <c r="C34" s="14">
        <v>0</v>
      </c>
      <c r="D34" s="14">
        <v>170610</v>
      </c>
      <c r="E34" s="14">
        <v>64800</v>
      </c>
      <c r="F34" s="14">
        <v>36591</v>
      </c>
      <c r="G34" s="14">
        <f>SUM('- 57 -'!F34:G34,'- 58 -'!C34:G34,'- 59 -'!C34:F34)</f>
        <v>2043431</v>
      </c>
    </row>
    <row r="35" spans="1:7" ht="12.75">
      <c r="A35" s="372">
        <v>28</v>
      </c>
      <c r="B35" s="12" t="s">
        <v>150</v>
      </c>
      <c r="C35" s="12">
        <v>1980</v>
      </c>
      <c r="D35" s="12">
        <v>21615</v>
      </c>
      <c r="E35" s="12">
        <v>23085</v>
      </c>
      <c r="F35" s="12">
        <v>76632</v>
      </c>
      <c r="G35" s="12">
        <f>SUM('- 57 -'!F35:G35,'- 58 -'!C35:G35,'- 59 -'!C35:F35)</f>
        <v>883857</v>
      </c>
    </row>
    <row r="36" spans="1:7" ht="12.75">
      <c r="A36" s="373">
        <v>30</v>
      </c>
      <c r="B36" s="14" t="s">
        <v>151</v>
      </c>
      <c r="C36" s="14">
        <v>43560</v>
      </c>
      <c r="D36" s="14">
        <v>26070</v>
      </c>
      <c r="E36" s="14">
        <v>32400</v>
      </c>
      <c r="F36" s="14">
        <v>127013</v>
      </c>
      <c r="G36" s="14">
        <f>SUM('- 57 -'!F36:G36,'- 58 -'!C36:G36,'- 59 -'!C36:F36)</f>
        <v>1633275</v>
      </c>
    </row>
    <row r="37" spans="1:7" ht="12.75">
      <c r="A37" s="372">
        <v>31</v>
      </c>
      <c r="B37" s="12" t="s">
        <v>152</v>
      </c>
      <c r="C37" s="12">
        <v>12210</v>
      </c>
      <c r="D37" s="12">
        <v>20130</v>
      </c>
      <c r="E37" s="12">
        <v>32400</v>
      </c>
      <c r="F37" s="12">
        <v>58857</v>
      </c>
      <c r="G37" s="12">
        <f>SUM('- 57 -'!F37:G37,'- 58 -'!C37:G37,'- 59 -'!C37:F37)</f>
        <v>1430669</v>
      </c>
    </row>
    <row r="38" spans="1:7" ht="12.75">
      <c r="A38" s="373">
        <v>32</v>
      </c>
      <c r="B38" s="14" t="s">
        <v>153</v>
      </c>
      <c r="C38" s="14">
        <v>59307</v>
      </c>
      <c r="D38" s="14">
        <v>9900</v>
      </c>
      <c r="E38" s="14">
        <v>29565</v>
      </c>
      <c r="F38" s="14">
        <v>90840</v>
      </c>
      <c r="G38" s="14">
        <f>SUM('- 57 -'!F38:G38,'- 58 -'!C38:G38,'- 59 -'!C38:F38)</f>
        <v>1302373</v>
      </c>
    </row>
    <row r="39" spans="1:7" ht="12.75">
      <c r="A39" s="372">
        <v>33</v>
      </c>
      <c r="B39" s="12" t="s">
        <v>154</v>
      </c>
      <c r="C39" s="12">
        <v>89682</v>
      </c>
      <c r="D39" s="12">
        <v>3960</v>
      </c>
      <c r="E39" s="12">
        <v>32400</v>
      </c>
      <c r="F39" s="12">
        <v>44233</v>
      </c>
      <c r="G39" s="12">
        <f>SUM('- 57 -'!F39:G39,'- 58 -'!C39:G39,'- 59 -'!C39:F39)</f>
        <v>1709014</v>
      </c>
    </row>
    <row r="40" spans="1:7" ht="12.75">
      <c r="A40" s="373">
        <v>34</v>
      </c>
      <c r="B40" s="14" t="s">
        <v>155</v>
      </c>
      <c r="C40" s="14">
        <v>60582</v>
      </c>
      <c r="D40" s="14">
        <v>0</v>
      </c>
      <c r="E40" s="14">
        <v>16200</v>
      </c>
      <c r="F40" s="14">
        <v>143978</v>
      </c>
      <c r="G40" s="14">
        <f>SUM('- 57 -'!F40:G40,'- 58 -'!C40:G40,'- 59 -'!C40:F40)</f>
        <v>1051416</v>
      </c>
    </row>
    <row r="41" spans="1:7" ht="12.75">
      <c r="A41" s="372">
        <v>35</v>
      </c>
      <c r="B41" s="12" t="s">
        <v>156</v>
      </c>
      <c r="C41" s="12">
        <v>118872</v>
      </c>
      <c r="D41" s="12">
        <v>0</v>
      </c>
      <c r="E41" s="12">
        <v>48600</v>
      </c>
      <c r="F41" s="12">
        <v>33673</v>
      </c>
      <c r="G41" s="12">
        <f>SUM('- 57 -'!F41:G41,'- 58 -'!C41:G41,'- 59 -'!C41:F41)</f>
        <v>2119250</v>
      </c>
    </row>
    <row r="42" spans="1:7" ht="12.75">
      <c r="A42" s="373">
        <v>36</v>
      </c>
      <c r="B42" s="14" t="s">
        <v>157</v>
      </c>
      <c r="C42" s="14">
        <v>9240</v>
      </c>
      <c r="D42" s="14">
        <v>1320</v>
      </c>
      <c r="E42" s="14">
        <v>29565</v>
      </c>
      <c r="F42" s="14">
        <v>84316</v>
      </c>
      <c r="G42" s="14">
        <f>SUM('- 57 -'!F42:G42,'- 58 -'!C42:G42,'- 59 -'!C42:F42)</f>
        <v>1137877</v>
      </c>
    </row>
    <row r="43" spans="1:7" ht="12.75">
      <c r="A43" s="372">
        <v>37</v>
      </c>
      <c r="B43" s="12" t="s">
        <v>158</v>
      </c>
      <c r="C43" s="12">
        <v>22359</v>
      </c>
      <c r="D43" s="12">
        <v>330</v>
      </c>
      <c r="E43" s="12">
        <v>30375</v>
      </c>
      <c r="F43" s="12">
        <v>51112</v>
      </c>
      <c r="G43" s="12">
        <f>SUM('- 57 -'!F43:G43,'- 58 -'!C43:G43,'- 59 -'!C43:F43)</f>
        <v>1080889</v>
      </c>
    </row>
    <row r="44" spans="1:7" ht="12.75">
      <c r="A44" s="373">
        <v>38</v>
      </c>
      <c r="B44" s="14" t="s">
        <v>159</v>
      </c>
      <c r="C44" s="14">
        <v>2970</v>
      </c>
      <c r="D44" s="14">
        <v>7590</v>
      </c>
      <c r="E44" s="14">
        <v>32400</v>
      </c>
      <c r="F44" s="14">
        <v>92237</v>
      </c>
      <c r="G44" s="14">
        <f>SUM('- 57 -'!F44:G44,'- 58 -'!C44:G44,'- 59 -'!C44:F44)</f>
        <v>1326841</v>
      </c>
    </row>
    <row r="45" spans="1:7" ht="12.75">
      <c r="A45" s="372">
        <v>39</v>
      </c>
      <c r="B45" s="12" t="s">
        <v>160</v>
      </c>
      <c r="C45" s="12">
        <v>33567</v>
      </c>
      <c r="D45" s="12">
        <v>14850</v>
      </c>
      <c r="E45" s="12">
        <v>48600</v>
      </c>
      <c r="F45" s="12">
        <v>136400</v>
      </c>
      <c r="G45" s="12">
        <f>SUM('- 57 -'!F45:G45,'- 58 -'!C45:G45,'- 59 -'!C45:F45)</f>
        <v>2206318</v>
      </c>
    </row>
    <row r="46" spans="1:7" ht="12.75">
      <c r="A46" s="373">
        <v>40</v>
      </c>
      <c r="B46" s="14" t="s">
        <v>161</v>
      </c>
      <c r="C46" s="14">
        <v>274467</v>
      </c>
      <c r="D46" s="14">
        <v>20955</v>
      </c>
      <c r="E46" s="14">
        <v>245090</v>
      </c>
      <c r="F46" s="14">
        <v>57766</v>
      </c>
      <c r="G46" s="14">
        <f>SUM('- 57 -'!F46:G46,'- 58 -'!C46:G46,'- 59 -'!C46:F46)</f>
        <v>5175244</v>
      </c>
    </row>
    <row r="47" spans="1:7" ht="12.75">
      <c r="A47" s="372">
        <v>41</v>
      </c>
      <c r="B47" s="12" t="s">
        <v>162</v>
      </c>
      <c r="C47" s="12">
        <v>3300</v>
      </c>
      <c r="D47" s="12">
        <v>7260</v>
      </c>
      <c r="E47" s="12">
        <v>32400</v>
      </c>
      <c r="F47" s="12">
        <v>63838</v>
      </c>
      <c r="G47" s="12">
        <f>SUM('- 57 -'!F47:G47,'- 58 -'!C47:G47,'- 59 -'!C47:F47)</f>
        <v>1632998</v>
      </c>
    </row>
    <row r="48" spans="1:7" ht="12.75">
      <c r="A48" s="373">
        <v>42</v>
      </c>
      <c r="B48" s="14" t="s">
        <v>163</v>
      </c>
      <c r="C48" s="14">
        <v>660</v>
      </c>
      <c r="D48" s="14">
        <v>21450</v>
      </c>
      <c r="E48" s="14">
        <v>32400</v>
      </c>
      <c r="F48" s="14">
        <v>62218</v>
      </c>
      <c r="G48" s="14">
        <f>SUM('- 57 -'!F48:G48,'- 58 -'!C48:G48,'- 59 -'!C48:F48)</f>
        <v>1112293</v>
      </c>
    </row>
    <row r="49" spans="1:7" ht="12.75">
      <c r="A49" s="372">
        <v>43</v>
      </c>
      <c r="B49" s="12" t="s">
        <v>164</v>
      </c>
      <c r="C49" s="12">
        <v>2310</v>
      </c>
      <c r="D49" s="12">
        <v>660</v>
      </c>
      <c r="E49" s="12">
        <v>22680</v>
      </c>
      <c r="F49" s="12">
        <v>74971</v>
      </c>
      <c r="G49" s="12">
        <f>SUM('- 57 -'!F49:G49,'- 58 -'!C49:G49,'- 59 -'!C49:F49)</f>
        <v>895557</v>
      </c>
    </row>
    <row r="50" spans="1:7" ht="12.75">
      <c r="A50" s="373">
        <v>44</v>
      </c>
      <c r="B50" s="14" t="s">
        <v>165</v>
      </c>
      <c r="C50" s="14">
        <v>8580</v>
      </c>
      <c r="D50" s="14">
        <v>20130</v>
      </c>
      <c r="E50" s="14">
        <v>34830</v>
      </c>
      <c r="F50" s="14">
        <v>52763</v>
      </c>
      <c r="G50" s="14">
        <f>SUM('- 57 -'!F50:G50,'- 58 -'!C50:G50,'- 59 -'!C50:F50)</f>
        <v>1245405</v>
      </c>
    </row>
    <row r="51" spans="1:7" ht="12.75">
      <c r="A51" s="372">
        <v>45</v>
      </c>
      <c r="B51" s="12" t="s">
        <v>166</v>
      </c>
      <c r="C51" s="12">
        <v>121500</v>
      </c>
      <c r="D51" s="12">
        <v>8910</v>
      </c>
      <c r="E51" s="12">
        <v>58300</v>
      </c>
      <c r="F51" s="12">
        <v>429708</v>
      </c>
      <c r="G51" s="12">
        <f>SUM('- 57 -'!F51:G51,'- 58 -'!C51:G51,'- 59 -'!C51:F51)</f>
        <v>1877545</v>
      </c>
    </row>
    <row r="52" spans="1:7" ht="12.75">
      <c r="A52" s="373">
        <v>46</v>
      </c>
      <c r="B52" s="14" t="s">
        <v>167</v>
      </c>
      <c r="C52" s="14">
        <v>40797</v>
      </c>
      <c r="D52" s="14">
        <v>0</v>
      </c>
      <c r="E52" s="14">
        <v>79500</v>
      </c>
      <c r="F52" s="14">
        <v>226087</v>
      </c>
      <c r="G52" s="14">
        <f>SUM('- 57 -'!F52:G52,'- 58 -'!C52:G52,'- 59 -'!C52:F52)</f>
        <v>933492</v>
      </c>
    </row>
    <row r="53" spans="1:7" ht="12.75">
      <c r="A53" s="372">
        <v>47</v>
      </c>
      <c r="B53" s="12" t="s">
        <v>168</v>
      </c>
      <c r="C53" s="12">
        <v>16692</v>
      </c>
      <c r="D53" s="12">
        <v>30030</v>
      </c>
      <c r="E53" s="12">
        <v>32400</v>
      </c>
      <c r="F53" s="12">
        <v>13310</v>
      </c>
      <c r="G53" s="12">
        <f>SUM('- 57 -'!F53:G53,'- 58 -'!C53:G53,'- 59 -'!C53:F53)</f>
        <v>1011134</v>
      </c>
    </row>
    <row r="54" spans="1:7" ht="12.75">
      <c r="A54" s="373">
        <v>48</v>
      </c>
      <c r="B54" s="14" t="s">
        <v>169</v>
      </c>
      <c r="C54" s="14">
        <v>344928</v>
      </c>
      <c r="D54" s="14">
        <v>0</v>
      </c>
      <c r="E54" s="14">
        <v>405400</v>
      </c>
      <c r="F54" s="14">
        <v>1902211</v>
      </c>
      <c r="G54" s="14">
        <f>SUM('- 57 -'!F54:G54,'- 58 -'!C54:G54,'- 59 -'!C54:F54)</f>
        <v>4982848</v>
      </c>
    </row>
    <row r="55" spans="1:7" ht="12.75">
      <c r="A55" s="372">
        <v>49</v>
      </c>
      <c r="B55" s="12" t="s">
        <v>170</v>
      </c>
      <c r="C55" s="12">
        <v>0</v>
      </c>
      <c r="D55" s="12">
        <v>34155</v>
      </c>
      <c r="E55" s="12">
        <v>64800</v>
      </c>
      <c r="F55" s="12">
        <v>473232</v>
      </c>
      <c r="G55" s="12">
        <f>SUM('- 57 -'!F55:G55,'- 58 -'!C55:G55,'- 59 -'!C55:F55)</f>
        <v>4439822</v>
      </c>
    </row>
    <row r="56" spans="1:7" ht="12.75">
      <c r="A56" s="373">
        <v>50</v>
      </c>
      <c r="B56" s="14" t="s">
        <v>385</v>
      </c>
      <c r="C56" s="14">
        <v>10560</v>
      </c>
      <c r="D56" s="14">
        <v>30030</v>
      </c>
      <c r="E56" s="14">
        <v>53865</v>
      </c>
      <c r="F56" s="14">
        <v>198360</v>
      </c>
      <c r="G56" s="14">
        <f>SUM('- 57 -'!F56:G56,'- 58 -'!C56:G56,'- 59 -'!C56:F56)</f>
        <v>2114662</v>
      </c>
    </row>
    <row r="57" spans="1:7" ht="12.75">
      <c r="A57" s="372">
        <v>2264</v>
      </c>
      <c r="B57" s="12" t="s">
        <v>171</v>
      </c>
      <c r="C57" s="12">
        <v>33765</v>
      </c>
      <c r="D57" s="12">
        <v>1320</v>
      </c>
      <c r="E57" s="12">
        <v>21200</v>
      </c>
      <c r="F57" s="12">
        <v>114245</v>
      </c>
      <c r="G57" s="12">
        <f>SUM('- 57 -'!F57:G57,'- 58 -'!C57:G57,'- 59 -'!C57:F57)</f>
        <v>337655</v>
      </c>
    </row>
    <row r="58" spans="1:7" ht="12.75">
      <c r="A58" s="373">
        <v>2309</v>
      </c>
      <c r="B58" s="14" t="s">
        <v>172</v>
      </c>
      <c r="C58" s="14">
        <v>0</v>
      </c>
      <c r="D58" s="14">
        <v>0</v>
      </c>
      <c r="E58" s="14">
        <v>0</v>
      </c>
      <c r="F58" s="14">
        <v>103502</v>
      </c>
      <c r="G58" s="14">
        <f>SUM('- 57 -'!F58:G58,'- 58 -'!C58:G58,'- 59 -'!C58:F58)</f>
        <v>222075</v>
      </c>
    </row>
    <row r="59" spans="1:7" ht="12.75">
      <c r="A59" s="372">
        <v>2312</v>
      </c>
      <c r="B59" s="12" t="s">
        <v>173</v>
      </c>
      <c r="C59" s="12">
        <v>32091</v>
      </c>
      <c r="D59" s="12">
        <v>0</v>
      </c>
      <c r="E59" s="12">
        <v>21200</v>
      </c>
      <c r="F59" s="12">
        <v>144456</v>
      </c>
      <c r="G59" s="12">
        <f>SUM('- 57 -'!F59:G59,'- 58 -'!C59:G59,'- 59 -'!C59:F59)</f>
        <v>348594</v>
      </c>
    </row>
    <row r="60" spans="1:7" ht="12.75">
      <c r="A60" s="373">
        <v>2355</v>
      </c>
      <c r="B60" s="14" t="s">
        <v>174</v>
      </c>
      <c r="C60" s="14">
        <v>194574</v>
      </c>
      <c r="D60" s="14">
        <v>0</v>
      </c>
      <c r="E60" s="14">
        <v>163400</v>
      </c>
      <c r="F60" s="14">
        <v>698314</v>
      </c>
      <c r="G60" s="14">
        <f>SUM('- 57 -'!F60:G60,'- 58 -'!C60:G60,'- 59 -'!C60:F60)</f>
        <v>2872547</v>
      </c>
    </row>
    <row r="61" spans="1:7" ht="12.75">
      <c r="A61" s="372">
        <v>2439</v>
      </c>
      <c r="B61" s="12" t="s">
        <v>175</v>
      </c>
      <c r="C61" s="12">
        <v>10122</v>
      </c>
      <c r="D61" s="12">
        <v>0</v>
      </c>
      <c r="E61" s="12">
        <v>10600</v>
      </c>
      <c r="F61" s="12">
        <v>40886</v>
      </c>
      <c r="G61" s="12">
        <f>SUM('- 57 -'!F61:G61,'- 58 -'!C61:G61,'- 59 -'!C61:F61)</f>
        <v>404773</v>
      </c>
    </row>
    <row r="62" spans="1:7" ht="12.75">
      <c r="A62" s="373">
        <v>2460</v>
      </c>
      <c r="B62" s="14" t="s">
        <v>176</v>
      </c>
      <c r="C62" s="14">
        <v>13944</v>
      </c>
      <c r="D62" s="14">
        <v>0</v>
      </c>
      <c r="E62" s="14">
        <v>21200</v>
      </c>
      <c r="F62" s="397">
        <v>156347</v>
      </c>
      <c r="G62" s="397">
        <f>SUM('- 57 -'!F62:G62,'- 58 -'!C62:G62,'- 59 -'!C62:F62)</f>
        <v>348372</v>
      </c>
    </row>
    <row r="63" spans="1:7" ht="12.75">
      <c r="A63" s="372">
        <v>3000</v>
      </c>
      <c r="B63" s="12" t="s">
        <v>459</v>
      </c>
      <c r="C63" s="12">
        <v>0</v>
      </c>
      <c r="D63" s="12">
        <v>0</v>
      </c>
      <c r="E63" s="12">
        <v>0</v>
      </c>
      <c r="F63" s="12">
        <v>0</v>
      </c>
      <c r="G63" s="12">
        <f>SUM('- 57 -'!F63:G63,'- 58 -'!C63:G63,'- 59 -'!C63:F63)</f>
        <v>715750</v>
      </c>
    </row>
    <row r="64" ht="4.5" customHeight="1"/>
    <row r="65" spans="1:7" ht="12.75">
      <c r="A65" s="100"/>
      <c r="B65" s="18" t="s">
        <v>177</v>
      </c>
      <c r="C65" s="18">
        <f>SUM(C11:C63)</f>
        <v>5158398</v>
      </c>
      <c r="D65" s="18">
        <f>SUM(D11:D63)</f>
        <v>2496945</v>
      </c>
      <c r="E65" s="18">
        <f>SUM(E11:E63)</f>
        <v>4639485</v>
      </c>
      <c r="F65" s="18">
        <f>SUM(F11:F63)</f>
        <v>7267297</v>
      </c>
      <c r="G65" s="18">
        <f>SUM(G11:G63)</f>
        <v>145724123</v>
      </c>
    </row>
    <row r="66" ht="4.5" customHeight="1"/>
    <row r="67" spans="1:7" ht="12.75">
      <c r="A67" s="97">
        <v>2155</v>
      </c>
      <c r="B67" s="98" t="s">
        <v>178</v>
      </c>
      <c r="C67" s="98">
        <v>0</v>
      </c>
      <c r="D67" s="98">
        <v>1212</v>
      </c>
      <c r="E67" s="98">
        <v>21200</v>
      </c>
      <c r="F67" s="98">
        <v>10650</v>
      </c>
      <c r="G67" s="98">
        <f>SUM('- 57 -'!F67:G67,'- 58 -'!C67:G67,'- 59 -'!C67:F67)</f>
        <v>125289</v>
      </c>
    </row>
    <row r="68" spans="1:7" ht="12.75">
      <c r="A68" s="95">
        <v>2408</v>
      </c>
      <c r="B68" s="96" t="s">
        <v>180</v>
      </c>
      <c r="C68" s="96">
        <v>0</v>
      </c>
      <c r="D68" s="96">
        <v>0</v>
      </c>
      <c r="E68" s="96">
        <v>21200</v>
      </c>
      <c r="F68" s="96">
        <v>19058</v>
      </c>
      <c r="G68" s="96">
        <f>SUM('- 57 -'!F68:G68,'- 58 -'!C68:G68,'- 59 -'!C68:F68)</f>
        <v>126145</v>
      </c>
    </row>
    <row r="69" spans="3:7" ht="6.75" customHeight="1">
      <c r="C69" s="15"/>
      <c r="D69" s="15"/>
      <c r="E69" s="15"/>
      <c r="F69" s="15"/>
      <c r="G69" s="15"/>
    </row>
    <row r="70" spans="1:7" ht="12" customHeight="1">
      <c r="A70" s="392" t="s">
        <v>436</v>
      </c>
      <c r="B70" s="269" t="s">
        <v>465</v>
      </c>
      <c r="C70" s="15"/>
      <c r="D70" s="15"/>
      <c r="E70" s="15"/>
      <c r="F70" s="15"/>
      <c r="G70" s="15"/>
    </row>
    <row r="71" spans="1:7" ht="12" customHeight="1">
      <c r="A71" s="54"/>
      <c r="B71" s="269" t="s">
        <v>466</v>
      </c>
      <c r="E71" s="121"/>
      <c r="F71" s="121"/>
      <c r="G71" s="121"/>
    </row>
    <row r="72" spans="5:7" ht="12" customHeight="1">
      <c r="E72" s="121"/>
      <c r="F72" s="121"/>
      <c r="G72" s="121"/>
    </row>
    <row r="73" spans="1:7" ht="12" customHeight="1">
      <c r="A73" s="4"/>
      <c r="C73" s="122"/>
      <c r="D73" s="122"/>
      <c r="E73" s="121"/>
      <c r="F73" s="121"/>
      <c r="G73" s="121"/>
    </row>
    <row r="74" spans="5:7" ht="12" customHeight="1">
      <c r="E74" s="129"/>
      <c r="F74" s="129"/>
      <c r="G74" s="129"/>
    </row>
    <row r="75" spans="1:7" ht="12" customHeight="1">
      <c r="A75" s="4"/>
      <c r="B75" s="4"/>
      <c r="C75" s="129"/>
      <c r="D75" s="129"/>
      <c r="E75" s="129"/>
      <c r="F75" s="129"/>
      <c r="G75" s="129"/>
    </row>
    <row r="76" spans="3:7" ht="12" customHeight="1">
      <c r="C76" s="129"/>
      <c r="D76" s="129"/>
      <c r="E76" s="129"/>
      <c r="F76" s="129"/>
      <c r="G76" s="129"/>
    </row>
  </sheetData>
  <printOptions horizontalCentered="1"/>
  <pageMargins left="0.5" right="0.5" top="0.6" bottom="0" header="0.3" footer="0"/>
  <pageSetup fitToHeight="1" fitToWidth="1" horizontalDpi="600" verticalDpi="600" orientation="portrait" scale="82"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G75"/>
  <sheetViews>
    <sheetView showGridLines="0" showZeros="0" workbookViewId="0" topLeftCell="A1">
      <selection activeCell="A1" sqref="A1"/>
    </sheetView>
  </sheetViews>
  <sheetFormatPr defaultColWidth="23.83203125" defaultRowHeight="12"/>
  <cols>
    <col min="1" max="1" width="6.83203125" style="81" customWidth="1"/>
    <col min="2" max="2" width="31.83203125" style="81" customWidth="1"/>
    <col min="3" max="3" width="24.83203125" style="81" customWidth="1"/>
    <col min="4" max="4" width="23.83203125" style="81" customWidth="1"/>
    <col min="5" max="5" width="26.83203125" style="81" customWidth="1"/>
    <col min="6" max="6" width="1.83203125" style="81" customWidth="1"/>
    <col min="7" max="7" width="25.83203125" style="81" customWidth="1"/>
    <col min="8" max="16384" width="23.83203125" style="81" customWidth="1"/>
  </cols>
  <sheetData>
    <row r="1" spans="1:7" ht="6.75" customHeight="1">
      <c r="A1" s="15"/>
      <c r="B1" s="79"/>
      <c r="C1" s="79"/>
      <c r="D1" s="79"/>
      <c r="E1" s="79"/>
      <c r="F1" s="79"/>
      <c r="G1" s="79"/>
    </row>
    <row r="2" spans="1:7" ht="12.75">
      <c r="A2" s="9"/>
      <c r="B2" s="104"/>
      <c r="C2" s="105" t="str">
        <f>REVYEAR</f>
        <v>ANALYSIS OF OPERATING FUND REVENUE: 1999/2000 ACTUAL</v>
      </c>
      <c r="D2" s="105"/>
      <c r="E2" s="105"/>
      <c r="F2" s="105"/>
      <c r="G2" s="106" t="s">
        <v>454</v>
      </c>
    </row>
    <row r="3" spans="1:7" ht="12.75">
      <c r="A3" s="10"/>
      <c r="B3" s="107"/>
      <c r="C3" s="108"/>
      <c r="D3" s="108"/>
      <c r="E3" s="108"/>
      <c r="F3" s="108"/>
      <c r="G3" s="79"/>
    </row>
    <row r="4" ht="12.75">
      <c r="A4" s="8"/>
    </row>
    <row r="5" spans="1:5" ht="12.75">
      <c r="A5" s="8"/>
      <c r="C5" s="109" t="s">
        <v>479</v>
      </c>
      <c r="D5" s="110"/>
      <c r="E5" s="111"/>
    </row>
    <row r="6" spans="1:5" ht="12.75">
      <c r="A6" s="8"/>
      <c r="C6" s="112" t="s">
        <v>188</v>
      </c>
      <c r="D6" s="113"/>
      <c r="E6" s="114"/>
    </row>
    <row r="7" spans="1:7" ht="12.75">
      <c r="A7" s="15"/>
      <c r="C7" s="45"/>
      <c r="D7" s="115" t="s">
        <v>63</v>
      </c>
      <c r="E7" s="116" t="s">
        <v>76</v>
      </c>
      <c r="G7" s="115" t="s">
        <v>201</v>
      </c>
    </row>
    <row r="8" spans="1:7" ht="12.75">
      <c r="A8" s="92"/>
      <c r="B8" s="45"/>
      <c r="C8" s="118" t="s">
        <v>515</v>
      </c>
      <c r="D8" s="118" t="s">
        <v>224</v>
      </c>
      <c r="E8" s="119" t="s">
        <v>225</v>
      </c>
      <c r="G8" s="118" t="s">
        <v>226</v>
      </c>
    </row>
    <row r="9" spans="1:7" ht="16.5">
      <c r="A9" s="51" t="s">
        <v>110</v>
      </c>
      <c r="B9" s="52" t="s">
        <v>111</v>
      </c>
      <c r="C9" s="120" t="s">
        <v>516</v>
      </c>
      <c r="D9" s="120" t="s">
        <v>517</v>
      </c>
      <c r="E9" s="74" t="s">
        <v>518</v>
      </c>
      <c r="G9" s="120" t="s">
        <v>519</v>
      </c>
    </row>
    <row r="10" spans="1:7" ht="4.5" customHeight="1">
      <c r="A10" s="76"/>
      <c r="B10" s="76"/>
      <c r="C10" s="79"/>
      <c r="D10" s="79"/>
      <c r="E10" s="79"/>
      <c r="F10" s="79"/>
      <c r="G10" s="79"/>
    </row>
    <row r="11" spans="1:7" ht="12.75">
      <c r="A11" s="372">
        <v>1</v>
      </c>
      <c r="B11" s="12" t="s">
        <v>126</v>
      </c>
      <c r="C11" s="12">
        <v>6407108</v>
      </c>
      <c r="D11" s="12">
        <v>1240850</v>
      </c>
      <c r="E11" s="12">
        <v>117283425</v>
      </c>
      <c r="G11" s="12">
        <v>26902719</v>
      </c>
    </row>
    <row r="12" spans="1:7" ht="12.75">
      <c r="A12" s="373">
        <v>2</v>
      </c>
      <c r="B12" s="14" t="s">
        <v>127</v>
      </c>
      <c r="C12" s="14">
        <v>273540</v>
      </c>
      <c r="D12" s="14">
        <v>406705</v>
      </c>
      <c r="E12" s="14">
        <v>29675625</v>
      </c>
      <c r="G12" s="14">
        <v>10240714</v>
      </c>
    </row>
    <row r="13" spans="1:7" ht="12.75">
      <c r="A13" s="372">
        <v>3</v>
      </c>
      <c r="B13" s="12" t="s">
        <v>128</v>
      </c>
      <c r="C13" s="12">
        <v>642339</v>
      </c>
      <c r="D13" s="12">
        <v>164129</v>
      </c>
      <c r="E13" s="12">
        <v>21165852</v>
      </c>
      <c r="G13" s="12">
        <v>6730023</v>
      </c>
    </row>
    <row r="14" spans="1:7" ht="12.75">
      <c r="A14" s="373">
        <v>4</v>
      </c>
      <c r="B14" s="14" t="s">
        <v>129</v>
      </c>
      <c r="C14" s="14">
        <v>868834</v>
      </c>
      <c r="D14" s="14">
        <v>250781</v>
      </c>
      <c r="E14" s="14">
        <v>20944519</v>
      </c>
      <c r="G14" s="14">
        <v>5457781</v>
      </c>
    </row>
    <row r="15" spans="1:7" ht="12.75">
      <c r="A15" s="372">
        <v>5</v>
      </c>
      <c r="B15" s="12" t="s">
        <v>130</v>
      </c>
      <c r="C15" s="12">
        <v>335673</v>
      </c>
      <c r="D15" s="12">
        <v>176081</v>
      </c>
      <c r="E15" s="12">
        <v>21841683</v>
      </c>
      <c r="G15" s="12">
        <v>7871323</v>
      </c>
    </row>
    <row r="16" spans="1:7" ht="12.75">
      <c r="A16" s="373">
        <v>6</v>
      </c>
      <c r="B16" s="14" t="s">
        <v>131</v>
      </c>
      <c r="C16" s="14">
        <v>2025444</v>
      </c>
      <c r="D16" s="14">
        <v>378307</v>
      </c>
      <c r="E16" s="14">
        <v>33703381</v>
      </c>
      <c r="G16" s="14">
        <v>6748241</v>
      </c>
    </row>
    <row r="17" spans="1:7" ht="12.75">
      <c r="A17" s="372">
        <v>9</v>
      </c>
      <c r="B17" s="12" t="s">
        <v>132</v>
      </c>
      <c r="C17" s="12">
        <v>2685848</v>
      </c>
      <c r="D17" s="12">
        <v>419987</v>
      </c>
      <c r="E17" s="12">
        <v>49515304</v>
      </c>
      <c r="G17" s="12">
        <v>8978576</v>
      </c>
    </row>
    <row r="18" spans="1:7" ht="12.75">
      <c r="A18" s="373">
        <v>10</v>
      </c>
      <c r="B18" s="14" t="s">
        <v>133</v>
      </c>
      <c r="C18" s="14">
        <v>2466652</v>
      </c>
      <c r="D18" s="14">
        <v>258397</v>
      </c>
      <c r="E18" s="14">
        <v>33938797</v>
      </c>
      <c r="G18" s="14">
        <v>6368081</v>
      </c>
    </row>
    <row r="19" spans="1:7" ht="12.75">
      <c r="A19" s="372">
        <v>11</v>
      </c>
      <c r="B19" s="12" t="s">
        <v>134</v>
      </c>
      <c r="C19" s="12">
        <v>505270</v>
      </c>
      <c r="D19" s="12">
        <v>191872</v>
      </c>
      <c r="E19" s="12">
        <v>17799669</v>
      </c>
      <c r="G19" s="12">
        <v>4377323</v>
      </c>
    </row>
    <row r="20" spans="1:7" ht="12.75">
      <c r="A20" s="373">
        <v>12</v>
      </c>
      <c r="B20" s="14" t="s">
        <v>135</v>
      </c>
      <c r="C20" s="14">
        <v>1774327</v>
      </c>
      <c r="D20" s="14">
        <v>274912</v>
      </c>
      <c r="E20" s="14">
        <v>30986591</v>
      </c>
      <c r="G20" s="14">
        <v>6097879</v>
      </c>
    </row>
    <row r="21" spans="1:7" ht="12.75">
      <c r="A21" s="372">
        <v>13</v>
      </c>
      <c r="B21" s="12" t="s">
        <v>136</v>
      </c>
      <c r="C21" s="12">
        <v>557158</v>
      </c>
      <c r="D21" s="12">
        <v>99105</v>
      </c>
      <c r="E21" s="12">
        <v>12137759</v>
      </c>
      <c r="G21" s="12">
        <v>2650020</v>
      </c>
    </row>
    <row r="22" spans="1:7" ht="12.75">
      <c r="A22" s="373">
        <v>14</v>
      </c>
      <c r="B22" s="14" t="s">
        <v>137</v>
      </c>
      <c r="C22" s="14">
        <v>803237</v>
      </c>
      <c r="D22" s="14">
        <v>140731</v>
      </c>
      <c r="E22" s="14">
        <v>15285279</v>
      </c>
      <c r="G22" s="14">
        <v>2331766</v>
      </c>
    </row>
    <row r="23" spans="1:7" ht="12.75">
      <c r="A23" s="372">
        <v>15</v>
      </c>
      <c r="B23" s="12" t="s">
        <v>138</v>
      </c>
      <c r="C23" s="12">
        <v>532132</v>
      </c>
      <c r="D23" s="12">
        <v>192411</v>
      </c>
      <c r="E23" s="12">
        <v>21516537</v>
      </c>
      <c r="G23" s="12">
        <v>3279156</v>
      </c>
    </row>
    <row r="24" spans="1:7" ht="12.75">
      <c r="A24" s="373">
        <v>16</v>
      </c>
      <c r="B24" s="14" t="s">
        <v>139</v>
      </c>
      <c r="C24" s="14">
        <v>97795</v>
      </c>
      <c r="D24" s="14">
        <v>51392</v>
      </c>
      <c r="E24" s="14">
        <v>3529264</v>
      </c>
      <c r="G24" s="14">
        <v>701835</v>
      </c>
    </row>
    <row r="25" spans="1:7" ht="12.75">
      <c r="A25" s="372">
        <v>17</v>
      </c>
      <c r="B25" s="12" t="s">
        <v>140</v>
      </c>
      <c r="C25" s="12">
        <v>26930</v>
      </c>
      <c r="D25" s="12">
        <v>48604</v>
      </c>
      <c r="E25" s="12">
        <v>2484550</v>
      </c>
      <c r="G25" s="12">
        <v>558364</v>
      </c>
    </row>
    <row r="26" spans="1:7" ht="12.75">
      <c r="A26" s="373">
        <v>18</v>
      </c>
      <c r="B26" s="14" t="s">
        <v>141</v>
      </c>
      <c r="C26" s="14">
        <v>223676</v>
      </c>
      <c r="D26" s="14">
        <v>59064</v>
      </c>
      <c r="E26" s="14">
        <v>5994860</v>
      </c>
      <c r="G26" s="14">
        <v>1072135</v>
      </c>
    </row>
    <row r="27" spans="1:7" ht="12.75">
      <c r="A27" s="372">
        <v>19</v>
      </c>
      <c r="B27" s="12" t="s">
        <v>142</v>
      </c>
      <c r="C27" s="12">
        <v>569751</v>
      </c>
      <c r="D27" s="12">
        <v>61221</v>
      </c>
      <c r="E27" s="12">
        <v>17665579</v>
      </c>
      <c r="G27" s="12">
        <v>1626157</v>
      </c>
    </row>
    <row r="28" spans="1:7" ht="12.75">
      <c r="A28" s="373">
        <v>20</v>
      </c>
      <c r="B28" s="14" t="s">
        <v>143</v>
      </c>
      <c r="C28" s="14">
        <v>104193</v>
      </c>
      <c r="D28" s="14">
        <v>69121</v>
      </c>
      <c r="E28" s="14">
        <v>4325644</v>
      </c>
      <c r="G28" s="14">
        <v>971139</v>
      </c>
    </row>
    <row r="29" spans="1:7" ht="12.75">
      <c r="A29" s="372">
        <v>21</v>
      </c>
      <c r="B29" s="12" t="s">
        <v>144</v>
      </c>
      <c r="C29" s="12">
        <v>589123</v>
      </c>
      <c r="D29" s="12">
        <v>144603</v>
      </c>
      <c r="E29" s="12">
        <v>13952867</v>
      </c>
      <c r="G29" s="12">
        <v>2727248</v>
      </c>
    </row>
    <row r="30" spans="1:7" ht="12.75">
      <c r="A30" s="373">
        <v>22</v>
      </c>
      <c r="B30" s="14" t="s">
        <v>145</v>
      </c>
      <c r="C30" s="14">
        <v>0</v>
      </c>
      <c r="D30" s="14">
        <v>76894</v>
      </c>
      <c r="E30" s="14">
        <v>6777196</v>
      </c>
      <c r="G30" s="14">
        <v>2116852</v>
      </c>
    </row>
    <row r="31" spans="1:7" ht="12.75">
      <c r="A31" s="372">
        <v>23</v>
      </c>
      <c r="B31" s="12" t="s">
        <v>146</v>
      </c>
      <c r="C31" s="12">
        <v>200788</v>
      </c>
      <c r="D31" s="12">
        <v>82627</v>
      </c>
      <c r="E31" s="12">
        <v>6555360</v>
      </c>
      <c r="G31" s="12">
        <v>870938</v>
      </c>
    </row>
    <row r="32" spans="1:7" ht="12.75">
      <c r="A32" s="373">
        <v>24</v>
      </c>
      <c r="B32" s="14" t="s">
        <v>147</v>
      </c>
      <c r="C32" s="14">
        <v>544413</v>
      </c>
      <c r="D32" s="14">
        <v>140925</v>
      </c>
      <c r="E32" s="14">
        <v>14072363</v>
      </c>
      <c r="G32" s="14">
        <v>3052825</v>
      </c>
    </row>
    <row r="33" spans="1:7" ht="12.75">
      <c r="A33" s="372">
        <v>25</v>
      </c>
      <c r="B33" s="12" t="s">
        <v>148</v>
      </c>
      <c r="C33" s="12">
        <v>176834</v>
      </c>
      <c r="D33" s="12">
        <v>138405</v>
      </c>
      <c r="E33" s="12">
        <v>6299518</v>
      </c>
      <c r="G33" s="12">
        <v>1444380</v>
      </c>
    </row>
    <row r="34" spans="1:7" ht="12.75">
      <c r="A34" s="373">
        <v>26</v>
      </c>
      <c r="B34" s="14" t="s">
        <v>149</v>
      </c>
      <c r="C34" s="14">
        <v>376456</v>
      </c>
      <c r="D34" s="14">
        <v>64986</v>
      </c>
      <c r="E34" s="14">
        <v>10507801</v>
      </c>
      <c r="G34" s="14">
        <v>1705276</v>
      </c>
    </row>
    <row r="35" spans="1:7" ht="12.75">
      <c r="A35" s="372">
        <v>28</v>
      </c>
      <c r="B35" s="12" t="s">
        <v>150</v>
      </c>
      <c r="C35" s="12">
        <v>214538</v>
      </c>
      <c r="D35" s="12">
        <v>57473</v>
      </c>
      <c r="E35" s="12">
        <v>4085542</v>
      </c>
      <c r="G35" s="12">
        <v>604854</v>
      </c>
    </row>
    <row r="36" spans="1:7" ht="12.75">
      <c r="A36" s="373">
        <v>30</v>
      </c>
      <c r="B36" s="14" t="s">
        <v>151</v>
      </c>
      <c r="C36" s="14">
        <v>244049</v>
      </c>
      <c r="D36" s="14">
        <v>85093</v>
      </c>
      <c r="E36" s="14">
        <v>5979931</v>
      </c>
      <c r="G36" s="14">
        <v>1077362</v>
      </c>
    </row>
    <row r="37" spans="1:7" ht="12.75">
      <c r="A37" s="372">
        <v>31</v>
      </c>
      <c r="B37" s="12" t="s">
        <v>152</v>
      </c>
      <c r="C37" s="12">
        <v>176576</v>
      </c>
      <c r="D37" s="12">
        <v>82871</v>
      </c>
      <c r="E37" s="12">
        <v>6576819</v>
      </c>
      <c r="G37" s="12">
        <v>1496140</v>
      </c>
    </row>
    <row r="38" spans="1:7" ht="12.75">
      <c r="A38" s="373">
        <v>32</v>
      </c>
      <c r="B38" s="14" t="s">
        <v>153</v>
      </c>
      <c r="C38" s="14">
        <v>213742</v>
      </c>
      <c r="D38" s="14">
        <v>62048</v>
      </c>
      <c r="E38" s="14">
        <v>4480133</v>
      </c>
      <c r="G38" s="14">
        <v>598664</v>
      </c>
    </row>
    <row r="39" spans="1:7" ht="12.75">
      <c r="A39" s="372">
        <v>33</v>
      </c>
      <c r="B39" s="12" t="s">
        <v>154</v>
      </c>
      <c r="C39" s="12">
        <v>408810</v>
      </c>
      <c r="D39" s="12">
        <v>166048</v>
      </c>
      <c r="E39" s="12">
        <v>7873691</v>
      </c>
      <c r="G39" s="12">
        <v>1343526</v>
      </c>
    </row>
    <row r="40" spans="1:7" ht="12.75">
      <c r="A40" s="373">
        <v>34</v>
      </c>
      <c r="B40" s="14" t="s">
        <v>155</v>
      </c>
      <c r="C40" s="14">
        <v>215711</v>
      </c>
      <c r="D40" s="14">
        <v>66076</v>
      </c>
      <c r="E40" s="14">
        <v>4016082</v>
      </c>
      <c r="G40" s="14">
        <v>309372</v>
      </c>
    </row>
    <row r="41" spans="1:7" ht="12.75">
      <c r="A41" s="372">
        <v>35</v>
      </c>
      <c r="B41" s="12" t="s">
        <v>156</v>
      </c>
      <c r="C41" s="12">
        <v>439060</v>
      </c>
      <c r="D41" s="12">
        <v>111127</v>
      </c>
      <c r="E41" s="12">
        <v>8578210</v>
      </c>
      <c r="G41" s="12">
        <v>1295833</v>
      </c>
    </row>
    <row r="42" spans="1:7" ht="12.75">
      <c r="A42" s="373">
        <v>36</v>
      </c>
      <c r="B42" s="14" t="s">
        <v>157</v>
      </c>
      <c r="C42" s="14">
        <v>147465</v>
      </c>
      <c r="D42" s="14">
        <v>74643</v>
      </c>
      <c r="E42" s="14">
        <v>4526681</v>
      </c>
      <c r="G42" s="14">
        <v>951836</v>
      </c>
    </row>
    <row r="43" spans="1:7" ht="12.75">
      <c r="A43" s="372">
        <v>37</v>
      </c>
      <c r="B43" s="12" t="s">
        <v>158</v>
      </c>
      <c r="C43" s="12">
        <v>161454</v>
      </c>
      <c r="D43" s="12">
        <v>48797</v>
      </c>
      <c r="E43" s="12">
        <v>4026682</v>
      </c>
      <c r="G43" s="12">
        <v>806953</v>
      </c>
    </row>
    <row r="44" spans="1:7" ht="12.75">
      <c r="A44" s="373">
        <v>38</v>
      </c>
      <c r="B44" s="14" t="s">
        <v>159</v>
      </c>
      <c r="C44" s="14">
        <v>154256</v>
      </c>
      <c r="D44" s="14">
        <v>59511</v>
      </c>
      <c r="E44" s="14">
        <v>5222675</v>
      </c>
      <c r="G44" s="14">
        <v>1089874</v>
      </c>
    </row>
    <row r="45" spans="1:7" ht="12.75">
      <c r="A45" s="372">
        <v>39</v>
      </c>
      <c r="B45" s="12" t="s">
        <v>160</v>
      </c>
      <c r="C45" s="12">
        <v>353327</v>
      </c>
      <c r="D45" s="12">
        <v>97816</v>
      </c>
      <c r="E45" s="12">
        <v>9254150</v>
      </c>
      <c r="G45" s="12">
        <v>1767869</v>
      </c>
    </row>
    <row r="46" spans="1:7" ht="12.75">
      <c r="A46" s="373">
        <v>40</v>
      </c>
      <c r="B46" s="14" t="s">
        <v>161</v>
      </c>
      <c r="C46" s="14">
        <v>704062</v>
      </c>
      <c r="D46" s="14">
        <v>232683</v>
      </c>
      <c r="E46" s="14">
        <v>26130620</v>
      </c>
      <c r="G46" s="14">
        <v>6498197</v>
      </c>
    </row>
    <row r="47" spans="1:7" ht="12.75">
      <c r="A47" s="372">
        <v>41</v>
      </c>
      <c r="B47" s="12" t="s">
        <v>162</v>
      </c>
      <c r="C47" s="12">
        <v>128542</v>
      </c>
      <c r="D47" s="12">
        <v>102917</v>
      </c>
      <c r="E47" s="12">
        <v>6579917</v>
      </c>
      <c r="G47" s="12">
        <v>1678249</v>
      </c>
    </row>
    <row r="48" spans="1:7" ht="12.75">
      <c r="A48" s="373">
        <v>42</v>
      </c>
      <c r="B48" s="14" t="s">
        <v>163</v>
      </c>
      <c r="C48" s="14">
        <v>161644</v>
      </c>
      <c r="D48" s="14">
        <v>50403</v>
      </c>
      <c r="E48" s="14">
        <v>4628383</v>
      </c>
      <c r="G48" s="14">
        <v>1026372</v>
      </c>
    </row>
    <row r="49" spans="1:7" ht="12.75">
      <c r="A49" s="372">
        <v>43</v>
      </c>
      <c r="B49" s="12" t="s">
        <v>164</v>
      </c>
      <c r="C49" s="12">
        <v>0</v>
      </c>
      <c r="D49" s="12">
        <v>59870</v>
      </c>
      <c r="E49" s="12">
        <v>3296627</v>
      </c>
      <c r="G49" s="12">
        <v>1026697</v>
      </c>
    </row>
    <row r="50" spans="1:7" ht="12.75">
      <c r="A50" s="373">
        <v>44</v>
      </c>
      <c r="B50" s="14" t="s">
        <v>165</v>
      </c>
      <c r="C50" s="14">
        <v>373434</v>
      </c>
      <c r="D50" s="14">
        <v>50258</v>
      </c>
      <c r="E50" s="14">
        <v>5749266</v>
      </c>
      <c r="G50" s="14">
        <v>989920</v>
      </c>
    </row>
    <row r="51" spans="1:7" ht="12.75">
      <c r="A51" s="372">
        <v>45</v>
      </c>
      <c r="B51" s="12" t="s">
        <v>166</v>
      </c>
      <c r="C51" s="12">
        <v>332950</v>
      </c>
      <c r="D51" s="12">
        <v>56964</v>
      </c>
      <c r="E51" s="12">
        <v>8141338</v>
      </c>
      <c r="G51" s="12">
        <v>974270</v>
      </c>
    </row>
    <row r="52" spans="1:7" ht="12.75">
      <c r="A52" s="373">
        <v>46</v>
      </c>
      <c r="B52" s="14" t="s">
        <v>167</v>
      </c>
      <c r="C52" s="14">
        <v>656210</v>
      </c>
      <c r="D52" s="14">
        <v>71094</v>
      </c>
      <c r="E52" s="14">
        <v>6167162</v>
      </c>
      <c r="G52" s="14">
        <v>723850</v>
      </c>
    </row>
    <row r="53" spans="1:7" ht="12.75">
      <c r="A53" s="372">
        <v>47</v>
      </c>
      <c r="B53" s="12" t="s">
        <v>168</v>
      </c>
      <c r="C53" s="12">
        <v>254368</v>
      </c>
      <c r="D53" s="12">
        <v>40830</v>
      </c>
      <c r="E53" s="12">
        <v>5493111</v>
      </c>
      <c r="G53" s="12">
        <v>1043233</v>
      </c>
    </row>
    <row r="54" spans="1:7" ht="12.75">
      <c r="A54" s="373">
        <v>48</v>
      </c>
      <c r="B54" s="14" t="s">
        <v>169</v>
      </c>
      <c r="C54" s="14">
        <v>2636029</v>
      </c>
      <c r="D54" s="14">
        <v>264041</v>
      </c>
      <c r="E54" s="14">
        <v>20220316</v>
      </c>
      <c r="G54" s="14">
        <v>436428</v>
      </c>
    </row>
    <row r="55" spans="1:7" ht="12.75">
      <c r="A55" s="372">
        <v>49</v>
      </c>
      <c r="B55" s="12" t="s">
        <v>170</v>
      </c>
      <c r="C55" s="12">
        <v>910549</v>
      </c>
      <c r="D55" s="12">
        <v>201801</v>
      </c>
      <c r="E55" s="12">
        <v>19179295</v>
      </c>
      <c r="G55" s="12">
        <v>3232717</v>
      </c>
    </row>
    <row r="56" spans="1:7" ht="12.75">
      <c r="A56" s="373">
        <v>50</v>
      </c>
      <c r="B56" s="14" t="s">
        <v>385</v>
      </c>
      <c r="C56" s="14">
        <v>293730</v>
      </c>
      <c r="D56" s="14">
        <v>127562</v>
      </c>
      <c r="E56" s="14">
        <v>8709028</v>
      </c>
      <c r="G56" s="14">
        <v>1726581</v>
      </c>
    </row>
    <row r="57" spans="1:7" ht="12.75">
      <c r="A57" s="372">
        <v>2264</v>
      </c>
      <c r="B57" s="12" t="s">
        <v>171</v>
      </c>
      <c r="C57" s="12">
        <v>130076</v>
      </c>
      <c r="D57" s="12">
        <v>12539</v>
      </c>
      <c r="E57" s="12">
        <v>1202233</v>
      </c>
      <c r="G57" s="12">
        <v>94148</v>
      </c>
    </row>
    <row r="58" spans="1:7" ht="12.75">
      <c r="A58" s="373">
        <v>2309</v>
      </c>
      <c r="B58" s="14" t="s">
        <v>172</v>
      </c>
      <c r="C58" s="14">
        <v>229226</v>
      </c>
      <c r="D58" s="14">
        <v>11484</v>
      </c>
      <c r="E58" s="14">
        <v>1368618</v>
      </c>
      <c r="G58" s="14">
        <v>94856</v>
      </c>
    </row>
    <row r="59" spans="1:7" ht="12.75">
      <c r="A59" s="372">
        <v>2312</v>
      </c>
      <c r="B59" s="12" t="s">
        <v>173</v>
      </c>
      <c r="C59" s="12">
        <v>165138</v>
      </c>
      <c r="D59" s="12">
        <v>21902</v>
      </c>
      <c r="E59" s="12">
        <v>1432197</v>
      </c>
      <c r="G59" s="12">
        <v>20748</v>
      </c>
    </row>
    <row r="60" spans="1:7" ht="12.75">
      <c r="A60" s="373">
        <v>2355</v>
      </c>
      <c r="B60" s="14" t="s">
        <v>174</v>
      </c>
      <c r="C60" s="14">
        <v>1430139</v>
      </c>
      <c r="D60" s="14">
        <v>85712</v>
      </c>
      <c r="E60" s="14">
        <v>14968453</v>
      </c>
      <c r="G60" s="14">
        <v>1824499</v>
      </c>
    </row>
    <row r="61" spans="1:7" ht="12.75">
      <c r="A61" s="372">
        <v>2439</v>
      </c>
      <c r="B61" s="12" t="s">
        <v>175</v>
      </c>
      <c r="C61" s="12">
        <v>26904</v>
      </c>
      <c r="D61" s="12">
        <v>12129</v>
      </c>
      <c r="E61" s="12">
        <v>935370</v>
      </c>
      <c r="G61" s="12">
        <v>85930</v>
      </c>
    </row>
    <row r="62" spans="1:7" ht="12.75">
      <c r="A62" s="373">
        <v>2460</v>
      </c>
      <c r="B62" s="14" t="s">
        <v>176</v>
      </c>
      <c r="C62" s="14">
        <v>245703</v>
      </c>
      <c r="D62" s="14">
        <v>16769</v>
      </c>
      <c r="E62" s="14">
        <v>1785768</v>
      </c>
      <c r="G62" s="14">
        <v>126602</v>
      </c>
    </row>
    <row r="63" spans="1:7" ht="12.75">
      <c r="A63" s="372">
        <v>3000</v>
      </c>
      <c r="B63" s="12" t="s">
        <v>459</v>
      </c>
      <c r="C63" s="12">
        <v>0</v>
      </c>
      <c r="D63" s="12">
        <v>118229</v>
      </c>
      <c r="E63" s="12">
        <v>833979</v>
      </c>
      <c r="G63" s="12">
        <v>0</v>
      </c>
    </row>
    <row r="64" ht="4.5" customHeight="1"/>
    <row r="65" spans="1:7" ht="12.75">
      <c r="A65" s="100"/>
      <c r="B65" s="18" t="s">
        <v>177</v>
      </c>
      <c r="C65" s="18">
        <f>SUM(C11:C63)</f>
        <v>34195213</v>
      </c>
      <c r="D65" s="18">
        <f>SUM(D11:D63)</f>
        <v>7580800</v>
      </c>
      <c r="E65" s="18">
        <f>SUM(E11:E63)</f>
        <v>719401700</v>
      </c>
      <c r="G65" s="18">
        <f>SUM(G11:G63)</f>
        <v>147826331</v>
      </c>
    </row>
    <row r="66" ht="4.5" customHeight="1"/>
    <row r="67" spans="1:7" ht="12.75">
      <c r="A67" s="97">
        <v>2155</v>
      </c>
      <c r="B67" s="98" t="s">
        <v>178</v>
      </c>
      <c r="C67" s="98">
        <v>0</v>
      </c>
      <c r="D67" s="98">
        <v>-369</v>
      </c>
      <c r="E67" s="98">
        <v>1478652</v>
      </c>
      <c r="F67" s="79"/>
      <c r="G67" s="98"/>
    </row>
    <row r="68" spans="1:7" ht="12.75">
      <c r="A68" s="95">
        <v>2408</v>
      </c>
      <c r="B68" s="96" t="s">
        <v>180</v>
      </c>
      <c r="C68" s="96">
        <v>0</v>
      </c>
      <c r="D68" s="96">
        <v>10737</v>
      </c>
      <c r="E68" s="96">
        <v>2539770</v>
      </c>
      <c r="G68" s="96"/>
    </row>
    <row r="69" spans="3:7" ht="6.75" customHeight="1">
      <c r="C69" s="15"/>
      <c r="D69" s="15"/>
      <c r="E69" s="15"/>
      <c r="G69" s="15"/>
    </row>
    <row r="70" spans="1:7" ht="12" customHeight="1">
      <c r="A70" s="392" t="s">
        <v>436</v>
      </c>
      <c r="B70" s="361" t="s">
        <v>407</v>
      </c>
      <c r="C70" s="121"/>
      <c r="D70" s="121"/>
      <c r="E70" s="121"/>
      <c r="F70" s="122"/>
      <c r="G70" s="121"/>
    </row>
    <row r="71" spans="1:7" ht="12" customHeight="1">
      <c r="A71" s="392" t="s">
        <v>438</v>
      </c>
      <c r="B71" s="269" t="s">
        <v>484</v>
      </c>
      <c r="C71" s="121"/>
      <c r="D71" s="121"/>
      <c r="E71" s="121"/>
      <c r="F71" s="122"/>
      <c r="G71" s="121"/>
    </row>
    <row r="72" spans="2:7" ht="12" customHeight="1">
      <c r="B72" s="269" t="s">
        <v>485</v>
      </c>
      <c r="C72" s="121"/>
      <c r="D72" s="121"/>
      <c r="E72" s="121"/>
      <c r="F72" s="122"/>
      <c r="G72" s="121"/>
    </row>
    <row r="73" spans="1:7" ht="12" customHeight="1">
      <c r="A73" s="392" t="s">
        <v>439</v>
      </c>
      <c r="B73" s="269" t="s">
        <v>467</v>
      </c>
      <c r="C73" s="121"/>
      <c r="D73" s="121"/>
      <c r="E73" s="121"/>
      <c r="F73" s="122"/>
      <c r="G73" s="121"/>
    </row>
    <row r="74" spans="1:7" ht="12" customHeight="1">
      <c r="A74" s="392" t="s">
        <v>440</v>
      </c>
      <c r="B74" s="329" t="str">
        <f>"THE "&amp;REPLACE(REPLACE('- 3 -'!A3,1,22,""),5,5,"")&amp;" PRORATED SCHOOL ASSESSMENT MULTIPLIED BY 7.42 MILLS ADJUSTED FOR MINING REVENUE (USED IN THE CALCULATION OF"</f>
        <v>THE 1999 PRORATED SCHOOL ASSESSMENT MULTIPLIED BY 7.42 MILLS ADJUSTED FOR MINING REVENUE (USED IN THE CALCULATION OF</v>
      </c>
      <c r="C74" s="121"/>
      <c r="D74" s="121"/>
      <c r="E74" s="121"/>
      <c r="F74" s="122"/>
      <c r="G74" s="121"/>
    </row>
    <row r="75" spans="1:2" ht="12.75">
      <c r="A75" s="4"/>
      <c r="B75" s="270" t="s">
        <v>392</v>
      </c>
    </row>
  </sheetData>
  <printOptions horizontalCentered="1"/>
  <pageMargins left="0.5" right="0.5" top="0.6" bottom="0" header="0.3" footer="0"/>
  <pageSetup fitToHeight="1" fitToWidth="1" horizontalDpi="600" verticalDpi="600" orientation="portrait" scale="82" r:id="rId1"/>
  <headerFooter alignWithMargins="0">
    <oddHeader>&amp;C&amp;"Times New Roman,Bold"&amp;12&amp;A</oddHeader>
  </headerFooter>
</worksheet>
</file>

<file path=xl/worksheets/sheet52.xml><?xml version="1.0" encoding="utf-8"?>
<worksheet xmlns="http://schemas.openxmlformats.org/spreadsheetml/2006/main" xmlns:r="http://schemas.openxmlformats.org/officeDocument/2006/relationships">
  <sheetPr codeName="Sheet61">
    <pageSetUpPr fitToPage="1"/>
  </sheetPr>
  <dimension ref="A1:J75"/>
  <sheetViews>
    <sheetView showGridLines="0" showZeros="0" workbookViewId="0" topLeftCell="A1">
      <selection activeCell="A1" sqref="A1"/>
    </sheetView>
  </sheetViews>
  <sheetFormatPr defaultColWidth="12.83203125" defaultRowHeight="12"/>
  <cols>
    <col min="1" max="1" width="5.83203125" style="81" customWidth="1"/>
    <col min="2" max="2" width="32.83203125" style="81" customWidth="1"/>
    <col min="3" max="10" width="12.83203125" style="81" customWidth="1"/>
    <col min="11" max="16384" width="12.83203125" style="81" customWidth="1"/>
  </cols>
  <sheetData>
    <row r="1" spans="2:9" ht="6.75" customHeight="1">
      <c r="B1" s="79"/>
      <c r="C1" s="141"/>
      <c r="D1" s="141"/>
      <c r="E1" s="141"/>
      <c r="F1" s="141"/>
      <c r="G1" s="141"/>
      <c r="H1" s="141"/>
      <c r="I1" s="141"/>
    </row>
    <row r="2" spans="1:10" ht="12.75" customHeight="1">
      <c r="A2" s="198"/>
      <c r="B2" s="198" t="s">
        <v>435</v>
      </c>
      <c r="C2" s="198"/>
      <c r="D2" s="198"/>
      <c r="E2" s="198"/>
      <c r="F2" s="198"/>
      <c r="G2" s="198"/>
      <c r="H2" s="198"/>
      <c r="I2" s="198"/>
      <c r="J2" s="198"/>
    </row>
    <row r="3" spans="1:10" ht="12.75" customHeight="1">
      <c r="A3" s="271"/>
      <c r="B3" s="271" t="str">
        <f>"1998/99 AND "&amp;REPLACE(REPLACE(YEAR,1,22,""),5,0,"")&amp;" ACTUAL"</f>
        <v>1998/99 AND 1999/2000 ACTUAL</v>
      </c>
      <c r="C3" s="201"/>
      <c r="D3" s="201"/>
      <c r="E3" s="201"/>
      <c r="F3" s="201"/>
      <c r="G3" s="201"/>
      <c r="H3" s="201"/>
      <c r="I3" s="201"/>
      <c r="J3" s="201"/>
    </row>
    <row r="4" spans="1:9" ht="12.75" customHeight="1">
      <c r="A4" s="8"/>
      <c r="C4" s="141"/>
      <c r="D4" s="141"/>
      <c r="E4" s="141"/>
      <c r="F4" s="141"/>
      <c r="G4" s="141"/>
      <c r="H4" s="141"/>
      <c r="I4" s="141"/>
    </row>
    <row r="5" spans="1:9" ht="7.5" customHeight="1">
      <c r="A5" s="8"/>
      <c r="C5" s="141"/>
      <c r="D5" s="141"/>
      <c r="E5" s="141"/>
      <c r="F5" s="141"/>
      <c r="G5" s="141"/>
      <c r="H5" s="141"/>
      <c r="I5" s="141"/>
    </row>
    <row r="6" spans="1:10" ht="13.5" customHeight="1">
      <c r="A6" s="8"/>
      <c r="C6" s="415" t="s">
        <v>209</v>
      </c>
      <c r="D6" s="418"/>
      <c r="E6" s="414"/>
      <c r="F6" s="419"/>
      <c r="G6" s="415" t="s">
        <v>217</v>
      </c>
      <c r="H6" s="418"/>
      <c r="I6" s="414"/>
      <c r="J6" s="419"/>
    </row>
    <row r="7" spans="3:10" ht="13.5" customHeight="1">
      <c r="C7" s="420" t="s">
        <v>478</v>
      </c>
      <c r="D7" s="421"/>
      <c r="E7" s="420" t="s">
        <v>476</v>
      </c>
      <c r="F7" s="421"/>
      <c r="G7" s="420" t="s">
        <v>477</v>
      </c>
      <c r="H7" s="421"/>
      <c r="I7" s="420" t="s">
        <v>262</v>
      </c>
      <c r="J7" s="421"/>
    </row>
    <row r="8" spans="1:10" ht="13.5" customHeight="1">
      <c r="A8" s="92"/>
      <c r="B8" s="45"/>
      <c r="C8" s="416" t="s">
        <v>520</v>
      </c>
      <c r="D8" s="417"/>
      <c r="E8" s="416" t="s">
        <v>521</v>
      </c>
      <c r="F8" s="417"/>
      <c r="G8" s="416" t="s">
        <v>522</v>
      </c>
      <c r="H8" s="417"/>
      <c r="I8" s="416" t="s">
        <v>523</v>
      </c>
      <c r="J8" s="417"/>
    </row>
    <row r="9" spans="1:10" ht="12.75" customHeight="1">
      <c r="A9" s="51" t="s">
        <v>110</v>
      </c>
      <c r="B9" s="52" t="s">
        <v>111</v>
      </c>
      <c r="C9" s="400" t="s">
        <v>460</v>
      </c>
      <c r="D9" s="400" t="s">
        <v>461</v>
      </c>
      <c r="E9" s="400" t="s">
        <v>460</v>
      </c>
      <c r="F9" s="400" t="s">
        <v>461</v>
      </c>
      <c r="G9" s="400" t="s">
        <v>460</v>
      </c>
      <c r="H9" s="400" t="s">
        <v>461</v>
      </c>
      <c r="I9" s="400" t="s">
        <v>468</v>
      </c>
      <c r="J9" s="400" t="s">
        <v>469</v>
      </c>
    </row>
    <row r="10" spans="1:10" ht="4.5" customHeight="1">
      <c r="A10" s="76"/>
      <c r="B10" s="76"/>
      <c r="F10" s="391"/>
      <c r="G10" s="391"/>
      <c r="H10" s="147"/>
      <c r="I10" s="147"/>
      <c r="J10" s="163"/>
    </row>
    <row r="11" spans="1:10" ht="12.75">
      <c r="A11" s="372">
        <v>1</v>
      </c>
      <c r="B11" s="12" t="s">
        <v>126</v>
      </c>
      <c r="C11" s="12">
        <f>'- 4 -'!D11</f>
        <v>7004</v>
      </c>
      <c r="D11" s="12">
        <f>'- 4 -'!F11</f>
        <v>7157.744955510241</v>
      </c>
      <c r="E11" s="350">
        <v>14.10672766466164</v>
      </c>
      <c r="F11" s="350">
        <f>'- 9 -'!D11</f>
        <v>14.2607217881842</v>
      </c>
      <c r="G11" s="12">
        <v>123921</v>
      </c>
      <c r="H11" s="12">
        <f>'- 55 -'!G11</f>
        <v>121163</v>
      </c>
      <c r="I11" s="350">
        <v>25.089902709284555</v>
      </c>
      <c r="J11" s="350">
        <f>'- 53 -'!H11</f>
        <v>26.4318973547464</v>
      </c>
    </row>
    <row r="12" spans="1:10" ht="12.75">
      <c r="A12" s="373">
        <v>2</v>
      </c>
      <c r="B12" s="14" t="s">
        <v>127</v>
      </c>
      <c r="C12" s="14">
        <f>'- 4 -'!D12</f>
        <v>5891</v>
      </c>
      <c r="D12" s="14">
        <f>'- 4 -'!F12</f>
        <v>6023.097256084918</v>
      </c>
      <c r="E12" s="351">
        <v>15.381534283774611</v>
      </c>
      <c r="F12" s="351">
        <f>'- 9 -'!D12</f>
        <v>15.53204617496991</v>
      </c>
      <c r="G12" s="14">
        <v>154118</v>
      </c>
      <c r="H12" s="14">
        <f>'- 55 -'!G12</f>
        <v>151077</v>
      </c>
      <c r="I12" s="351">
        <v>15.463809066080376</v>
      </c>
      <c r="J12" s="351">
        <f>'- 53 -'!H12</f>
        <v>15.868513922105729</v>
      </c>
    </row>
    <row r="13" spans="1:10" ht="12.75">
      <c r="A13" s="372">
        <v>3</v>
      </c>
      <c r="B13" s="12" t="s">
        <v>128</v>
      </c>
      <c r="C13" s="12">
        <f>'- 4 -'!D13</f>
        <v>6275</v>
      </c>
      <c r="D13" s="12">
        <f>'- 4 -'!F13</f>
        <v>6438.678235864514</v>
      </c>
      <c r="E13" s="350">
        <v>14.666281743990838</v>
      </c>
      <c r="F13" s="350">
        <f>'- 9 -'!D13</f>
        <v>14.636617236822786</v>
      </c>
      <c r="G13" s="12">
        <v>147877</v>
      </c>
      <c r="H13" s="12">
        <f>'- 55 -'!G13</f>
        <v>138733</v>
      </c>
      <c r="I13" s="350">
        <v>19.1737475931515</v>
      </c>
      <c r="J13" s="350">
        <f>'- 53 -'!H13</f>
        <v>20.8411351055526</v>
      </c>
    </row>
    <row r="14" spans="1:10" ht="12.75">
      <c r="A14" s="373">
        <v>4</v>
      </c>
      <c r="B14" s="398" t="s">
        <v>129</v>
      </c>
      <c r="C14" s="14">
        <f>'- 4 -'!D14</f>
        <v>6415</v>
      </c>
      <c r="D14" s="14">
        <f>'- 4 -'!F14</f>
        <v>6504.242306497809</v>
      </c>
      <c r="E14" s="351">
        <v>15.003220421415143</v>
      </c>
      <c r="F14" s="351">
        <f>'- 9 -'!D14</f>
        <v>14.837817772202454</v>
      </c>
      <c r="G14" s="14">
        <v>127660</v>
      </c>
      <c r="H14" s="14">
        <f>'- 55 -'!G14</f>
        <v>126911</v>
      </c>
      <c r="I14" s="377"/>
      <c r="J14" s="351"/>
    </row>
    <row r="15" spans="1:10" ht="12.75">
      <c r="A15" s="372">
        <v>5</v>
      </c>
      <c r="B15" s="12" t="s">
        <v>130</v>
      </c>
      <c r="C15" s="12">
        <f>'- 4 -'!D15</f>
        <v>6425</v>
      </c>
      <c r="D15" s="12">
        <f>'- 4 -'!F15</f>
        <v>6502.353257714149</v>
      </c>
      <c r="E15" s="350">
        <v>14.766956373551466</v>
      </c>
      <c r="F15" s="350">
        <f>'- 9 -'!D15</f>
        <v>14.637467871652435</v>
      </c>
      <c r="G15" s="12">
        <v>152482</v>
      </c>
      <c r="H15" s="12">
        <f>'- 55 -'!G15</f>
        <v>150799</v>
      </c>
      <c r="I15" s="350">
        <v>18.89725411147131</v>
      </c>
      <c r="J15" s="350">
        <f>'- 53 -'!H15</f>
        <v>20.620069931880526</v>
      </c>
    </row>
    <row r="16" spans="1:10" ht="12.75">
      <c r="A16" s="373">
        <v>6</v>
      </c>
      <c r="B16" s="14" t="s">
        <v>131</v>
      </c>
      <c r="C16" s="14">
        <f>'- 4 -'!D16</f>
        <v>5896</v>
      </c>
      <c r="D16" s="14">
        <f>'- 4 -'!F16</f>
        <v>6126.109855512453</v>
      </c>
      <c r="E16" s="351">
        <v>15.7733188339706</v>
      </c>
      <c r="F16" s="351">
        <f>'- 9 -'!D16</f>
        <v>15.520129836134231</v>
      </c>
      <c r="G16" s="14">
        <v>95016</v>
      </c>
      <c r="H16" s="14">
        <f>'- 55 -'!G16</f>
        <v>101515</v>
      </c>
      <c r="I16" s="351">
        <v>18.28634362819052</v>
      </c>
      <c r="J16" s="351">
        <f>'- 53 -'!H16</f>
        <v>19.95070244290764</v>
      </c>
    </row>
    <row r="17" spans="1:10" ht="12.75">
      <c r="A17" s="372">
        <v>9</v>
      </c>
      <c r="B17" s="12" t="s">
        <v>132</v>
      </c>
      <c r="C17" s="12">
        <f>'- 4 -'!D17</f>
        <v>5669</v>
      </c>
      <c r="D17" s="12">
        <f>'- 4 -'!F17</f>
        <v>5954.438406112181</v>
      </c>
      <c r="E17" s="350">
        <v>15.844900385086863</v>
      </c>
      <c r="F17" s="350">
        <f>'- 9 -'!D17</f>
        <v>15.72283126205533</v>
      </c>
      <c r="G17" s="12">
        <v>94284</v>
      </c>
      <c r="H17" s="12">
        <f>'- 55 -'!G17</f>
        <v>94107</v>
      </c>
      <c r="I17" s="350">
        <v>18.55515062662978</v>
      </c>
      <c r="J17" s="350">
        <f>'- 53 -'!H17</f>
        <v>19.536768059020087</v>
      </c>
    </row>
    <row r="18" spans="1:10" ht="12.75">
      <c r="A18" s="373">
        <v>10</v>
      </c>
      <c r="B18" s="14" t="s">
        <v>133</v>
      </c>
      <c r="C18" s="14">
        <f>'- 4 -'!D18</f>
        <v>6247</v>
      </c>
      <c r="D18" s="14">
        <f>'- 4 -'!F18</f>
        <v>6453.137306590258</v>
      </c>
      <c r="E18" s="351">
        <v>15.766174389491638</v>
      </c>
      <c r="F18" s="351">
        <f>'- 9 -'!D18</f>
        <v>15.6474175035868</v>
      </c>
      <c r="G18" s="14">
        <v>97588</v>
      </c>
      <c r="H18" s="14">
        <f>'- 55 -'!G18</f>
        <v>98807</v>
      </c>
      <c r="I18" s="351">
        <v>22.43499572190297</v>
      </c>
      <c r="J18" s="351">
        <f>'- 53 -'!H18</f>
        <v>23.653050690256247</v>
      </c>
    </row>
    <row r="19" spans="1:10" ht="12.75">
      <c r="A19" s="372">
        <v>11</v>
      </c>
      <c r="B19" s="12" t="s">
        <v>134</v>
      </c>
      <c r="C19" s="12">
        <f>'- 4 -'!D19</f>
        <v>6064</v>
      </c>
      <c r="D19" s="12">
        <f>'- 4 -'!F19</f>
        <v>6209.6480839184505</v>
      </c>
      <c r="E19" s="350">
        <v>15.734782755477534</v>
      </c>
      <c r="F19" s="350">
        <f>'- 9 -'!D19</f>
        <v>16.10216243827686</v>
      </c>
      <c r="G19" s="12">
        <v>125520</v>
      </c>
      <c r="H19" s="12">
        <f>'- 55 -'!G19</f>
        <v>126135</v>
      </c>
      <c r="I19" s="350">
        <v>16.293557782762736</v>
      </c>
      <c r="J19" s="350">
        <f>'- 53 -'!H19</f>
        <v>16.830914230668093</v>
      </c>
    </row>
    <row r="20" spans="1:10" ht="12.75">
      <c r="A20" s="373">
        <v>12</v>
      </c>
      <c r="B20" s="14" t="s">
        <v>135</v>
      </c>
      <c r="C20" s="14">
        <f>'- 4 -'!D20</f>
        <v>5991</v>
      </c>
      <c r="D20" s="14">
        <f>'- 4 -'!F20</f>
        <v>5839.086548565353</v>
      </c>
      <c r="E20" s="351">
        <v>16.020233059302416</v>
      </c>
      <c r="F20" s="351">
        <f>'- 9 -'!D20</f>
        <v>15.955776475925598</v>
      </c>
      <c r="G20" s="14">
        <v>101195</v>
      </c>
      <c r="H20" s="14">
        <f>'- 55 -'!G20</f>
        <v>101619</v>
      </c>
      <c r="I20" s="351">
        <v>18.95460964924995</v>
      </c>
      <c r="J20" s="351">
        <f>'- 53 -'!H20</f>
        <v>19.5079742507129</v>
      </c>
    </row>
    <row r="21" spans="1:10" ht="12.75">
      <c r="A21" s="372">
        <v>13</v>
      </c>
      <c r="B21" s="12" t="s">
        <v>136</v>
      </c>
      <c r="C21" s="12">
        <f>'- 4 -'!D21</f>
        <v>6358</v>
      </c>
      <c r="D21" s="12">
        <f>'- 4 -'!F21</f>
        <v>6155.829096108022</v>
      </c>
      <c r="E21" s="350">
        <v>15.69140674729472</v>
      </c>
      <c r="F21" s="350">
        <f>'- 9 -'!D21</f>
        <v>15.15771731278594</v>
      </c>
      <c r="G21" s="12">
        <v>116317</v>
      </c>
      <c r="H21" s="12">
        <f>'- 55 -'!G21</f>
        <v>116164</v>
      </c>
      <c r="I21" s="350">
        <v>16.531084312298578</v>
      </c>
      <c r="J21" s="350">
        <f>'- 53 -'!H21</f>
        <v>16.925015695575485</v>
      </c>
    </row>
    <row r="22" spans="1:10" ht="12.75">
      <c r="A22" s="373">
        <v>14</v>
      </c>
      <c r="B22" s="14" t="s">
        <v>137</v>
      </c>
      <c r="C22" s="14">
        <f>'- 4 -'!D22</f>
        <v>5815</v>
      </c>
      <c r="D22" s="14">
        <f>'- 4 -'!F22</f>
        <v>6011.7060802964115</v>
      </c>
      <c r="E22" s="351">
        <v>16.31821080440922</v>
      </c>
      <c r="F22" s="351">
        <f>'- 9 -'!D22</f>
        <v>16.73035111255031</v>
      </c>
      <c r="G22" s="14">
        <v>85812</v>
      </c>
      <c r="H22" s="14">
        <f>'- 55 -'!G22</f>
        <v>87351</v>
      </c>
      <c r="I22" s="351">
        <v>18.201068991186844</v>
      </c>
      <c r="J22" s="351">
        <f>'- 53 -'!H22</f>
        <v>19.87610889004087</v>
      </c>
    </row>
    <row r="23" spans="1:10" ht="12.75">
      <c r="A23" s="372">
        <v>15</v>
      </c>
      <c r="B23" s="12" t="s">
        <v>138</v>
      </c>
      <c r="C23" s="12">
        <f>'- 4 -'!D23</f>
        <v>4782</v>
      </c>
      <c r="D23" s="12">
        <f>'- 4 -'!F23</f>
        <v>4975.488750833597</v>
      </c>
      <c r="E23" s="350">
        <v>18.17122700279931</v>
      </c>
      <c r="F23" s="350">
        <f>'- 9 -'!D23</f>
        <v>17.95160985445152</v>
      </c>
      <c r="G23" s="12">
        <v>76046</v>
      </c>
      <c r="H23" s="12">
        <f>'- 55 -'!G23</f>
        <v>77606</v>
      </c>
      <c r="I23" s="350">
        <v>12.699996005224682</v>
      </c>
      <c r="J23" s="350">
        <f>'- 53 -'!H23</f>
        <v>13.211780072017747</v>
      </c>
    </row>
    <row r="24" spans="1:10" ht="12.75">
      <c r="A24" s="373">
        <v>16</v>
      </c>
      <c r="B24" s="14" t="s">
        <v>139</v>
      </c>
      <c r="C24" s="14">
        <f>'- 4 -'!D24</f>
        <v>6681</v>
      </c>
      <c r="D24" s="14">
        <f>'- 4 -'!F24</f>
        <v>6999.903430749682</v>
      </c>
      <c r="E24" s="351">
        <v>15.217391304347826</v>
      </c>
      <c r="F24" s="351">
        <f>'- 9 -'!D24</f>
        <v>14.765478424015008</v>
      </c>
      <c r="G24" s="14">
        <v>126478</v>
      </c>
      <c r="H24" s="14">
        <f>'- 55 -'!G24</f>
        <v>127803</v>
      </c>
      <c r="I24" s="351">
        <v>17.536114683176237</v>
      </c>
      <c r="J24" s="351">
        <f>'- 53 -'!H24</f>
        <v>18.31854021867857</v>
      </c>
    </row>
    <row r="25" spans="1:10" ht="12.75">
      <c r="A25" s="372">
        <v>17</v>
      </c>
      <c r="B25" s="12" t="s">
        <v>140</v>
      </c>
      <c r="C25" s="12">
        <f>'- 4 -'!D25</f>
        <v>6640</v>
      </c>
      <c r="D25" s="12">
        <f>'- 4 -'!F25</f>
        <v>7321.186881918819</v>
      </c>
      <c r="E25" s="350">
        <v>15.483234714003947</v>
      </c>
      <c r="F25" s="350">
        <f>'- 9 -'!D25</f>
        <v>14.338624338624337</v>
      </c>
      <c r="G25" s="12">
        <v>129029</v>
      </c>
      <c r="H25" s="12">
        <f>'- 55 -'!G25</f>
        <v>143884</v>
      </c>
      <c r="I25" s="350">
        <v>16.171615741341547</v>
      </c>
      <c r="J25" s="350">
        <f>'- 53 -'!H25</f>
        <v>17.64575750385767</v>
      </c>
    </row>
    <row r="26" spans="1:10" ht="12.75">
      <c r="A26" s="373">
        <v>18</v>
      </c>
      <c r="B26" s="14" t="s">
        <v>141</v>
      </c>
      <c r="C26" s="14">
        <f>'- 4 -'!D26</f>
        <v>5645</v>
      </c>
      <c r="D26" s="14">
        <f>'- 4 -'!F26</f>
        <v>5697.091285501714</v>
      </c>
      <c r="E26" s="351">
        <v>16.09486679662118</v>
      </c>
      <c r="F26" s="351">
        <f>'- 9 -'!D26</f>
        <v>16.496264674493062</v>
      </c>
      <c r="G26" s="14">
        <v>95111</v>
      </c>
      <c r="H26" s="14">
        <f>'- 55 -'!G26</f>
        <v>93753</v>
      </c>
      <c r="I26" s="351">
        <v>13.993163622122536</v>
      </c>
      <c r="J26" s="351">
        <f>'- 53 -'!H26</f>
        <v>16.261044859333932</v>
      </c>
    </row>
    <row r="27" spans="1:10" ht="12.75">
      <c r="A27" s="372">
        <v>19</v>
      </c>
      <c r="B27" s="12" t="s">
        <v>142</v>
      </c>
      <c r="C27" s="12">
        <f>'- 4 -'!D27</f>
        <v>5604</v>
      </c>
      <c r="D27" s="12">
        <f>'- 4 -'!F27</f>
        <v>4530.023891578747</v>
      </c>
      <c r="E27" s="350">
        <v>19.41903892439207</v>
      </c>
      <c r="F27" s="350">
        <f>'- 9 -'!D27</f>
        <v>25.320948658921786</v>
      </c>
      <c r="G27" s="12">
        <v>92762</v>
      </c>
      <c r="H27" s="12">
        <f>'- 55 -'!G27</f>
        <v>46337</v>
      </c>
      <c r="I27" s="350">
        <v>15.062664075044092</v>
      </c>
      <c r="J27" s="350">
        <f>'- 53 -'!H27</f>
        <v>15.405567672355604</v>
      </c>
    </row>
    <row r="28" spans="1:10" ht="12.75">
      <c r="A28" s="373">
        <v>20</v>
      </c>
      <c r="B28" s="14" t="s">
        <v>143</v>
      </c>
      <c r="C28" s="14">
        <f>'- 4 -'!D28</f>
        <v>6748</v>
      </c>
      <c r="D28" s="14">
        <f>'- 4 -'!F28</f>
        <v>7654.493105906314</v>
      </c>
      <c r="E28" s="351">
        <v>13.939519469759734</v>
      </c>
      <c r="F28" s="351">
        <f>'- 9 -'!D28</f>
        <v>13.030785562632696</v>
      </c>
      <c r="G28" s="14">
        <v>127818</v>
      </c>
      <c r="H28" s="14">
        <f>'- 55 -'!G28</f>
        <v>133607</v>
      </c>
      <c r="I28" s="351">
        <v>19.837988779040998</v>
      </c>
      <c r="J28" s="351">
        <f>'- 53 -'!H28</f>
        <v>20.85085217022226</v>
      </c>
    </row>
    <row r="29" spans="1:10" ht="12.75">
      <c r="A29" s="372">
        <v>21</v>
      </c>
      <c r="B29" s="12" t="s">
        <v>144</v>
      </c>
      <c r="C29" s="12">
        <f>'- 4 -'!D29</f>
        <v>5863</v>
      </c>
      <c r="D29" s="12">
        <f>'- 4 -'!F29</f>
        <v>6010.768414714568</v>
      </c>
      <c r="E29" s="350">
        <v>15.665845464725644</v>
      </c>
      <c r="F29" s="350">
        <f>'- 9 -'!D29</f>
        <v>15.65746352413019</v>
      </c>
      <c r="G29" s="12">
        <v>103350</v>
      </c>
      <c r="H29" s="12">
        <f>'- 55 -'!G29</f>
        <v>105582</v>
      </c>
      <c r="I29" s="350">
        <v>16.50291391180398</v>
      </c>
      <c r="J29" s="350">
        <f>'- 53 -'!H29</f>
        <v>17.52669637988562</v>
      </c>
    </row>
    <row r="30" spans="1:10" ht="12.75">
      <c r="A30" s="373">
        <v>22</v>
      </c>
      <c r="B30" s="14" t="s">
        <v>145</v>
      </c>
      <c r="C30" s="14">
        <f>'- 4 -'!D30</f>
        <v>6309</v>
      </c>
      <c r="D30" s="14">
        <f>'- 4 -'!F30</f>
        <v>6530.888076490439</v>
      </c>
      <c r="E30" s="351">
        <v>17.147042147042146</v>
      </c>
      <c r="F30" s="351">
        <f>'- 9 -'!D30</f>
        <v>16.462962962962965</v>
      </c>
      <c r="G30" s="14">
        <v>156825</v>
      </c>
      <c r="H30" s="14">
        <f>'- 55 -'!G30</f>
        <v>161922</v>
      </c>
      <c r="I30" s="351">
        <v>13.919402427765688</v>
      </c>
      <c r="J30" s="351">
        <f>'- 53 -'!H30</f>
        <v>14.285365267434356</v>
      </c>
    </row>
    <row r="31" spans="1:10" ht="12.75">
      <c r="A31" s="372">
        <v>23</v>
      </c>
      <c r="B31" s="12" t="s">
        <v>146</v>
      </c>
      <c r="C31" s="12">
        <f>'- 4 -'!D31</f>
        <v>6174</v>
      </c>
      <c r="D31" s="12">
        <f>'- 4 -'!F31</f>
        <v>6527.0533658876875</v>
      </c>
      <c r="E31" s="350">
        <v>15.969796010368533</v>
      </c>
      <c r="F31" s="350">
        <f>'- 9 -'!D31</f>
        <v>15.924239057987117</v>
      </c>
      <c r="G31" s="12">
        <v>84827</v>
      </c>
      <c r="H31" s="12">
        <f>'- 55 -'!G31</f>
        <v>85652</v>
      </c>
      <c r="I31" s="350">
        <v>14.471078648931405</v>
      </c>
      <c r="J31" s="350">
        <f>'- 53 -'!H31</f>
        <v>17.830478191190767</v>
      </c>
    </row>
    <row r="32" spans="1:10" ht="12.75">
      <c r="A32" s="373">
        <v>24</v>
      </c>
      <c r="B32" s="14" t="s">
        <v>147</v>
      </c>
      <c r="C32" s="14">
        <f>'- 4 -'!D32</f>
        <v>5823</v>
      </c>
      <c r="D32" s="14">
        <f>'- 4 -'!F32</f>
        <v>5849.07761771662</v>
      </c>
      <c r="E32" s="351">
        <v>15.873730230165874</v>
      </c>
      <c r="F32" s="351">
        <f>'- 9 -'!D32</f>
        <v>15.97664133281807</v>
      </c>
      <c r="G32" s="14">
        <v>112831</v>
      </c>
      <c r="H32" s="14">
        <f>'- 55 -'!G32</f>
        <v>111930</v>
      </c>
      <c r="I32" s="351">
        <v>14.617901700034526</v>
      </c>
      <c r="J32" s="351">
        <f>'- 53 -'!H32</f>
        <v>16.711435921438373</v>
      </c>
    </row>
    <row r="33" spans="1:10" ht="12.75">
      <c r="A33" s="372">
        <v>25</v>
      </c>
      <c r="B33" s="12" t="s">
        <v>148</v>
      </c>
      <c r="C33" s="12">
        <f>'- 4 -'!D33</f>
        <v>6135</v>
      </c>
      <c r="D33" s="12">
        <f>'- 4 -'!F33</f>
        <v>6195.364221847059</v>
      </c>
      <c r="E33" s="350">
        <v>15.690163767673685</v>
      </c>
      <c r="F33" s="350">
        <f>'- 9 -'!D33</f>
        <v>16.018629807692307</v>
      </c>
      <c r="G33" s="12">
        <v>123954</v>
      </c>
      <c r="H33" s="12">
        <f>'- 55 -'!G33</f>
        <v>121716</v>
      </c>
      <c r="I33" s="350">
        <v>15.729627051512356</v>
      </c>
      <c r="J33" s="350">
        <f>'- 53 -'!H33</f>
        <v>16.633192070589157</v>
      </c>
    </row>
    <row r="34" spans="1:10" ht="12.75">
      <c r="A34" s="373">
        <v>26</v>
      </c>
      <c r="B34" s="14" t="s">
        <v>149</v>
      </c>
      <c r="C34" s="14">
        <f>'- 4 -'!D34</f>
        <v>5137</v>
      </c>
      <c r="D34" s="14">
        <f>'- 4 -'!F34</f>
        <v>5357.329165134241</v>
      </c>
      <c r="E34" s="351">
        <v>16.725958154712394</v>
      </c>
      <c r="F34" s="351">
        <f>'- 9 -'!D34</f>
        <v>16.920779139958928</v>
      </c>
      <c r="G34" s="14">
        <v>85169</v>
      </c>
      <c r="H34" s="14">
        <f>'- 55 -'!G34</f>
        <v>84524</v>
      </c>
      <c r="I34" s="351">
        <v>14.43499525243853</v>
      </c>
      <c r="J34" s="351">
        <f>'- 53 -'!H34</f>
        <v>16.052020887686197</v>
      </c>
    </row>
    <row r="35" spans="1:10" ht="12.75">
      <c r="A35" s="372">
        <v>28</v>
      </c>
      <c r="B35" s="12" t="s">
        <v>150</v>
      </c>
      <c r="C35" s="12">
        <f>'- 4 -'!D35</f>
        <v>6591</v>
      </c>
      <c r="D35" s="12">
        <f>'- 4 -'!F35</f>
        <v>6793.40944705619</v>
      </c>
      <c r="E35" s="350">
        <v>13.58878357030016</v>
      </c>
      <c r="F35" s="350">
        <f>'- 9 -'!D35</f>
        <v>13.885607709045694</v>
      </c>
      <c r="G35" s="12">
        <v>97546</v>
      </c>
      <c r="H35" s="12">
        <f>'- 55 -'!G35</f>
        <v>92591</v>
      </c>
      <c r="I35" s="350">
        <v>20.208915900939665</v>
      </c>
      <c r="J35" s="350">
        <f>'- 53 -'!H35</f>
        <v>21.120122406133046</v>
      </c>
    </row>
    <row r="36" spans="1:10" ht="12.75">
      <c r="A36" s="373">
        <v>30</v>
      </c>
      <c r="B36" s="14" t="s">
        <v>151</v>
      </c>
      <c r="C36" s="14">
        <f>'- 4 -'!D36</f>
        <v>6253</v>
      </c>
      <c r="D36" s="14">
        <f>'- 4 -'!F36</f>
        <v>6451.872943928649</v>
      </c>
      <c r="E36" s="351">
        <v>15.526445601534665</v>
      </c>
      <c r="F36" s="351">
        <f>'- 9 -'!D36</f>
        <v>15.24462275716037</v>
      </c>
      <c r="G36" s="14">
        <v>101857</v>
      </c>
      <c r="H36" s="14">
        <f>'- 55 -'!G36</f>
        <v>106146</v>
      </c>
      <c r="I36" s="351">
        <v>17.90540580349546</v>
      </c>
      <c r="J36" s="351">
        <f>'- 53 -'!H36</f>
        <v>18.757402008359946</v>
      </c>
    </row>
    <row r="37" spans="1:10" ht="12.75">
      <c r="A37" s="372">
        <v>31</v>
      </c>
      <c r="B37" s="12" t="s">
        <v>152</v>
      </c>
      <c r="C37" s="12">
        <f>'- 4 -'!D37</f>
        <v>5789</v>
      </c>
      <c r="D37" s="12">
        <f>'- 4 -'!F37</f>
        <v>5923.910105757932</v>
      </c>
      <c r="E37" s="350">
        <v>15.825187434753726</v>
      </c>
      <c r="F37" s="350">
        <f>'- 9 -'!D37</f>
        <v>15.850251443471784</v>
      </c>
      <c r="G37" s="12">
        <v>118511</v>
      </c>
      <c r="H37" s="12">
        <f>'- 55 -'!G37</f>
        <v>118609</v>
      </c>
      <c r="I37" s="350">
        <v>14.540969667316899</v>
      </c>
      <c r="J37" s="350">
        <f>'- 53 -'!H37</f>
        <v>15.455898026196698</v>
      </c>
    </row>
    <row r="38" spans="1:10" ht="12.75">
      <c r="A38" s="373">
        <v>32</v>
      </c>
      <c r="B38" s="14" t="s">
        <v>153</v>
      </c>
      <c r="C38" s="14">
        <f>'- 4 -'!D38</f>
        <v>6984</v>
      </c>
      <c r="D38" s="14">
        <f>'- 4 -'!F38</f>
        <v>7296.807977207977</v>
      </c>
      <c r="E38" s="351">
        <v>14.83644859813084</v>
      </c>
      <c r="F38" s="351">
        <f>'- 9 -'!D38</f>
        <v>14.098650385604113</v>
      </c>
      <c r="G38" s="14">
        <v>90370</v>
      </c>
      <c r="H38" s="14">
        <f>'- 55 -'!G38</f>
        <v>92346</v>
      </c>
      <c r="I38" s="351">
        <v>17.00007591861524</v>
      </c>
      <c r="J38" s="351">
        <f>'- 53 -'!H38</f>
        <v>19.507456386982923</v>
      </c>
    </row>
    <row r="39" spans="1:10" ht="12.75">
      <c r="A39" s="372">
        <v>33</v>
      </c>
      <c r="B39" s="12" t="s">
        <v>154</v>
      </c>
      <c r="C39" s="12">
        <f>'- 4 -'!D39</f>
        <v>6450</v>
      </c>
      <c r="D39" s="12">
        <f>'- 4 -'!F39</f>
        <v>6456.4455836804445</v>
      </c>
      <c r="E39" s="350">
        <v>15.506895110739658</v>
      </c>
      <c r="F39" s="350">
        <f>'- 9 -'!D39</f>
        <v>15.666359909646113</v>
      </c>
      <c r="G39" s="12">
        <v>96961</v>
      </c>
      <c r="H39" s="12">
        <f>'- 55 -'!G39</f>
        <v>96694</v>
      </c>
      <c r="I39" s="350">
        <v>15.847578794957736</v>
      </c>
      <c r="J39" s="350">
        <f>'- 53 -'!H39</f>
        <v>17.483164497364942</v>
      </c>
    </row>
    <row r="40" spans="1:10" ht="12.75">
      <c r="A40" s="373">
        <v>34</v>
      </c>
      <c r="B40" s="14" t="s">
        <v>155</v>
      </c>
      <c r="C40" s="14">
        <f>'- 4 -'!D40</f>
        <v>6748</v>
      </c>
      <c r="D40" s="14">
        <f>'- 4 -'!F40</f>
        <v>7209.331853820598</v>
      </c>
      <c r="E40" s="351">
        <v>15.189504373177842</v>
      </c>
      <c r="F40" s="351">
        <f>'- 9 -'!D40</f>
        <v>14.471153846153847</v>
      </c>
      <c r="G40" s="14">
        <v>55731</v>
      </c>
      <c r="H40" s="14">
        <f>'- 55 -'!G40</f>
        <v>59015</v>
      </c>
      <c r="I40" s="351">
        <v>24.77801404269894</v>
      </c>
      <c r="J40" s="351">
        <f>'- 53 -'!H40</f>
        <v>24.98532175574826</v>
      </c>
    </row>
    <row r="41" spans="1:10" ht="12.75">
      <c r="A41" s="372">
        <v>35</v>
      </c>
      <c r="B41" s="12" t="s">
        <v>156</v>
      </c>
      <c r="C41" s="12">
        <f>'- 4 -'!D41</f>
        <v>6528</v>
      </c>
      <c r="D41" s="12">
        <f>'- 4 -'!F41</f>
        <v>6695.36873747495</v>
      </c>
      <c r="E41" s="350">
        <v>15.872952457051538</v>
      </c>
      <c r="F41" s="350">
        <f>'- 9 -'!D41</f>
        <v>15.534282823566036</v>
      </c>
      <c r="G41" s="12">
        <v>90319</v>
      </c>
      <c r="H41" s="12">
        <f>'- 55 -'!G41</f>
        <v>91617</v>
      </c>
      <c r="I41" s="350">
        <v>19.080000807458504</v>
      </c>
      <c r="J41" s="350">
        <f>'- 53 -'!H41</f>
        <v>19.92044802882263</v>
      </c>
    </row>
    <row r="42" spans="1:10" ht="12.75">
      <c r="A42" s="373">
        <v>36</v>
      </c>
      <c r="B42" s="14" t="s">
        <v>157</v>
      </c>
      <c r="C42" s="14">
        <f>'- 4 -'!D42</f>
        <v>6153</v>
      </c>
      <c r="D42" s="14">
        <f>'- 4 -'!F42</f>
        <v>6326.574698795181</v>
      </c>
      <c r="E42" s="351">
        <v>15.896892655367232</v>
      </c>
      <c r="F42" s="351">
        <f>'- 9 -'!D42</f>
        <v>15.952448747152618</v>
      </c>
      <c r="G42" s="14">
        <v>113669</v>
      </c>
      <c r="H42" s="14">
        <f>'- 55 -'!G42</f>
        <v>118888</v>
      </c>
      <c r="I42" s="351">
        <v>17.604154781205274</v>
      </c>
      <c r="J42" s="351">
        <f>'- 53 -'!H42</f>
        <v>18.9489196352162</v>
      </c>
    </row>
    <row r="43" spans="1:10" ht="12.75">
      <c r="A43" s="372">
        <v>37</v>
      </c>
      <c r="B43" s="12" t="s">
        <v>158</v>
      </c>
      <c r="C43" s="12">
        <f>'- 4 -'!D43</f>
        <v>6237</v>
      </c>
      <c r="D43" s="12">
        <f>'- 4 -'!F43</f>
        <v>6773.733464955578</v>
      </c>
      <c r="E43" s="350">
        <v>15.394345238095237</v>
      </c>
      <c r="F43" s="350">
        <f>'- 9 -'!D43</f>
        <v>14.853372434017597</v>
      </c>
      <c r="G43" s="12">
        <v>110481</v>
      </c>
      <c r="H43" s="12">
        <f>'- 55 -'!G43</f>
        <v>114659</v>
      </c>
      <c r="I43" s="350">
        <v>20.472623813159654</v>
      </c>
      <c r="J43" s="350">
        <f>'- 53 -'!H43</f>
        <v>20.508973900752444</v>
      </c>
    </row>
    <row r="44" spans="1:10" ht="12.75">
      <c r="A44" s="373">
        <v>38</v>
      </c>
      <c r="B44" s="14" t="s">
        <v>159</v>
      </c>
      <c r="C44" s="14">
        <f>'- 4 -'!D44</f>
        <v>6755</v>
      </c>
      <c r="D44" s="14">
        <f>'- 4 -'!F44</f>
        <v>7045.348908918407</v>
      </c>
      <c r="E44" s="351">
        <v>14.783295711060948</v>
      </c>
      <c r="F44" s="351">
        <f>'- 9 -'!D44</f>
        <v>14.534589749482878</v>
      </c>
      <c r="G44" s="14">
        <v>122202</v>
      </c>
      <c r="H44" s="14">
        <f>'- 55 -'!G44</f>
        <v>123504</v>
      </c>
      <c r="I44" s="351">
        <v>15.79985604408882</v>
      </c>
      <c r="J44" s="351">
        <f>'- 53 -'!H44</f>
        <v>17.960270892355194</v>
      </c>
    </row>
    <row r="45" spans="1:10" ht="12.75">
      <c r="A45" s="372">
        <v>39</v>
      </c>
      <c r="B45" s="12" t="s">
        <v>160</v>
      </c>
      <c r="C45" s="12">
        <f>'- 4 -'!D45</f>
        <v>6097</v>
      </c>
      <c r="D45" s="12">
        <f>'- 4 -'!F45</f>
        <v>6440.758893280632</v>
      </c>
      <c r="E45" s="350">
        <v>15.311228234038296</v>
      </c>
      <c r="F45" s="350">
        <f>'- 9 -'!D45</f>
        <v>15.258326073845742</v>
      </c>
      <c r="G45" s="12">
        <v>106557</v>
      </c>
      <c r="H45" s="12">
        <f>'- 55 -'!G45</f>
        <v>109685</v>
      </c>
      <c r="I45" s="350">
        <v>17.25930829293865</v>
      </c>
      <c r="J45" s="350">
        <f>'- 53 -'!H45</f>
        <v>17.92909027936686</v>
      </c>
    </row>
    <row r="46" spans="1:10" ht="12.75">
      <c r="A46" s="373">
        <v>40</v>
      </c>
      <c r="B46" s="14" t="s">
        <v>161</v>
      </c>
      <c r="C46" s="14">
        <f>'- 4 -'!D46</f>
        <v>5252</v>
      </c>
      <c r="D46" s="14">
        <f>'- 4 -'!F46</f>
        <v>5477.236831683168</v>
      </c>
      <c r="E46" s="351">
        <v>16.545909629824795</v>
      </c>
      <c r="F46" s="351">
        <f>'- 9 -'!D46</f>
        <v>16.280169356745255</v>
      </c>
      <c r="G46" s="14">
        <v>115166</v>
      </c>
      <c r="H46" s="14">
        <f>'- 55 -'!G46</f>
        <v>117684</v>
      </c>
      <c r="I46" s="351">
        <v>13.492423303954835</v>
      </c>
      <c r="J46" s="351">
        <f>'- 53 -'!H46</f>
        <v>14.755624253626326</v>
      </c>
    </row>
    <row r="47" spans="1:10" ht="12.75">
      <c r="A47" s="372">
        <v>41</v>
      </c>
      <c r="B47" s="12" t="s">
        <v>162</v>
      </c>
      <c r="C47" s="12">
        <f>'- 4 -'!D47</f>
        <v>6616</v>
      </c>
      <c r="D47" s="12">
        <f>'- 4 -'!F47</f>
        <v>6872.838375108038</v>
      </c>
      <c r="E47" s="350">
        <v>14.672172593965955</v>
      </c>
      <c r="F47" s="350">
        <f>'- 9 -'!D47</f>
        <v>14.880390980022295</v>
      </c>
      <c r="G47" s="12">
        <v>135887</v>
      </c>
      <c r="H47" s="12">
        <f>'- 55 -'!G47</f>
        <v>138607</v>
      </c>
      <c r="I47" s="350">
        <v>18.884687521877186</v>
      </c>
      <c r="J47" s="350">
        <f>'- 53 -'!H47</f>
        <v>19.053642938756447</v>
      </c>
    </row>
    <row r="48" spans="1:10" ht="12.75">
      <c r="A48" s="373">
        <v>42</v>
      </c>
      <c r="B48" s="14" t="s">
        <v>163</v>
      </c>
      <c r="C48" s="14">
        <f>'- 4 -'!D48</f>
        <v>6723</v>
      </c>
      <c r="D48" s="14">
        <f>'- 4 -'!F48</f>
        <v>6713.980863764044</v>
      </c>
      <c r="E48" s="351">
        <v>15.507226236798223</v>
      </c>
      <c r="F48" s="351">
        <f>'- 9 -'!D48</f>
        <v>15.837619908244129</v>
      </c>
      <c r="G48" s="14">
        <v>121856</v>
      </c>
      <c r="H48" s="14">
        <f>'- 55 -'!G48</f>
        <v>121423</v>
      </c>
      <c r="I48" s="351">
        <v>18.473515561846735</v>
      </c>
      <c r="J48" s="351">
        <f>'- 53 -'!H48</f>
        <v>20.201959081164258</v>
      </c>
    </row>
    <row r="49" spans="1:10" ht="12.75">
      <c r="A49" s="372">
        <v>43</v>
      </c>
      <c r="B49" s="12" t="s">
        <v>164</v>
      </c>
      <c r="C49" s="12">
        <f>'- 4 -'!D49</f>
        <v>6875</v>
      </c>
      <c r="D49" s="12">
        <f>'- 4 -'!F49</f>
        <v>7149.590935502615</v>
      </c>
      <c r="E49" s="350">
        <v>13.393939393939394</v>
      </c>
      <c r="F49" s="350">
        <f>'- 9 -'!D49</f>
        <v>13.498039215686275</v>
      </c>
      <c r="G49" s="12">
        <v>156008</v>
      </c>
      <c r="H49" s="12">
        <f>'- 55 -'!G49</f>
        <v>160800</v>
      </c>
      <c r="I49" s="350">
        <v>18.565073139775077</v>
      </c>
      <c r="J49" s="350">
        <f>'- 53 -'!H49</f>
        <v>18.85780923348127</v>
      </c>
    </row>
    <row r="50" spans="1:10" ht="12.75">
      <c r="A50" s="373">
        <v>44</v>
      </c>
      <c r="B50" s="14" t="s">
        <v>165</v>
      </c>
      <c r="C50" s="14">
        <f>'- 4 -'!D50</f>
        <v>6519</v>
      </c>
      <c r="D50" s="14">
        <f>'- 4 -'!F50</f>
        <v>6507.91884057971</v>
      </c>
      <c r="E50" s="351">
        <v>15.030522269952518</v>
      </c>
      <c r="F50" s="351">
        <f>'- 9 -'!D50</f>
        <v>15.343562374916612</v>
      </c>
      <c r="G50" s="14">
        <v>99544</v>
      </c>
      <c r="H50" s="14">
        <f>'- 55 -'!G50</f>
        <v>96676</v>
      </c>
      <c r="I50" s="351">
        <v>22.271025672584358</v>
      </c>
      <c r="J50" s="351">
        <f>'- 53 -'!H50</f>
        <v>22.401820639541466</v>
      </c>
    </row>
    <row r="51" spans="1:10" ht="12.75">
      <c r="A51" s="372">
        <v>45</v>
      </c>
      <c r="B51" s="12" t="s">
        <v>166</v>
      </c>
      <c r="C51" s="12">
        <f>'- 4 -'!D51</f>
        <v>5640</v>
      </c>
      <c r="D51" s="12">
        <f>'- 4 -'!F51</f>
        <v>6239.88845570717</v>
      </c>
      <c r="E51" s="350">
        <v>16.53276595744681</v>
      </c>
      <c r="F51" s="350">
        <f>'- 9 -'!D51</f>
        <v>16.310165150578467</v>
      </c>
      <c r="G51" s="12">
        <v>68556</v>
      </c>
      <c r="H51" s="12">
        <f>'- 55 -'!G51</f>
        <v>71735</v>
      </c>
      <c r="I51" s="350">
        <v>18.748459391571732</v>
      </c>
      <c r="J51" s="350">
        <f>'- 53 -'!H51</f>
        <v>19.638435398733147</v>
      </c>
    </row>
    <row r="52" spans="1:10" ht="12.75">
      <c r="A52" s="373">
        <v>46</v>
      </c>
      <c r="B52" s="14" t="s">
        <v>167</v>
      </c>
      <c r="C52" s="14">
        <f>'- 4 -'!D52</f>
        <v>6822</v>
      </c>
      <c r="D52" s="14">
        <f>'- 4 -'!F52</f>
        <v>6710.903712239178</v>
      </c>
      <c r="E52" s="351">
        <v>14.828689759036145</v>
      </c>
      <c r="F52" s="351">
        <f>'- 9 -'!D52</f>
        <v>15.492617967769952</v>
      </c>
      <c r="G52" s="14">
        <v>69873</v>
      </c>
      <c r="H52" s="14">
        <f>'- 55 -'!G52</f>
        <v>69433</v>
      </c>
      <c r="I52" s="351">
        <v>20.914144700105954</v>
      </c>
      <c r="J52" s="351">
        <f>'- 53 -'!H52</f>
        <v>21.490645752078848</v>
      </c>
    </row>
    <row r="53" spans="1:10" ht="12.75">
      <c r="A53" s="372">
        <v>47</v>
      </c>
      <c r="B53" s="12" t="s">
        <v>168</v>
      </c>
      <c r="C53" s="12">
        <f>'- 4 -'!D53</f>
        <v>5485</v>
      </c>
      <c r="D53" s="12">
        <f>'- 4 -'!F53</f>
        <v>5784.881648755271</v>
      </c>
      <c r="E53" s="350">
        <v>16.771801812404377</v>
      </c>
      <c r="F53" s="350">
        <f>'- 9 -'!D53</f>
        <v>16.13476733977173</v>
      </c>
      <c r="G53" s="12">
        <v>97444</v>
      </c>
      <c r="H53" s="12">
        <f>'- 55 -'!G53</f>
        <v>95631</v>
      </c>
      <c r="I53" s="350">
        <v>17.314063783713795</v>
      </c>
      <c r="J53" s="350">
        <f>'- 53 -'!H53</f>
        <v>18.79345831337682</v>
      </c>
    </row>
    <row r="54" spans="1:10" ht="12.75">
      <c r="A54" s="373">
        <v>48</v>
      </c>
      <c r="B54" s="14" t="s">
        <v>169</v>
      </c>
      <c r="C54" s="14">
        <f>'- 4 -'!D54</f>
        <v>9741</v>
      </c>
      <c r="D54" s="14">
        <f>'- 4 -'!F54</f>
        <v>10244.13368394594</v>
      </c>
      <c r="E54" s="351">
        <v>13.183788469874296</v>
      </c>
      <c r="F54" s="351">
        <f>'- 9 -'!D54</f>
        <v>13.669618078498747</v>
      </c>
      <c r="G54" s="14">
        <v>21039</v>
      </c>
      <c r="H54" s="14">
        <f>'- 55 -'!G54</f>
        <v>22697</v>
      </c>
      <c r="I54" s="351">
        <v>16.258154654773318</v>
      </c>
      <c r="J54" s="351">
        <f>'- 53 -'!H54</f>
        <v>18.299991975223843</v>
      </c>
    </row>
    <row r="55" spans="1:10" ht="12.75">
      <c r="A55" s="372">
        <v>49</v>
      </c>
      <c r="B55" s="12" t="s">
        <v>170</v>
      </c>
      <c r="C55" s="12">
        <f>'- 4 -'!D55</f>
        <v>6931</v>
      </c>
      <c r="D55" s="12">
        <f>'- 4 -'!F55</f>
        <v>7374.688088999218</v>
      </c>
      <c r="E55" s="350">
        <v>13.8425702811245</v>
      </c>
      <c r="F55" s="350">
        <f>'- 9 -'!D55</f>
        <v>13.626710934318917</v>
      </c>
      <c r="G55" s="12">
        <v>97508</v>
      </c>
      <c r="H55" s="12">
        <f>'- 55 -'!G55</f>
        <v>100317</v>
      </c>
      <c r="I55" s="350"/>
      <c r="J55" s="350">
        <f>'- 53 -'!H55</f>
        <v>0</v>
      </c>
    </row>
    <row r="56" spans="1:10" ht="12.75">
      <c r="A56" s="373">
        <v>50</v>
      </c>
      <c r="B56" s="398" t="s">
        <v>385</v>
      </c>
      <c r="C56" s="14">
        <f>'- 4 -'!D56</f>
        <v>7066</v>
      </c>
      <c r="D56" s="14">
        <f>'- 4 -'!F56</f>
        <v>7416.083178807947</v>
      </c>
      <c r="E56" s="351">
        <v>14.393814278207342</v>
      </c>
      <c r="F56" s="351">
        <f>'- 9 -'!D56</f>
        <v>14.147054414630489</v>
      </c>
      <c r="G56" s="14">
        <v>120532</v>
      </c>
      <c r="H56" s="14">
        <f>'- 55 -'!G56</f>
        <v>123668</v>
      </c>
      <c r="I56" s="351">
        <v>20.235461469453988</v>
      </c>
      <c r="J56" s="351">
        <f>'- 53 -'!H56</f>
        <v>21.371022486654095</v>
      </c>
    </row>
    <row r="57" spans="1:10" ht="12.75">
      <c r="A57" s="372">
        <v>2264</v>
      </c>
      <c r="B57" s="12" t="s">
        <v>171</v>
      </c>
      <c r="C57" s="12">
        <f>'- 4 -'!D57</f>
        <v>8840</v>
      </c>
      <c r="D57" s="12">
        <f>'- 4 -'!F57</f>
        <v>9054.528395061729</v>
      </c>
      <c r="E57" s="350">
        <v>12</v>
      </c>
      <c r="F57" s="350">
        <f>'- 9 -'!D57</f>
        <v>12.538699690402478</v>
      </c>
      <c r="G57" s="12">
        <v>58841</v>
      </c>
      <c r="H57" s="12">
        <f>'- 55 -'!G57</f>
        <v>62659</v>
      </c>
      <c r="I57" s="350">
        <v>34.39370811463835</v>
      </c>
      <c r="J57" s="350">
        <f>'- 53 -'!H57</f>
        <v>36.10004681419179</v>
      </c>
    </row>
    <row r="58" spans="1:10" ht="12.75">
      <c r="A58" s="373">
        <v>2309</v>
      </c>
      <c r="B58" s="14" t="s">
        <v>172</v>
      </c>
      <c r="C58" s="14">
        <f>'- 4 -'!D58</f>
        <v>8178</v>
      </c>
      <c r="D58" s="14">
        <f>'- 4 -'!F58</f>
        <v>7447.270992366412</v>
      </c>
      <c r="E58" s="351">
        <v>13.425</v>
      </c>
      <c r="F58" s="351">
        <f>'- 9 -'!D58</f>
        <v>13.789473684210526</v>
      </c>
      <c r="G58" s="14">
        <v>45331</v>
      </c>
      <c r="H58" s="14">
        <f>'- 55 -'!G58</f>
        <v>48793</v>
      </c>
      <c r="I58" s="351">
        <v>29.17759286208366</v>
      </c>
      <c r="J58" s="351">
        <f>'- 53 -'!H58</f>
        <v>30.156010407869896</v>
      </c>
    </row>
    <row r="59" spans="1:10" ht="12.75">
      <c r="A59" s="372">
        <v>2312</v>
      </c>
      <c r="B59" s="12" t="s">
        <v>173</v>
      </c>
      <c r="C59" s="12">
        <f>'- 4 -'!D59</f>
        <v>7662</v>
      </c>
      <c r="D59" s="12">
        <f>'- 4 -'!F59</f>
        <v>8247.482993197278</v>
      </c>
      <c r="E59" s="350">
        <v>12.5</v>
      </c>
      <c r="F59" s="350">
        <f>'- 9 -'!D59</f>
        <v>11.605263157894736</v>
      </c>
      <c r="G59" s="12">
        <v>12383</v>
      </c>
      <c r="H59" s="12">
        <f>'- 55 -'!G59</f>
        <v>12681</v>
      </c>
      <c r="I59" s="350">
        <v>34.00354316919823</v>
      </c>
      <c r="J59" s="350">
        <f>'- 53 -'!H59</f>
        <v>35.762948869712</v>
      </c>
    </row>
    <row r="60" spans="1:10" ht="12.75">
      <c r="A60" s="373">
        <v>2355</v>
      </c>
      <c r="B60" s="14" t="s">
        <v>174</v>
      </c>
      <c r="C60" s="14">
        <f>'- 4 -'!D60</f>
        <v>6530</v>
      </c>
      <c r="D60" s="14">
        <f>'- 4 -'!F60</f>
        <v>7045.115336842728</v>
      </c>
      <c r="E60" s="351">
        <v>15.001291878391179</v>
      </c>
      <c r="F60" s="351">
        <f>'- 9 -'!D60</f>
        <v>14.549913941480206</v>
      </c>
      <c r="G60" s="14">
        <v>72802</v>
      </c>
      <c r="H60" s="14">
        <f>'- 55 -'!G60</f>
        <v>74166</v>
      </c>
      <c r="I60" s="351">
        <v>25.919880694933017</v>
      </c>
      <c r="J60" s="351">
        <f>'- 53 -'!H60</f>
        <v>27.959023621754877</v>
      </c>
    </row>
    <row r="61" spans="1:10" ht="12.75">
      <c r="A61" s="372">
        <v>2439</v>
      </c>
      <c r="B61" s="12" t="s">
        <v>175</v>
      </c>
      <c r="C61" s="12">
        <f>'- 4 -'!D61</f>
        <v>6953</v>
      </c>
      <c r="D61" s="12">
        <f>'- 4 -'!F61</f>
        <v>7916.990323232322</v>
      </c>
      <c r="E61" s="350">
        <v>15.248226950354612</v>
      </c>
      <c r="F61" s="350">
        <f>'- 9 -'!D61</f>
        <v>15.831556503198296</v>
      </c>
      <c r="G61" s="12">
        <v>80562</v>
      </c>
      <c r="H61" s="12">
        <f>'- 55 -'!G61</f>
        <v>84532</v>
      </c>
      <c r="I61" s="350">
        <v>18.022644180361134</v>
      </c>
      <c r="J61" s="350">
        <f>'- 53 -'!H61</f>
        <v>18.254437690993196</v>
      </c>
    </row>
    <row r="62" spans="1:10" ht="12.75">
      <c r="A62" s="373">
        <v>2460</v>
      </c>
      <c r="B62" s="14" t="s">
        <v>176</v>
      </c>
      <c r="C62" s="14">
        <f>'- 4 -'!D62</f>
        <v>8949</v>
      </c>
      <c r="D62" s="14">
        <f>'- 4 -'!F62</f>
        <v>8939.40322580645</v>
      </c>
      <c r="E62" s="351">
        <v>11.039081311353954</v>
      </c>
      <c r="F62" s="351">
        <f>'- 9 -'!D62</f>
        <v>11.272727272727273</v>
      </c>
      <c r="G62" s="14">
        <v>56773</v>
      </c>
      <c r="H62" s="14">
        <f>'- 55 -'!G62</f>
        <v>55039</v>
      </c>
      <c r="I62" s="351">
        <v>49.66607105809282</v>
      </c>
      <c r="J62" s="351">
        <f>'- 53 -'!H62</f>
        <v>49.95361093316751</v>
      </c>
    </row>
    <row r="63" spans="1:10" ht="12.75">
      <c r="A63" s="372">
        <v>3000</v>
      </c>
      <c r="B63" s="12" t="s">
        <v>447</v>
      </c>
      <c r="C63" s="12">
        <f>'- 4 -'!D63</f>
        <v>7279</v>
      </c>
      <c r="D63" s="12">
        <f>'- 4 -'!F63</f>
        <v>6842.044604316547</v>
      </c>
      <c r="E63" s="350">
        <v>17.574967405475878</v>
      </c>
      <c r="F63" s="350">
        <f>'- 9 -'!D63</f>
        <v>19.48962422882782</v>
      </c>
      <c r="G63" s="12">
        <v>0</v>
      </c>
      <c r="H63" s="12"/>
      <c r="I63" s="350"/>
      <c r="J63" s="350"/>
    </row>
    <row r="64" spans="1:10" ht="4.5" customHeight="1">
      <c r="A64" s="374"/>
      <c r="B64" s="15"/>
      <c r="E64" s="352"/>
      <c r="F64" s="352"/>
      <c r="I64" s="352"/>
      <c r="J64" s="352"/>
    </row>
    <row r="65" spans="1:10" ht="12.75">
      <c r="A65" s="375"/>
      <c r="B65" s="18" t="s">
        <v>177</v>
      </c>
      <c r="C65" s="18">
        <f>'- 4 -'!D65</f>
        <v>6324</v>
      </c>
      <c r="D65" s="18">
        <f>'- 4 -'!F65</f>
        <v>6462.271155451423</v>
      </c>
      <c r="E65" s="353">
        <v>15.271077031005417</v>
      </c>
      <c r="F65" s="353">
        <f>'- 9 -'!D65</f>
        <v>15.369707766895177</v>
      </c>
      <c r="G65" s="18">
        <v>109973</v>
      </c>
      <c r="H65" s="18">
        <f>'- 55 -'!G65</f>
        <v>108812</v>
      </c>
      <c r="I65" s="353">
        <v>19.15322530441407</v>
      </c>
      <c r="J65" s="353">
        <f>'- 53 -'!H65</f>
        <v>20.247470246857947</v>
      </c>
    </row>
    <row r="66" spans="1:10" ht="4.5" customHeight="1">
      <c r="A66" s="374"/>
      <c r="B66" s="15"/>
      <c r="C66" s="352"/>
      <c r="D66" s="352"/>
      <c r="E66" s="352"/>
      <c r="F66" s="352"/>
      <c r="G66" s="352"/>
      <c r="H66" s="352"/>
      <c r="I66" s="352"/>
      <c r="J66" s="352"/>
    </row>
    <row r="67" spans="1:10" ht="12.75">
      <c r="A67" s="373">
        <v>2155</v>
      </c>
      <c r="B67" s="14" t="s">
        <v>178</v>
      </c>
      <c r="C67" s="14">
        <f>'- 4 -'!D67</f>
        <v>8315</v>
      </c>
      <c r="D67" s="14">
        <f>'- 4 -'!F67</f>
        <v>7936.134570446736</v>
      </c>
      <c r="E67" s="351">
        <v>12.285714285714286</v>
      </c>
      <c r="F67" s="351">
        <f>'- 9 -'!D67</f>
        <v>14.923076923076923</v>
      </c>
      <c r="G67" s="351"/>
      <c r="H67" s="351"/>
      <c r="I67" s="351"/>
      <c r="J67" s="351"/>
    </row>
    <row r="68" spans="1:10" ht="12.75">
      <c r="A68" s="372">
        <v>2408</v>
      </c>
      <c r="B68" s="12" t="s">
        <v>180</v>
      </c>
      <c r="C68" s="12">
        <f>'- 4 -'!D68</f>
        <v>8194</v>
      </c>
      <c r="D68" s="12">
        <f>'- 4 -'!F68</f>
        <v>8480.635514018692</v>
      </c>
      <c r="E68" s="350">
        <v>11.104441776710683</v>
      </c>
      <c r="F68" s="350">
        <f>'- 9 -'!D68</f>
        <v>10.704281712685074</v>
      </c>
      <c r="G68" s="350"/>
      <c r="H68" s="350"/>
      <c r="I68" s="350"/>
      <c r="J68" s="350"/>
    </row>
    <row r="69" ht="6.75" customHeight="1">
      <c r="E69"/>
    </row>
    <row r="70" spans="1:9" ht="12" customHeight="1">
      <c r="A70" s="392" t="s">
        <v>436</v>
      </c>
      <c r="B70" s="269" t="s">
        <v>437</v>
      </c>
      <c r="C70" s="121"/>
      <c r="D70" s="121"/>
      <c r="E70" s="121"/>
      <c r="F70" s="121"/>
      <c r="G70" s="121"/>
      <c r="H70" s="121"/>
      <c r="I70" s="121"/>
    </row>
    <row r="71" spans="1:9" ht="12" customHeight="1">
      <c r="A71" s="392" t="s">
        <v>438</v>
      </c>
      <c r="B71" s="269" t="s">
        <v>481</v>
      </c>
      <c r="C71" s="121"/>
      <c r="D71" s="121"/>
      <c r="E71" s="121"/>
      <c r="F71" s="121"/>
      <c r="G71" s="121"/>
      <c r="H71" s="121"/>
      <c r="I71" s="121"/>
    </row>
    <row r="72" spans="1:9" ht="12" customHeight="1">
      <c r="A72" s="392" t="s">
        <v>439</v>
      </c>
      <c r="B72" s="269" t="s">
        <v>482</v>
      </c>
      <c r="C72" s="121"/>
      <c r="D72" s="121"/>
      <c r="E72" s="121"/>
      <c r="F72" s="121"/>
      <c r="G72" s="121"/>
      <c r="H72" s="121"/>
      <c r="I72" s="121"/>
    </row>
    <row r="73" spans="1:9" ht="12" customHeight="1">
      <c r="A73" s="392" t="s">
        <v>440</v>
      </c>
      <c r="B73" s="269" t="s">
        <v>483</v>
      </c>
      <c r="C73" s="121"/>
      <c r="D73" s="121"/>
      <c r="E73" s="121"/>
      <c r="F73" s="121"/>
      <c r="G73" s="121"/>
      <c r="H73" s="121"/>
      <c r="I73" s="121"/>
    </row>
    <row r="74" spans="1:9" ht="12" customHeight="1">
      <c r="A74" s="392"/>
      <c r="B74" s="269"/>
      <c r="C74" s="121"/>
      <c r="D74" s="121"/>
      <c r="E74" s="121"/>
      <c r="F74" s="121"/>
      <c r="G74" s="121"/>
      <c r="H74" s="121"/>
      <c r="I74" s="121"/>
    </row>
    <row r="75" ht="12.75">
      <c r="B75" s="269"/>
    </row>
  </sheetData>
  <printOptions horizontalCentered="1"/>
  <pageMargins left="0.5" right="0.5" top="0.6" bottom="0" header="0.3" footer="0"/>
  <pageSetup fitToHeight="1" fitToWidth="1" horizontalDpi="600" verticalDpi="600" orientation="portrait" scale="83"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74"/>
  <sheetViews>
    <sheetView showGridLines="0" showZeros="0" workbookViewId="0" topLeftCell="A1">
      <selection activeCell="A1" sqref="A1"/>
    </sheetView>
  </sheetViews>
  <sheetFormatPr defaultColWidth="16.83203125" defaultRowHeight="12"/>
  <cols>
    <col min="1" max="1" width="6.83203125" style="81" customWidth="1"/>
    <col min="2" max="2" width="30.83203125" style="81" customWidth="1"/>
    <col min="3" max="6" width="17.83203125" style="81" customWidth="1"/>
    <col min="7" max="7" width="16.83203125" style="81" customWidth="1"/>
    <col min="8" max="16384" width="16.83203125" style="81" customWidth="1"/>
  </cols>
  <sheetData>
    <row r="1" spans="2:7" ht="6.75" customHeight="1">
      <c r="B1" s="79"/>
      <c r="C1" s="141"/>
      <c r="D1" s="141"/>
      <c r="E1" s="141"/>
      <c r="F1" s="141"/>
      <c r="G1" s="141"/>
    </row>
    <row r="2" spans="1:8" ht="12.75">
      <c r="A2" s="6"/>
      <c r="B2" s="82"/>
      <c r="C2" s="198" t="s">
        <v>339</v>
      </c>
      <c r="D2" s="198"/>
      <c r="E2" s="198"/>
      <c r="F2" s="198"/>
      <c r="G2" s="213"/>
      <c r="H2" s="213"/>
    </row>
    <row r="3" spans="1:8" ht="12.75">
      <c r="A3" s="7"/>
      <c r="B3" s="85"/>
      <c r="C3" s="271"/>
      <c r="D3" s="201"/>
      <c r="E3" s="201"/>
      <c r="F3" s="201"/>
      <c r="G3" s="214"/>
      <c r="H3" s="214"/>
    </row>
    <row r="4" spans="1:7" ht="12.75">
      <c r="A4" s="8"/>
      <c r="C4" s="141"/>
      <c r="D4" s="141"/>
      <c r="E4" s="141"/>
      <c r="F4" s="141"/>
      <c r="G4" s="141"/>
    </row>
    <row r="5" spans="1:7" ht="12.75">
      <c r="A5" s="8"/>
      <c r="C5" s="141"/>
      <c r="D5" s="141"/>
      <c r="E5" s="141"/>
      <c r="F5" s="141"/>
      <c r="G5" s="141"/>
    </row>
    <row r="6" spans="1:8" ht="12.75">
      <c r="A6" s="8"/>
      <c r="C6" s="401" t="str">
        <f>STATDATE</f>
        <v>ACTUAL SEPTEMBER 30, 1999</v>
      </c>
      <c r="D6" s="135"/>
      <c r="E6" s="135"/>
      <c r="F6" s="135"/>
      <c r="G6" s="402"/>
      <c r="H6" s="403">
        <v>1998</v>
      </c>
    </row>
    <row r="7" spans="3:8" ht="16.5">
      <c r="C7" s="189" t="s">
        <v>493</v>
      </c>
      <c r="D7" s="69"/>
      <c r="E7" s="69"/>
      <c r="F7" s="432" t="s">
        <v>494</v>
      </c>
      <c r="G7" s="432" t="s">
        <v>495</v>
      </c>
      <c r="H7" s="432" t="s">
        <v>495</v>
      </c>
    </row>
    <row r="8" spans="1:8" ht="12.75">
      <c r="A8" s="92"/>
      <c r="B8" s="45"/>
      <c r="C8" s="305" t="s">
        <v>96</v>
      </c>
      <c r="D8" s="206" t="s">
        <v>97</v>
      </c>
      <c r="E8" s="312" t="s">
        <v>98</v>
      </c>
      <c r="F8" s="407" t="s">
        <v>95</v>
      </c>
      <c r="G8" s="267"/>
      <c r="H8" s="306"/>
    </row>
    <row r="9" spans="1:8" ht="12.75">
      <c r="A9" s="51" t="s">
        <v>110</v>
      </c>
      <c r="B9" s="52" t="s">
        <v>111</v>
      </c>
      <c r="C9" s="74" t="s">
        <v>340</v>
      </c>
      <c r="D9" s="75" t="s">
        <v>340</v>
      </c>
      <c r="E9" s="315" t="s">
        <v>340</v>
      </c>
      <c r="F9" s="408" t="s">
        <v>340</v>
      </c>
      <c r="G9" s="75" t="s">
        <v>340</v>
      </c>
      <c r="H9" s="74" t="s">
        <v>340</v>
      </c>
    </row>
    <row r="10" spans="1:8" ht="4.5" customHeight="1">
      <c r="A10" s="76"/>
      <c r="B10" s="76"/>
      <c r="E10"/>
      <c r="F10"/>
      <c r="G10"/>
      <c r="H10" s="391"/>
    </row>
    <row r="11" spans="1:8" ht="12.75">
      <c r="A11" s="11">
        <v>1</v>
      </c>
      <c r="B11" s="12" t="s">
        <v>126</v>
      </c>
      <c r="C11" s="12">
        <v>33658</v>
      </c>
      <c r="D11" s="12">
        <v>1969</v>
      </c>
      <c r="E11" s="404">
        <f>C11-D11</f>
        <v>31689</v>
      </c>
      <c r="F11" s="409">
        <f>'- 7 -'!H11</f>
        <v>30209.2</v>
      </c>
      <c r="G11" s="354">
        <v>29924.2</v>
      </c>
      <c r="H11" s="350">
        <v>29698.7</v>
      </c>
    </row>
    <row r="12" spans="1:8" ht="12.75">
      <c r="A12" s="13">
        <v>2</v>
      </c>
      <c r="B12" s="14" t="s">
        <v>127</v>
      </c>
      <c r="C12" s="14">
        <v>9594</v>
      </c>
      <c r="D12" s="14">
        <v>0</v>
      </c>
      <c r="E12" s="405">
        <f aca="true" t="shared" si="0" ref="E12:E63">C12-D12</f>
        <v>9594</v>
      </c>
      <c r="F12" s="410">
        <f>'- 7 -'!H12</f>
        <v>9162.82</v>
      </c>
      <c r="G12" s="355">
        <v>9135.4</v>
      </c>
      <c r="H12" s="351">
        <v>9087.2</v>
      </c>
    </row>
    <row r="13" spans="1:8" ht="12.75">
      <c r="A13" s="11">
        <v>3</v>
      </c>
      <c r="B13" s="12" t="s">
        <v>128</v>
      </c>
      <c r="C13" s="12">
        <v>6899</v>
      </c>
      <c r="D13" s="12">
        <v>0</v>
      </c>
      <c r="E13" s="404">
        <f t="shared" si="0"/>
        <v>6899</v>
      </c>
      <c r="F13" s="409">
        <f>'- 7 -'!H13</f>
        <v>5981.4</v>
      </c>
      <c r="G13" s="354">
        <v>6537.8</v>
      </c>
      <c r="H13" s="350">
        <v>6080.3</v>
      </c>
    </row>
    <row r="14" spans="1:8" ht="12.75">
      <c r="A14" s="13">
        <v>4</v>
      </c>
      <c r="B14" s="14" t="s">
        <v>129</v>
      </c>
      <c r="C14" s="14">
        <v>6051</v>
      </c>
      <c r="D14" s="14">
        <v>0</v>
      </c>
      <c r="E14" s="405">
        <f t="shared" si="0"/>
        <v>6051</v>
      </c>
      <c r="F14" s="410">
        <f>'- 7 -'!H14</f>
        <v>5795.8</v>
      </c>
      <c r="G14" s="355">
        <v>5795.8</v>
      </c>
      <c r="H14" s="351">
        <v>5669.1</v>
      </c>
    </row>
    <row r="15" spans="1:8" ht="12.75">
      <c r="A15" s="11">
        <v>5</v>
      </c>
      <c r="B15" s="12" t="s">
        <v>130</v>
      </c>
      <c r="C15" s="12">
        <v>7434</v>
      </c>
      <c r="D15" s="12">
        <v>0</v>
      </c>
      <c r="E15" s="404">
        <f t="shared" si="0"/>
        <v>7434</v>
      </c>
      <c r="F15" s="409">
        <f>'- 7 -'!H15</f>
        <v>7061.7</v>
      </c>
      <c r="G15" s="354">
        <v>7034.7</v>
      </c>
      <c r="H15" s="350">
        <v>6935.3</v>
      </c>
    </row>
    <row r="16" spans="1:8" ht="12.75">
      <c r="A16" s="13">
        <v>6</v>
      </c>
      <c r="B16" s="14" t="s">
        <v>131</v>
      </c>
      <c r="C16" s="14">
        <v>9320</v>
      </c>
      <c r="D16" s="14">
        <v>0</v>
      </c>
      <c r="E16" s="405">
        <f t="shared" si="0"/>
        <v>9320</v>
      </c>
      <c r="F16" s="410">
        <f>'- 7 -'!H16</f>
        <v>8893.5</v>
      </c>
      <c r="G16" s="355">
        <v>8958.9</v>
      </c>
      <c r="H16" s="351">
        <v>9543</v>
      </c>
    </row>
    <row r="17" spans="1:8" ht="12.75">
      <c r="A17" s="11">
        <v>9</v>
      </c>
      <c r="B17" s="12" t="s">
        <v>132</v>
      </c>
      <c r="C17" s="12">
        <v>13521</v>
      </c>
      <c r="D17" s="12">
        <v>0</v>
      </c>
      <c r="E17" s="404">
        <f t="shared" si="0"/>
        <v>13521</v>
      </c>
      <c r="F17" s="409">
        <f>'- 7 -'!H17</f>
        <v>12879.2</v>
      </c>
      <c r="G17" s="354">
        <v>12858.3</v>
      </c>
      <c r="H17" s="350">
        <v>12733.9</v>
      </c>
    </row>
    <row r="18" spans="1:8" ht="12.75">
      <c r="A18" s="13">
        <v>10</v>
      </c>
      <c r="B18" s="14" t="s">
        <v>133</v>
      </c>
      <c r="C18" s="14">
        <v>9036</v>
      </c>
      <c r="D18" s="14">
        <v>0</v>
      </c>
      <c r="E18" s="405">
        <f t="shared" si="0"/>
        <v>9036</v>
      </c>
      <c r="F18" s="410">
        <f>'- 7 -'!H18</f>
        <v>8725</v>
      </c>
      <c r="G18" s="355">
        <v>8685.9</v>
      </c>
      <c r="H18" s="351">
        <v>8673.4</v>
      </c>
    </row>
    <row r="19" spans="1:8" ht="12.75">
      <c r="A19" s="11">
        <v>11</v>
      </c>
      <c r="B19" s="12" t="s">
        <v>134</v>
      </c>
      <c r="C19" s="12">
        <v>4937</v>
      </c>
      <c r="D19" s="12">
        <v>0</v>
      </c>
      <c r="E19" s="404">
        <f t="shared" si="0"/>
        <v>4937</v>
      </c>
      <c r="F19" s="409">
        <f>'- 7 -'!H19</f>
        <v>4728.4</v>
      </c>
      <c r="G19" s="354">
        <v>4677</v>
      </c>
      <c r="H19" s="350">
        <v>4596.7</v>
      </c>
    </row>
    <row r="20" spans="1:8" ht="12.75">
      <c r="A20" s="13">
        <v>12</v>
      </c>
      <c r="B20" s="14" t="s">
        <v>135</v>
      </c>
      <c r="C20" s="14">
        <v>8683</v>
      </c>
      <c r="D20" s="14">
        <v>0</v>
      </c>
      <c r="E20" s="405">
        <f t="shared" si="0"/>
        <v>8683</v>
      </c>
      <c r="F20" s="410">
        <f>'- 7 -'!H20</f>
        <v>8089.1</v>
      </c>
      <c r="G20" s="355">
        <v>8087.2</v>
      </c>
      <c r="H20" s="351">
        <v>8035.9</v>
      </c>
    </row>
    <row r="21" spans="1:8" ht="12.75">
      <c r="A21" s="11">
        <v>13</v>
      </c>
      <c r="B21" s="12" t="s">
        <v>136</v>
      </c>
      <c r="C21" s="12">
        <v>3618</v>
      </c>
      <c r="D21" s="12">
        <v>0</v>
      </c>
      <c r="E21" s="404">
        <f t="shared" si="0"/>
        <v>3618</v>
      </c>
      <c r="F21" s="409">
        <f>'- 7 -'!H21</f>
        <v>3147.5</v>
      </c>
      <c r="G21" s="354">
        <v>3074.5</v>
      </c>
      <c r="H21" s="350">
        <v>3013.5</v>
      </c>
    </row>
    <row r="22" spans="1:8" ht="12.75">
      <c r="A22" s="13">
        <v>14</v>
      </c>
      <c r="B22" s="14" t="s">
        <v>137</v>
      </c>
      <c r="C22" s="14">
        <v>3750</v>
      </c>
      <c r="D22" s="14">
        <v>0</v>
      </c>
      <c r="E22" s="405">
        <f t="shared" si="0"/>
        <v>3750</v>
      </c>
      <c r="F22" s="410">
        <f>'- 7 -'!H22</f>
        <v>3616.6</v>
      </c>
      <c r="G22" s="355">
        <v>3597.6</v>
      </c>
      <c r="H22" s="351">
        <v>3574.9</v>
      </c>
    </row>
    <row r="23" spans="1:8" ht="12.75">
      <c r="A23" s="11">
        <v>15</v>
      </c>
      <c r="B23" s="12" t="s">
        <v>138</v>
      </c>
      <c r="C23" s="12">
        <v>5934</v>
      </c>
      <c r="D23" s="12">
        <v>0</v>
      </c>
      <c r="E23" s="404">
        <f t="shared" si="0"/>
        <v>5934</v>
      </c>
      <c r="F23" s="409">
        <f>'- 7 -'!H23</f>
        <v>5698.2</v>
      </c>
      <c r="G23" s="354">
        <v>5694.6</v>
      </c>
      <c r="H23" s="350">
        <v>5609.4</v>
      </c>
    </row>
    <row r="24" spans="1:8" ht="12.75">
      <c r="A24" s="13">
        <v>16</v>
      </c>
      <c r="B24" s="14" t="s">
        <v>139</v>
      </c>
      <c r="C24" s="14">
        <v>793</v>
      </c>
      <c r="D24" s="14">
        <v>0</v>
      </c>
      <c r="E24" s="405">
        <f t="shared" si="0"/>
        <v>793</v>
      </c>
      <c r="F24" s="410">
        <f>'- 7 -'!H24</f>
        <v>787</v>
      </c>
      <c r="G24" s="355">
        <v>740.1</v>
      </c>
      <c r="H24" s="351">
        <v>729</v>
      </c>
    </row>
    <row r="25" spans="1:8" ht="12.75">
      <c r="A25" s="11">
        <v>17</v>
      </c>
      <c r="B25" s="12" t="s">
        <v>140</v>
      </c>
      <c r="C25" s="12">
        <v>548</v>
      </c>
      <c r="D25" s="12">
        <v>0</v>
      </c>
      <c r="E25" s="404">
        <f t="shared" si="0"/>
        <v>548</v>
      </c>
      <c r="F25" s="409">
        <f>'- 7 -'!H25</f>
        <v>542</v>
      </c>
      <c r="G25" s="354">
        <v>523</v>
      </c>
      <c r="H25" s="350">
        <v>534.5</v>
      </c>
    </row>
    <row r="26" spans="1:8" ht="12.75">
      <c r="A26" s="13">
        <v>18</v>
      </c>
      <c r="B26" s="14" t="s">
        <v>141</v>
      </c>
      <c r="C26" s="14">
        <v>1763</v>
      </c>
      <c r="D26" s="14">
        <v>0</v>
      </c>
      <c r="E26" s="405">
        <f t="shared" si="0"/>
        <v>1763</v>
      </c>
      <c r="F26" s="410">
        <f>'- 7 -'!H26</f>
        <v>1545.7</v>
      </c>
      <c r="G26" s="355">
        <v>1541.2</v>
      </c>
      <c r="H26" s="351">
        <v>1476.2</v>
      </c>
    </row>
    <row r="27" spans="1:8" ht="12.75">
      <c r="A27" s="11">
        <v>19</v>
      </c>
      <c r="B27" s="12" t="s">
        <v>142</v>
      </c>
      <c r="C27" s="12">
        <v>5773</v>
      </c>
      <c r="D27" s="12">
        <v>0</v>
      </c>
      <c r="E27" s="404">
        <f t="shared" si="0"/>
        <v>5773</v>
      </c>
      <c r="F27" s="409">
        <f>'- 7 -'!H27</f>
        <v>4729.700000000001</v>
      </c>
      <c r="G27" s="354">
        <v>4729.7</v>
      </c>
      <c r="H27" s="350">
        <v>2343.2</v>
      </c>
    </row>
    <row r="28" spans="1:8" ht="12.75">
      <c r="A28" s="13">
        <v>20</v>
      </c>
      <c r="B28" s="14" t="s">
        <v>143</v>
      </c>
      <c r="C28" s="14">
        <v>1023</v>
      </c>
      <c r="D28" s="14">
        <v>0</v>
      </c>
      <c r="E28" s="405">
        <f t="shared" si="0"/>
        <v>1023</v>
      </c>
      <c r="F28" s="410">
        <f>'- 7 -'!H28</f>
        <v>982</v>
      </c>
      <c r="G28" s="355">
        <v>979.6</v>
      </c>
      <c r="H28" s="351">
        <v>1008.6</v>
      </c>
    </row>
    <row r="29" spans="1:8" ht="12.75">
      <c r="A29" s="11">
        <v>21</v>
      </c>
      <c r="B29" s="12" t="s">
        <v>144</v>
      </c>
      <c r="C29" s="12">
        <v>3634</v>
      </c>
      <c r="D29" s="12">
        <v>0</v>
      </c>
      <c r="E29" s="404">
        <f t="shared" si="0"/>
        <v>3634</v>
      </c>
      <c r="F29" s="409">
        <f>'- 7 -'!H29</f>
        <v>3487.7</v>
      </c>
      <c r="G29" s="354">
        <v>3481.2</v>
      </c>
      <c r="H29" s="350">
        <v>3492.9</v>
      </c>
    </row>
    <row r="30" spans="1:8" ht="12.75">
      <c r="A30" s="13">
        <v>22</v>
      </c>
      <c r="B30" s="14" t="s">
        <v>145</v>
      </c>
      <c r="C30" s="14">
        <v>1831</v>
      </c>
      <c r="D30" s="14">
        <v>0</v>
      </c>
      <c r="E30" s="405">
        <f t="shared" si="0"/>
        <v>1831</v>
      </c>
      <c r="F30" s="410">
        <f>'- 7 -'!H30</f>
        <v>1778</v>
      </c>
      <c r="G30" s="355">
        <v>1761.9</v>
      </c>
      <c r="H30" s="351">
        <v>1789.6</v>
      </c>
    </row>
    <row r="31" spans="1:8" ht="12.75">
      <c r="A31" s="11">
        <v>23</v>
      </c>
      <c r="B31" s="12" t="s">
        <v>146</v>
      </c>
      <c r="C31" s="12">
        <v>1479</v>
      </c>
      <c r="D31" s="12">
        <v>0</v>
      </c>
      <c r="E31" s="404">
        <f t="shared" si="0"/>
        <v>1479</v>
      </c>
      <c r="F31" s="409">
        <f>'- 7 -'!H31</f>
        <v>1433.5</v>
      </c>
      <c r="G31" s="354">
        <v>1370.4</v>
      </c>
      <c r="H31" s="350">
        <v>1366.1</v>
      </c>
    </row>
    <row r="32" spans="1:8" ht="12.75">
      <c r="A32" s="13">
        <v>24</v>
      </c>
      <c r="B32" s="14" t="s">
        <v>147</v>
      </c>
      <c r="C32" s="14">
        <v>3884</v>
      </c>
      <c r="D32" s="14">
        <v>0</v>
      </c>
      <c r="E32" s="405">
        <f t="shared" si="0"/>
        <v>3884</v>
      </c>
      <c r="F32" s="410">
        <f>'- 7 -'!H32</f>
        <v>3720.8</v>
      </c>
      <c r="G32" s="355">
        <v>3675.8</v>
      </c>
      <c r="H32" s="351">
        <v>3633.6</v>
      </c>
    </row>
    <row r="33" spans="1:8" ht="12.75">
      <c r="A33" s="11">
        <v>25</v>
      </c>
      <c r="B33" s="12" t="s">
        <v>148</v>
      </c>
      <c r="C33" s="12">
        <v>1714</v>
      </c>
      <c r="D33" s="12">
        <v>0</v>
      </c>
      <c r="E33" s="404">
        <f t="shared" si="0"/>
        <v>1714</v>
      </c>
      <c r="F33" s="409">
        <f>'- 7 -'!H33</f>
        <v>1599.3</v>
      </c>
      <c r="G33" s="354">
        <v>1599.3</v>
      </c>
      <c r="H33" s="350">
        <v>1536.4</v>
      </c>
    </row>
    <row r="34" spans="1:8" ht="12.75">
      <c r="A34" s="13">
        <v>26</v>
      </c>
      <c r="B34" s="14" t="s">
        <v>149</v>
      </c>
      <c r="C34" s="14">
        <v>2866</v>
      </c>
      <c r="D34" s="14">
        <v>0</v>
      </c>
      <c r="E34" s="405">
        <f t="shared" si="0"/>
        <v>2866</v>
      </c>
      <c r="F34" s="410">
        <f>'- 7 -'!H34</f>
        <v>2719</v>
      </c>
      <c r="G34" s="355">
        <v>2719</v>
      </c>
      <c r="H34" s="351">
        <v>2610.6</v>
      </c>
    </row>
    <row r="35" spans="1:8" ht="12.75">
      <c r="A35" s="11">
        <v>28</v>
      </c>
      <c r="B35" s="12" t="s">
        <v>150</v>
      </c>
      <c r="C35" s="12">
        <v>1000</v>
      </c>
      <c r="D35" s="12">
        <v>0</v>
      </c>
      <c r="E35" s="404">
        <f t="shared" si="0"/>
        <v>1000</v>
      </c>
      <c r="F35" s="409">
        <f>'- 7 -'!H35</f>
        <v>893.4</v>
      </c>
      <c r="G35" s="354">
        <v>880.4</v>
      </c>
      <c r="H35" s="350">
        <v>844.1</v>
      </c>
    </row>
    <row r="36" spans="1:8" ht="12.75">
      <c r="A36" s="13">
        <v>30</v>
      </c>
      <c r="B36" s="14" t="s">
        <v>151</v>
      </c>
      <c r="C36" s="14">
        <v>1426</v>
      </c>
      <c r="D36" s="14">
        <v>0</v>
      </c>
      <c r="E36" s="405">
        <f t="shared" si="0"/>
        <v>1426</v>
      </c>
      <c r="F36" s="410">
        <f>'- 7 -'!H36</f>
        <v>1367.9</v>
      </c>
      <c r="G36" s="355">
        <v>1367.9</v>
      </c>
      <c r="H36" s="351">
        <v>1416.4</v>
      </c>
    </row>
    <row r="37" spans="1:8" ht="12.75">
      <c r="A37" s="11">
        <v>31</v>
      </c>
      <c r="B37" s="12" t="s">
        <v>152</v>
      </c>
      <c r="C37" s="12">
        <v>1767</v>
      </c>
      <c r="D37" s="12">
        <v>0</v>
      </c>
      <c r="E37" s="404">
        <f t="shared" si="0"/>
        <v>1767</v>
      </c>
      <c r="F37" s="409">
        <f>'- 7 -'!H37</f>
        <v>1702</v>
      </c>
      <c r="G37" s="354">
        <v>1700</v>
      </c>
      <c r="H37" s="350">
        <v>1664.6</v>
      </c>
    </row>
    <row r="38" spans="1:8" ht="12.75">
      <c r="A38" s="13">
        <v>32</v>
      </c>
      <c r="B38" s="14" t="s">
        <v>153</v>
      </c>
      <c r="C38" s="14">
        <v>903</v>
      </c>
      <c r="D38" s="14">
        <v>0</v>
      </c>
      <c r="E38" s="405">
        <f t="shared" si="0"/>
        <v>903</v>
      </c>
      <c r="F38" s="410">
        <f>'- 7 -'!H38</f>
        <v>877.5</v>
      </c>
      <c r="G38" s="355">
        <v>873.7</v>
      </c>
      <c r="H38" s="351">
        <v>886</v>
      </c>
    </row>
    <row r="39" spans="1:8" ht="12.75">
      <c r="A39" s="11">
        <v>33</v>
      </c>
      <c r="B39" s="12" t="s">
        <v>154</v>
      </c>
      <c r="C39" s="12">
        <v>1958</v>
      </c>
      <c r="D39" s="12">
        <v>0</v>
      </c>
      <c r="E39" s="404">
        <f t="shared" si="0"/>
        <v>1958</v>
      </c>
      <c r="F39" s="409">
        <f>'- 7 -'!H39</f>
        <v>1872.6</v>
      </c>
      <c r="G39" s="354">
        <v>1872.6</v>
      </c>
      <c r="H39" s="350">
        <v>1858.4</v>
      </c>
    </row>
    <row r="40" spans="1:8" ht="12.75">
      <c r="A40" s="13">
        <v>34</v>
      </c>
      <c r="B40" s="14" t="s">
        <v>155</v>
      </c>
      <c r="C40" s="14">
        <v>776</v>
      </c>
      <c r="D40" s="14">
        <v>0</v>
      </c>
      <c r="E40" s="405">
        <f t="shared" si="0"/>
        <v>776</v>
      </c>
      <c r="F40" s="410">
        <f>'- 7 -'!H40</f>
        <v>752.5</v>
      </c>
      <c r="G40" s="355">
        <v>706.5</v>
      </c>
      <c r="H40" s="351">
        <v>754.4</v>
      </c>
    </row>
    <row r="41" spans="1:8" ht="12.75">
      <c r="A41" s="11">
        <v>35</v>
      </c>
      <c r="B41" s="12" t="s">
        <v>156</v>
      </c>
      <c r="C41" s="12">
        <v>2075</v>
      </c>
      <c r="D41" s="12">
        <v>0</v>
      </c>
      <c r="E41" s="404">
        <f t="shared" si="0"/>
        <v>2075</v>
      </c>
      <c r="F41" s="409">
        <f>'- 7 -'!H41</f>
        <v>1996</v>
      </c>
      <c r="G41" s="354">
        <v>1906.2</v>
      </c>
      <c r="H41" s="350">
        <v>1906.2</v>
      </c>
    </row>
    <row r="42" spans="1:8" ht="12.75">
      <c r="A42" s="13">
        <v>36</v>
      </c>
      <c r="B42" s="14" t="s">
        <v>157</v>
      </c>
      <c r="C42" s="14">
        <v>1166</v>
      </c>
      <c r="D42" s="14">
        <v>0</v>
      </c>
      <c r="E42" s="405">
        <f t="shared" si="0"/>
        <v>1166</v>
      </c>
      <c r="F42" s="410">
        <f>'- 7 -'!H42</f>
        <v>1120.5</v>
      </c>
      <c r="G42" s="355">
        <v>1079</v>
      </c>
      <c r="H42" s="351">
        <v>1107.2</v>
      </c>
    </row>
    <row r="43" spans="1:8" ht="12.75">
      <c r="A43" s="11">
        <v>37</v>
      </c>
      <c r="B43" s="12" t="s">
        <v>158</v>
      </c>
      <c r="C43" s="12">
        <v>1046</v>
      </c>
      <c r="D43" s="12">
        <v>0</v>
      </c>
      <c r="E43" s="404">
        <f t="shared" si="0"/>
        <v>1046</v>
      </c>
      <c r="F43" s="409">
        <f>'- 7 -'!H43</f>
        <v>1013</v>
      </c>
      <c r="G43" s="354">
        <v>948.5</v>
      </c>
      <c r="H43" s="350">
        <v>960.7</v>
      </c>
    </row>
    <row r="44" spans="1:8" ht="12.75">
      <c r="A44" s="13">
        <v>38</v>
      </c>
      <c r="B44" s="14" t="s">
        <v>159</v>
      </c>
      <c r="C44" s="14">
        <v>1329</v>
      </c>
      <c r="D44" s="14">
        <v>0</v>
      </c>
      <c r="E44" s="405">
        <f t="shared" si="0"/>
        <v>1329</v>
      </c>
      <c r="F44" s="410">
        <f>'- 7 -'!H44</f>
        <v>1264.8</v>
      </c>
      <c r="G44" s="355">
        <v>1189.3</v>
      </c>
      <c r="H44" s="351">
        <v>1193.2</v>
      </c>
    </row>
    <row r="45" spans="1:8" ht="12.75">
      <c r="A45" s="11">
        <v>39</v>
      </c>
      <c r="B45" s="12" t="s">
        <v>160</v>
      </c>
      <c r="C45" s="12">
        <v>2346</v>
      </c>
      <c r="D45" s="12">
        <v>0</v>
      </c>
      <c r="E45" s="404">
        <f t="shared" si="0"/>
        <v>2346</v>
      </c>
      <c r="F45" s="409">
        <f>'- 7 -'!H45</f>
        <v>2277</v>
      </c>
      <c r="G45" s="354">
        <v>2172.2</v>
      </c>
      <c r="H45" s="350">
        <v>2202</v>
      </c>
    </row>
    <row r="46" spans="1:8" ht="12.75">
      <c r="A46" s="13">
        <v>40</v>
      </c>
      <c r="B46" s="14" t="s">
        <v>161</v>
      </c>
      <c r="C46" s="14">
        <v>7873</v>
      </c>
      <c r="D46" s="14">
        <v>0</v>
      </c>
      <c r="E46" s="405">
        <f t="shared" si="0"/>
        <v>7873</v>
      </c>
      <c r="F46" s="410">
        <f>'- 7 -'!H46</f>
        <v>7575</v>
      </c>
      <c r="G46" s="355">
        <v>7441.7</v>
      </c>
      <c r="H46" s="351">
        <v>7438</v>
      </c>
    </row>
    <row r="47" spans="1:8" ht="12.75">
      <c r="A47" s="11">
        <v>41</v>
      </c>
      <c r="B47" s="12" t="s">
        <v>162</v>
      </c>
      <c r="C47" s="12">
        <v>1788</v>
      </c>
      <c r="D47" s="12">
        <v>0</v>
      </c>
      <c r="E47" s="404">
        <f t="shared" si="0"/>
        <v>1788</v>
      </c>
      <c r="F47" s="409">
        <f>'- 7 -'!H47</f>
        <v>1735.5</v>
      </c>
      <c r="G47" s="354">
        <v>1631.8</v>
      </c>
      <c r="H47" s="350">
        <v>1641.9</v>
      </c>
    </row>
    <row r="48" spans="1:8" ht="12.75">
      <c r="A48" s="13">
        <v>42</v>
      </c>
      <c r="B48" s="14" t="s">
        <v>163</v>
      </c>
      <c r="C48" s="14">
        <v>1214</v>
      </c>
      <c r="D48" s="14">
        <v>0</v>
      </c>
      <c r="E48" s="405">
        <f t="shared" si="0"/>
        <v>1214</v>
      </c>
      <c r="F48" s="410">
        <f>'- 7 -'!H48</f>
        <v>1139.2</v>
      </c>
      <c r="G48" s="355">
        <v>1139.2</v>
      </c>
      <c r="H48" s="351">
        <v>1115.9</v>
      </c>
    </row>
    <row r="49" spans="1:8" ht="12.75">
      <c r="A49" s="11">
        <v>43</v>
      </c>
      <c r="B49" s="12" t="s">
        <v>164</v>
      </c>
      <c r="C49" s="12">
        <v>893</v>
      </c>
      <c r="D49" s="12">
        <v>0</v>
      </c>
      <c r="E49" s="404">
        <f t="shared" si="0"/>
        <v>893</v>
      </c>
      <c r="F49" s="409">
        <f>'- 7 -'!H49</f>
        <v>860.5</v>
      </c>
      <c r="G49" s="354">
        <v>860.5</v>
      </c>
      <c r="H49" s="350">
        <v>884</v>
      </c>
    </row>
    <row r="50" spans="1:8" ht="12.75">
      <c r="A50" s="13">
        <v>44</v>
      </c>
      <c r="B50" s="14" t="s">
        <v>165</v>
      </c>
      <c r="C50" s="14">
        <v>1466</v>
      </c>
      <c r="D50" s="14">
        <v>0</v>
      </c>
      <c r="E50" s="405">
        <f t="shared" si="0"/>
        <v>1466</v>
      </c>
      <c r="F50" s="410">
        <f>'- 7 -'!H50</f>
        <v>1380</v>
      </c>
      <c r="G50" s="355">
        <v>1380</v>
      </c>
      <c r="H50" s="351">
        <v>1330.5</v>
      </c>
    </row>
    <row r="51" spans="1:8" ht="12.75">
      <c r="A51" s="11">
        <v>45</v>
      </c>
      <c r="B51" s="12" t="s">
        <v>166</v>
      </c>
      <c r="C51" s="12">
        <v>1936</v>
      </c>
      <c r="D51" s="12">
        <v>0</v>
      </c>
      <c r="E51" s="404">
        <f t="shared" si="0"/>
        <v>1936</v>
      </c>
      <c r="F51" s="409">
        <f>'- 7 -'!H51</f>
        <v>1846.8</v>
      </c>
      <c r="G51" s="354">
        <v>1830.4</v>
      </c>
      <c r="H51" s="350">
        <v>1926</v>
      </c>
    </row>
    <row r="52" spans="1:8" ht="12.75">
      <c r="A52" s="13">
        <v>46</v>
      </c>
      <c r="B52" s="14" t="s">
        <v>167</v>
      </c>
      <c r="C52" s="14">
        <v>1645</v>
      </c>
      <c r="D52" s="14">
        <v>0</v>
      </c>
      <c r="E52" s="405">
        <f t="shared" si="0"/>
        <v>1645</v>
      </c>
      <c r="F52" s="410">
        <f>'- 7 -'!H52</f>
        <v>1605.5</v>
      </c>
      <c r="G52" s="355">
        <v>1405</v>
      </c>
      <c r="H52" s="351">
        <v>1388.1</v>
      </c>
    </row>
    <row r="53" spans="1:8" ht="12.75">
      <c r="A53" s="11">
        <v>47</v>
      </c>
      <c r="B53" s="12" t="s">
        <v>168</v>
      </c>
      <c r="C53" s="12">
        <v>1572</v>
      </c>
      <c r="D53" s="12">
        <v>0</v>
      </c>
      <c r="E53" s="404">
        <f t="shared" si="0"/>
        <v>1572</v>
      </c>
      <c r="F53" s="409">
        <f>'- 7 -'!H53</f>
        <v>1470.2</v>
      </c>
      <c r="G53" s="354">
        <v>1470.2</v>
      </c>
      <c r="H53" s="350">
        <v>1427.1</v>
      </c>
    </row>
    <row r="54" spans="1:8" ht="12.75">
      <c r="A54" s="13">
        <v>48</v>
      </c>
      <c r="B54" s="14" t="s">
        <v>169</v>
      </c>
      <c r="C54" s="14">
        <v>5818</v>
      </c>
      <c r="D54" s="14">
        <v>383</v>
      </c>
      <c r="E54" s="405">
        <f t="shared" si="0"/>
        <v>5435</v>
      </c>
      <c r="F54" s="410">
        <f>'- 7 -'!H54</f>
        <v>5171.9</v>
      </c>
      <c r="G54" s="355">
        <v>2591.4</v>
      </c>
      <c r="H54" s="351">
        <v>2661.2</v>
      </c>
    </row>
    <row r="55" spans="1:8" ht="12.75">
      <c r="A55" s="11">
        <v>49</v>
      </c>
      <c r="B55" s="12" t="s">
        <v>170</v>
      </c>
      <c r="C55" s="12">
        <v>4524</v>
      </c>
      <c r="D55" s="12">
        <v>0</v>
      </c>
      <c r="E55" s="404">
        <f t="shared" si="0"/>
        <v>4524</v>
      </c>
      <c r="F55" s="409">
        <f>'- 7 -'!H55</f>
        <v>4350.6</v>
      </c>
      <c r="G55" s="354">
        <v>4343</v>
      </c>
      <c r="H55" s="350">
        <v>4282.6</v>
      </c>
    </row>
    <row r="56" spans="1:8" ht="12.75">
      <c r="A56" s="13">
        <v>50</v>
      </c>
      <c r="B56" s="14" t="s">
        <v>385</v>
      </c>
      <c r="C56" s="14">
        <v>1976</v>
      </c>
      <c r="D56" s="14">
        <v>0</v>
      </c>
      <c r="E56" s="405">
        <f t="shared" si="0"/>
        <v>1976</v>
      </c>
      <c r="F56" s="410">
        <f>'- 7 -'!H56</f>
        <v>1887.5</v>
      </c>
      <c r="G56" s="355">
        <v>1881.6</v>
      </c>
      <c r="H56" s="351">
        <v>1912.4</v>
      </c>
    </row>
    <row r="57" spans="1:8" ht="12.75">
      <c r="A57" s="11">
        <v>2264</v>
      </c>
      <c r="B57" s="12" t="s">
        <v>171</v>
      </c>
      <c r="C57" s="12">
        <v>214</v>
      </c>
      <c r="D57" s="12">
        <v>0</v>
      </c>
      <c r="E57" s="404">
        <f t="shared" si="0"/>
        <v>214</v>
      </c>
      <c r="F57" s="409">
        <f>'- 7 -'!H57</f>
        <v>202.5</v>
      </c>
      <c r="G57" s="354">
        <v>202.5</v>
      </c>
      <c r="H57" s="350">
        <v>208.2</v>
      </c>
    </row>
    <row r="58" spans="1:8" ht="12.75">
      <c r="A58" s="13">
        <v>2309</v>
      </c>
      <c r="B58" s="14" t="s">
        <v>172</v>
      </c>
      <c r="C58" s="14">
        <v>271</v>
      </c>
      <c r="D58" s="14">
        <v>0</v>
      </c>
      <c r="E58" s="405">
        <f t="shared" si="0"/>
        <v>271</v>
      </c>
      <c r="F58" s="410">
        <f>'- 7 -'!H58</f>
        <v>262</v>
      </c>
      <c r="G58" s="355">
        <v>262</v>
      </c>
      <c r="H58" s="351">
        <v>266.2</v>
      </c>
    </row>
    <row r="59" spans="1:8" ht="12.75">
      <c r="A59" s="11">
        <v>2312</v>
      </c>
      <c r="B59" s="12" t="s">
        <v>173</v>
      </c>
      <c r="C59" s="12">
        <v>234</v>
      </c>
      <c r="D59" s="12">
        <v>0</v>
      </c>
      <c r="E59" s="404">
        <f t="shared" si="0"/>
        <v>234</v>
      </c>
      <c r="F59" s="409">
        <f>'- 7 -'!H59</f>
        <v>220.5</v>
      </c>
      <c r="G59" s="354">
        <v>220.5</v>
      </c>
      <c r="H59" s="350">
        <v>237.5</v>
      </c>
    </row>
    <row r="60" spans="1:8" ht="12.75">
      <c r="A60" s="13">
        <v>2355</v>
      </c>
      <c r="B60" s="14" t="s">
        <v>174</v>
      </c>
      <c r="C60" s="14">
        <v>3551</v>
      </c>
      <c r="D60" s="14">
        <v>0</v>
      </c>
      <c r="E60" s="405">
        <f t="shared" si="0"/>
        <v>3551</v>
      </c>
      <c r="F60" s="410">
        <f>'- 7 -'!H60</f>
        <v>3381.4</v>
      </c>
      <c r="G60" s="355">
        <v>3315.4</v>
      </c>
      <c r="H60" s="351">
        <v>3437.3</v>
      </c>
    </row>
    <row r="61" spans="1:8" ht="12.75">
      <c r="A61" s="11">
        <v>2439</v>
      </c>
      <c r="B61" s="12" t="s">
        <v>175</v>
      </c>
      <c r="C61" s="12">
        <v>153</v>
      </c>
      <c r="D61" s="12">
        <v>0</v>
      </c>
      <c r="E61" s="404">
        <f t="shared" si="0"/>
        <v>153</v>
      </c>
      <c r="F61" s="409">
        <f>'- 7 -'!H61</f>
        <v>148.5</v>
      </c>
      <c r="G61" s="354">
        <v>137</v>
      </c>
      <c r="H61" s="350">
        <v>141</v>
      </c>
    </row>
    <row r="62" spans="1:8" ht="12.75">
      <c r="A62" s="13">
        <v>2460</v>
      </c>
      <c r="B62" s="14" t="s">
        <v>176</v>
      </c>
      <c r="C62" s="14">
        <v>327</v>
      </c>
      <c r="D62" s="14">
        <v>0</v>
      </c>
      <c r="E62" s="405">
        <f t="shared" si="0"/>
        <v>327</v>
      </c>
      <c r="F62" s="410">
        <f>'- 7 -'!H62</f>
        <v>310</v>
      </c>
      <c r="G62" s="355">
        <v>310</v>
      </c>
      <c r="H62" s="351">
        <v>298</v>
      </c>
    </row>
    <row r="63" spans="1:8" ht="12.75">
      <c r="A63" s="11">
        <v>3000</v>
      </c>
      <c r="B63" s="12" t="s">
        <v>459</v>
      </c>
      <c r="C63" s="12">
        <v>0</v>
      </c>
      <c r="D63" s="12">
        <v>0</v>
      </c>
      <c r="E63" s="404">
        <f t="shared" si="0"/>
        <v>0</v>
      </c>
      <c r="F63" s="409">
        <f>'- 7 -'!H63</f>
        <v>695</v>
      </c>
      <c r="G63" s="354">
        <v>0</v>
      </c>
      <c r="H63" s="350">
        <v>0</v>
      </c>
    </row>
    <row r="64" spans="1:8" ht="4.5" customHeight="1">
      <c r="A64" s="15"/>
      <c r="B64" s="15"/>
      <c r="C64" s="15"/>
      <c r="D64" s="15"/>
      <c r="E64"/>
      <c r="F64"/>
      <c r="G64"/>
      <c r="H64" s="352"/>
    </row>
    <row r="65" spans="1:8" ht="12.75">
      <c r="A65" s="17"/>
      <c r="B65" s="18" t="s">
        <v>177</v>
      </c>
      <c r="C65" s="18">
        <f aca="true" t="shared" si="1" ref="C65:H65">SUM(C11:C63)</f>
        <v>198990</v>
      </c>
      <c r="D65" s="18">
        <f t="shared" si="1"/>
        <v>2352</v>
      </c>
      <c r="E65" s="406">
        <f t="shared" si="1"/>
        <v>196638</v>
      </c>
      <c r="F65" s="411">
        <f t="shared" si="1"/>
        <v>186692.91999999998</v>
      </c>
      <c r="G65" s="358">
        <f t="shared" si="1"/>
        <v>182301.6</v>
      </c>
      <c r="H65" s="353">
        <f t="shared" si="1"/>
        <v>179161.10000000006</v>
      </c>
    </row>
    <row r="66" spans="1:8" ht="4.5" customHeight="1">
      <c r="A66" s="15"/>
      <c r="B66" s="15"/>
      <c r="C66" s="15"/>
      <c r="D66" s="15"/>
      <c r="E66"/>
      <c r="F66"/>
      <c r="G66"/>
      <c r="H66" s="352"/>
    </row>
    <row r="67" spans="1:8" ht="12.75">
      <c r="A67" s="13">
        <v>2155</v>
      </c>
      <c r="B67" s="14" t="s">
        <v>178</v>
      </c>
      <c r="C67" s="14">
        <v>153</v>
      </c>
      <c r="D67" s="14">
        <v>0</v>
      </c>
      <c r="E67" s="405">
        <f>C67-D67</f>
        <v>153</v>
      </c>
      <c r="F67" s="410">
        <f>'- 7 -'!H67</f>
        <v>145.5</v>
      </c>
      <c r="G67" s="355">
        <v>103.5</v>
      </c>
      <c r="H67" s="351">
        <v>104.5</v>
      </c>
    </row>
    <row r="68" spans="1:8" ht="12.75">
      <c r="A68" s="11">
        <v>2408</v>
      </c>
      <c r="B68" s="12" t="s">
        <v>180</v>
      </c>
      <c r="C68" s="12">
        <v>276</v>
      </c>
      <c r="D68" s="12">
        <v>0</v>
      </c>
      <c r="E68" s="404">
        <f>C68-D68</f>
        <v>276</v>
      </c>
      <c r="F68" s="409">
        <f>'- 7 -'!H68</f>
        <v>267.5</v>
      </c>
      <c r="G68" s="354">
        <v>256.5</v>
      </c>
      <c r="H68" s="350">
        <v>276.5</v>
      </c>
    </row>
    <row r="69" ht="6.75" customHeight="1">
      <c r="G69" s="307"/>
    </row>
    <row r="70" spans="1:7" ht="12" customHeight="1">
      <c r="A70" s="392" t="s">
        <v>436</v>
      </c>
      <c r="B70" s="361" t="s">
        <v>403</v>
      </c>
      <c r="D70" s="129"/>
      <c r="E70" s="129"/>
      <c r="F70" s="129"/>
      <c r="G70" s="129"/>
    </row>
    <row r="71" spans="1:7" ht="12" customHeight="1">
      <c r="A71" s="392" t="s">
        <v>438</v>
      </c>
      <c r="B71" s="270" t="s">
        <v>350</v>
      </c>
      <c r="D71" s="129"/>
      <c r="E71" s="129"/>
      <c r="F71" s="129"/>
      <c r="G71" s="129"/>
    </row>
    <row r="72" spans="1:7" ht="12" customHeight="1">
      <c r="A72" s="54"/>
      <c r="B72" s="361" t="s">
        <v>393</v>
      </c>
      <c r="D72" s="129"/>
      <c r="E72" s="129"/>
      <c r="F72" s="129"/>
      <c r="G72" s="129"/>
    </row>
    <row r="73" spans="2:7" ht="12" customHeight="1">
      <c r="B73" s="361" t="s">
        <v>404</v>
      </c>
      <c r="D73" s="129"/>
      <c r="E73" s="129"/>
      <c r="F73" s="129"/>
      <c r="G73" s="308"/>
    </row>
    <row r="74" spans="1:7" ht="12" customHeight="1">
      <c r="A74" s="392" t="s">
        <v>439</v>
      </c>
      <c r="B74" s="361" t="s">
        <v>402</v>
      </c>
      <c r="C74" s="129"/>
      <c r="D74" s="129"/>
      <c r="E74" s="129"/>
      <c r="F74" s="129"/>
      <c r="G74" s="129"/>
    </row>
    <row r="75" ht="12" customHeight="1"/>
  </sheetData>
  <printOptions horizontalCentered="1"/>
  <pageMargins left="0.5118110236220472" right="0.5118110236220472"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1" customWidth="1"/>
    <col min="2" max="2" width="35.83203125" style="81" customWidth="1"/>
    <col min="3" max="5" width="31.83203125" style="81" customWidth="1"/>
    <col min="6" max="16384" width="9.33203125" style="81" customWidth="1"/>
  </cols>
  <sheetData>
    <row r="1" spans="2:5" ht="6.75" customHeight="1">
      <c r="B1" s="79"/>
      <c r="C1" s="141"/>
      <c r="D1" s="141"/>
      <c r="E1" s="141"/>
    </row>
    <row r="2" spans="1:5" ht="12.75">
      <c r="A2" s="6"/>
      <c r="B2" s="82"/>
      <c r="C2" s="198" t="s">
        <v>342</v>
      </c>
      <c r="D2" s="198"/>
      <c r="E2" s="304"/>
    </row>
    <row r="3" spans="1:5" ht="12.75">
      <c r="A3" s="7"/>
      <c r="B3" s="85"/>
      <c r="C3" s="201" t="str">
        <f>STATDATE</f>
        <v>ACTUAL SEPTEMBER 30, 1999</v>
      </c>
      <c r="D3" s="201"/>
      <c r="E3" s="219"/>
    </row>
    <row r="4" spans="1:5" ht="6" customHeight="1">
      <c r="A4" s="8"/>
      <c r="C4" s="141"/>
      <c r="D4" s="141"/>
      <c r="E4" s="141"/>
    </row>
    <row r="5" spans="1:5" ht="6" customHeight="1">
      <c r="A5" s="8"/>
      <c r="C5" s="141"/>
      <c r="D5" s="141"/>
      <c r="E5" s="141"/>
    </row>
    <row r="6" spans="1:5" ht="6" customHeight="1">
      <c r="A6" s="8"/>
      <c r="C6" s="141"/>
      <c r="D6" s="141"/>
      <c r="E6" s="141"/>
    </row>
    <row r="7" spans="3:5" ht="12.75">
      <c r="C7" s="189" t="s">
        <v>341</v>
      </c>
      <c r="D7" s="265"/>
      <c r="E7" s="141"/>
    </row>
    <row r="8" spans="1:5" ht="12.75">
      <c r="A8" s="92"/>
      <c r="B8" s="45"/>
      <c r="C8" s="388" t="s">
        <v>99</v>
      </c>
      <c r="D8" s="227"/>
      <c r="E8" s="181"/>
    </row>
    <row r="9" spans="1:4" ht="16.5">
      <c r="A9" s="51" t="s">
        <v>110</v>
      </c>
      <c r="B9" s="52" t="s">
        <v>111</v>
      </c>
      <c r="C9" s="51" t="s">
        <v>496</v>
      </c>
      <c r="D9" s="268" t="s">
        <v>497</v>
      </c>
    </row>
    <row r="10" spans="1:2" ht="4.5" customHeight="1">
      <c r="A10" s="76"/>
      <c r="B10" s="76"/>
    </row>
    <row r="11" spans="1:4" ht="12.75">
      <c r="A11" s="11">
        <v>1</v>
      </c>
      <c r="B11" s="12" t="s">
        <v>126</v>
      </c>
      <c r="C11" s="350">
        <v>18.77171038059128</v>
      </c>
      <c r="D11" s="350">
        <v>14.2607217881842</v>
      </c>
    </row>
    <row r="12" spans="1:4" ht="12.75">
      <c r="A12" s="13">
        <v>2</v>
      </c>
      <c r="B12" s="14" t="s">
        <v>127</v>
      </c>
      <c r="C12" s="351">
        <v>19.48378252788104</v>
      </c>
      <c r="D12" s="351">
        <v>15.53204617496991</v>
      </c>
    </row>
    <row r="13" spans="1:4" ht="12.75">
      <c r="A13" s="11">
        <v>3</v>
      </c>
      <c r="B13" s="12" t="s">
        <v>128</v>
      </c>
      <c r="C13" s="350">
        <v>18.48450199326308</v>
      </c>
      <c r="D13" s="350">
        <v>14.636617236822786</v>
      </c>
    </row>
    <row r="14" spans="1:4" ht="12.75">
      <c r="A14" s="13">
        <v>4</v>
      </c>
      <c r="B14" s="14" t="s">
        <v>129</v>
      </c>
      <c r="C14" s="351">
        <v>19.221936589545844</v>
      </c>
      <c r="D14" s="351">
        <v>14.837817772202454</v>
      </c>
    </row>
    <row r="15" spans="1:4" ht="12.75">
      <c r="A15" s="11">
        <v>5</v>
      </c>
      <c r="B15" s="12" t="s">
        <v>130</v>
      </c>
      <c r="C15" s="350">
        <v>18.636979928220125</v>
      </c>
      <c r="D15" s="350">
        <v>14.637467871652435</v>
      </c>
    </row>
    <row r="16" spans="1:4" ht="12.75">
      <c r="A16" s="13">
        <v>6</v>
      </c>
      <c r="B16" s="14" t="s">
        <v>131</v>
      </c>
      <c r="C16" s="351">
        <v>19.036230629382736</v>
      </c>
      <c r="D16" s="351">
        <v>15.520129836134231</v>
      </c>
    </row>
    <row r="17" spans="1:4" ht="12.75">
      <c r="A17" s="11">
        <v>9</v>
      </c>
      <c r="B17" s="12" t="s">
        <v>132</v>
      </c>
      <c r="C17" s="350">
        <v>19.281871931998182</v>
      </c>
      <c r="D17" s="350">
        <v>15.72283126205533</v>
      </c>
    </row>
    <row r="18" spans="1:4" ht="12.75">
      <c r="A18" s="13">
        <v>10</v>
      </c>
      <c r="B18" s="14" t="s">
        <v>133</v>
      </c>
      <c r="C18" s="351">
        <v>19.040347033176197</v>
      </c>
      <c r="D18" s="351">
        <v>15.6474175035868</v>
      </c>
    </row>
    <row r="19" spans="1:4" ht="12.75">
      <c r="A19" s="11">
        <v>11</v>
      </c>
      <c r="B19" s="12" t="s">
        <v>134</v>
      </c>
      <c r="C19" s="350">
        <v>19.156223175965664</v>
      </c>
      <c r="D19" s="350">
        <v>16.10216243827686</v>
      </c>
    </row>
    <row r="20" spans="1:4" ht="12.75">
      <c r="A20" s="13">
        <v>12</v>
      </c>
      <c r="B20" s="14" t="s">
        <v>135</v>
      </c>
      <c r="C20" s="351">
        <v>20.49976754997676</v>
      </c>
      <c r="D20" s="351">
        <v>15.955776475925598</v>
      </c>
    </row>
    <row r="21" spans="1:4" ht="12.75">
      <c r="A21" s="11">
        <v>13</v>
      </c>
      <c r="B21" s="12" t="s">
        <v>136</v>
      </c>
      <c r="C21" s="350">
        <v>19.24840998043053</v>
      </c>
      <c r="D21" s="350">
        <v>15.15771731278594</v>
      </c>
    </row>
    <row r="22" spans="1:4" ht="12.75">
      <c r="A22" s="13">
        <v>14</v>
      </c>
      <c r="B22" s="14" t="s">
        <v>137</v>
      </c>
      <c r="C22" s="351">
        <v>20.304289243206824</v>
      </c>
      <c r="D22" s="351">
        <v>16.73035111255031</v>
      </c>
    </row>
    <row r="23" spans="1:4" ht="12.75">
      <c r="A23" s="11">
        <v>15</v>
      </c>
      <c r="B23" s="12" t="s">
        <v>138</v>
      </c>
      <c r="C23" s="350">
        <v>20.78620899611843</v>
      </c>
      <c r="D23" s="350">
        <v>17.95160985445152</v>
      </c>
    </row>
    <row r="24" spans="1:4" ht="12.75">
      <c r="A24" s="13">
        <v>16</v>
      </c>
      <c r="B24" s="14" t="s">
        <v>139</v>
      </c>
      <c r="C24" s="351">
        <v>17.145421903052064</v>
      </c>
      <c r="D24" s="351">
        <v>14.765478424015008</v>
      </c>
    </row>
    <row r="25" spans="1:4" ht="12.75">
      <c r="A25" s="11">
        <v>17</v>
      </c>
      <c r="B25" s="12" t="s">
        <v>140</v>
      </c>
      <c r="C25" s="350">
        <v>18.156521739130437</v>
      </c>
      <c r="D25" s="350">
        <v>14.338624338624337</v>
      </c>
    </row>
    <row r="26" spans="1:4" ht="12.75">
      <c r="A26" s="13">
        <v>18</v>
      </c>
      <c r="B26" s="14" t="s">
        <v>141</v>
      </c>
      <c r="C26" s="351">
        <v>19.852662881859963</v>
      </c>
      <c r="D26" s="351">
        <v>16.496264674493062</v>
      </c>
    </row>
    <row r="27" spans="1:4" ht="12.75">
      <c r="A27" s="11">
        <v>19</v>
      </c>
      <c r="B27" s="12" t="s">
        <v>142</v>
      </c>
      <c r="C27" s="350">
        <v>30.041226488018552</v>
      </c>
      <c r="D27" s="350">
        <v>25.320948658921786</v>
      </c>
    </row>
    <row r="28" spans="1:4" ht="12.75">
      <c r="A28" s="13">
        <v>20</v>
      </c>
      <c r="B28" s="14" t="s">
        <v>143</v>
      </c>
      <c r="C28" s="351">
        <v>15.851493139628731</v>
      </c>
      <c r="D28" s="351">
        <v>13.030785562632696</v>
      </c>
    </row>
    <row r="29" spans="1:4" ht="12.75">
      <c r="A29" s="11">
        <v>21</v>
      </c>
      <c r="B29" s="12" t="s">
        <v>144</v>
      </c>
      <c r="C29" s="350">
        <v>19.474509803921567</v>
      </c>
      <c r="D29" s="350">
        <v>15.65746352413019</v>
      </c>
    </row>
    <row r="30" spans="1:4" ht="12.75">
      <c r="A30" s="13">
        <v>22</v>
      </c>
      <c r="B30" s="14" t="s">
        <v>145</v>
      </c>
      <c r="C30" s="351">
        <v>19.752808988764045</v>
      </c>
      <c r="D30" s="351">
        <v>16.462962962962965</v>
      </c>
    </row>
    <row r="31" spans="1:4" ht="12.75">
      <c r="A31" s="11">
        <v>23</v>
      </c>
      <c r="B31" s="12" t="s">
        <v>146</v>
      </c>
      <c r="C31" s="350">
        <v>18.947511929107023</v>
      </c>
      <c r="D31" s="350">
        <v>15.924239057987117</v>
      </c>
    </row>
    <row r="32" spans="1:4" ht="12.75">
      <c r="A32" s="13">
        <v>24</v>
      </c>
      <c r="B32" s="14" t="s">
        <v>147</v>
      </c>
      <c r="C32" s="351">
        <v>19.328233582933795</v>
      </c>
      <c r="D32" s="351">
        <v>15.97664133281807</v>
      </c>
    </row>
    <row r="33" spans="1:4" ht="12.75">
      <c r="A33" s="11">
        <v>25</v>
      </c>
      <c r="B33" s="12" t="s">
        <v>148</v>
      </c>
      <c r="C33" s="350">
        <v>18.202822672433417</v>
      </c>
      <c r="D33" s="350">
        <v>16.018629807692307</v>
      </c>
    </row>
    <row r="34" spans="1:4" ht="12.75">
      <c r="A34" s="13">
        <v>26</v>
      </c>
      <c r="B34" s="14" t="s">
        <v>149</v>
      </c>
      <c r="C34" s="351">
        <v>19.74793106066358</v>
      </c>
      <c r="D34" s="351">
        <v>16.920779139958928</v>
      </c>
    </row>
    <row r="35" spans="1:4" ht="12.75">
      <c r="A35" s="11">
        <v>28</v>
      </c>
      <c r="B35" s="12" t="s">
        <v>150</v>
      </c>
      <c r="C35" s="350">
        <v>15.885490753911805</v>
      </c>
      <c r="D35" s="350">
        <v>13.885607709045694</v>
      </c>
    </row>
    <row r="36" spans="1:4" ht="12.75">
      <c r="A36" s="13">
        <v>30</v>
      </c>
      <c r="B36" s="14" t="s">
        <v>151</v>
      </c>
      <c r="C36" s="351">
        <v>17.73729253112033</v>
      </c>
      <c r="D36" s="351">
        <v>15.24462275716037</v>
      </c>
    </row>
    <row r="37" spans="1:4" ht="12.75">
      <c r="A37" s="11">
        <v>31</v>
      </c>
      <c r="B37" s="12" t="s">
        <v>152</v>
      </c>
      <c r="C37" s="350">
        <v>18.398891966759003</v>
      </c>
      <c r="D37" s="350">
        <v>15.850251443471784</v>
      </c>
    </row>
    <row r="38" spans="1:4" ht="12.75">
      <c r="A38" s="13">
        <v>32</v>
      </c>
      <c r="B38" s="14" t="s">
        <v>153</v>
      </c>
      <c r="C38" s="351">
        <v>17.075306479859893</v>
      </c>
      <c r="D38" s="351">
        <v>14.098650385604113</v>
      </c>
    </row>
    <row r="39" spans="1:4" ht="12.75">
      <c r="A39" s="11">
        <v>33</v>
      </c>
      <c r="B39" s="12" t="s">
        <v>154</v>
      </c>
      <c r="C39" s="350">
        <v>20.094295692665888</v>
      </c>
      <c r="D39" s="350">
        <v>15.666359909646113</v>
      </c>
    </row>
    <row r="40" spans="1:4" ht="12.75">
      <c r="A40" s="13">
        <v>34</v>
      </c>
      <c r="B40" s="14" t="s">
        <v>155</v>
      </c>
      <c r="C40" s="351">
        <v>17.14123006833713</v>
      </c>
      <c r="D40" s="351">
        <v>14.471153846153847</v>
      </c>
    </row>
    <row r="41" spans="1:4" ht="12.75">
      <c r="A41" s="11">
        <v>35</v>
      </c>
      <c r="B41" s="12" t="s">
        <v>156</v>
      </c>
      <c r="C41" s="350">
        <v>18.154750244857983</v>
      </c>
      <c r="D41" s="350">
        <v>15.534282823566036</v>
      </c>
    </row>
    <row r="42" spans="1:4" ht="12.75">
      <c r="A42" s="13">
        <v>36</v>
      </c>
      <c r="B42" s="14" t="s">
        <v>157</v>
      </c>
      <c r="C42" s="351">
        <v>19.1081173260573</v>
      </c>
      <c r="D42" s="351">
        <v>15.952448747152618</v>
      </c>
    </row>
    <row r="43" spans="1:4" ht="12.75">
      <c r="A43" s="11">
        <v>37</v>
      </c>
      <c r="B43" s="12" t="s">
        <v>158</v>
      </c>
      <c r="C43" s="350">
        <v>17.10780017528484</v>
      </c>
      <c r="D43" s="350">
        <v>14.853372434017597</v>
      </c>
    </row>
    <row r="44" spans="1:4" ht="12.75">
      <c r="A44" s="13">
        <v>38</v>
      </c>
      <c r="B44" s="14" t="s">
        <v>159</v>
      </c>
      <c r="C44" s="351">
        <v>17.22691364750749</v>
      </c>
      <c r="D44" s="351">
        <v>14.534589749482878</v>
      </c>
    </row>
    <row r="45" spans="1:4" ht="12.75">
      <c r="A45" s="11">
        <v>39</v>
      </c>
      <c r="B45" s="12" t="s">
        <v>160</v>
      </c>
      <c r="C45" s="350">
        <v>17.6484375</v>
      </c>
      <c r="D45" s="350">
        <v>15.258326073845742</v>
      </c>
    </row>
    <row r="46" spans="1:4" ht="12.75">
      <c r="A46" s="13">
        <v>40</v>
      </c>
      <c r="B46" s="14" t="s">
        <v>161</v>
      </c>
      <c r="C46" s="351">
        <v>20.610968942654413</v>
      </c>
      <c r="D46" s="351">
        <v>16.280169356745255</v>
      </c>
    </row>
    <row r="47" spans="1:4" ht="12.75">
      <c r="A47" s="11">
        <v>41</v>
      </c>
      <c r="B47" s="12" t="s">
        <v>162</v>
      </c>
      <c r="C47" s="350">
        <v>17.77881717077227</v>
      </c>
      <c r="D47" s="350">
        <v>14.880390980022295</v>
      </c>
    </row>
    <row r="48" spans="1:4" ht="12.75">
      <c r="A48" s="13">
        <v>42</v>
      </c>
      <c r="B48" s="14" t="s">
        <v>163</v>
      </c>
      <c r="C48" s="351">
        <v>18.3593875906527</v>
      </c>
      <c r="D48" s="351">
        <v>15.837619908244129</v>
      </c>
    </row>
    <row r="49" spans="1:4" ht="12.75">
      <c r="A49" s="11">
        <v>43</v>
      </c>
      <c r="B49" s="12" t="s">
        <v>164</v>
      </c>
      <c r="C49" s="350">
        <v>15.74565416285453</v>
      </c>
      <c r="D49" s="350">
        <v>13.498039215686275</v>
      </c>
    </row>
    <row r="50" spans="1:4" ht="12.75">
      <c r="A50" s="13">
        <v>44</v>
      </c>
      <c r="B50" s="14" t="s">
        <v>165</v>
      </c>
      <c r="C50" s="351">
        <v>17.584097859327215</v>
      </c>
      <c r="D50" s="351">
        <v>15.343562374916612</v>
      </c>
    </row>
    <row r="51" spans="1:4" ht="12.75">
      <c r="A51" s="11">
        <v>45</v>
      </c>
      <c r="B51" s="12" t="s">
        <v>166</v>
      </c>
      <c r="C51" s="350">
        <v>19.83777266250137</v>
      </c>
      <c r="D51" s="350">
        <v>16.310165150578467</v>
      </c>
    </row>
    <row r="52" spans="1:4" ht="12.75">
      <c r="A52" s="13">
        <v>46</v>
      </c>
      <c r="B52" s="14" t="s">
        <v>167</v>
      </c>
      <c r="C52" s="351">
        <v>18.4475573049317</v>
      </c>
      <c r="D52" s="351">
        <v>15.492617967769952</v>
      </c>
    </row>
    <row r="53" spans="1:4" ht="12.75">
      <c r="A53" s="11">
        <v>47</v>
      </c>
      <c r="B53" s="12" t="s">
        <v>168</v>
      </c>
      <c r="C53" s="350">
        <v>18.844370007729967</v>
      </c>
      <c r="D53" s="350">
        <v>16.13476733977173</v>
      </c>
    </row>
    <row r="54" spans="1:4" ht="12.75">
      <c r="A54" s="13">
        <v>48</v>
      </c>
      <c r="B54" s="14" t="s">
        <v>169</v>
      </c>
      <c r="C54" s="351">
        <v>15.874050281055041</v>
      </c>
      <c r="D54" s="351">
        <v>13.669618078498747</v>
      </c>
    </row>
    <row r="55" spans="1:4" ht="12.75">
      <c r="A55" s="11">
        <v>49</v>
      </c>
      <c r="B55" s="12" t="s">
        <v>170</v>
      </c>
      <c r="C55" s="350">
        <v>16.514916096954632</v>
      </c>
      <c r="D55" s="350">
        <v>13.626710934318917</v>
      </c>
    </row>
    <row r="56" spans="1:4" ht="12.75">
      <c r="A56" s="13">
        <v>50</v>
      </c>
      <c r="B56" s="14" t="s">
        <v>385</v>
      </c>
      <c r="C56" s="351">
        <v>16.998378962536023</v>
      </c>
      <c r="D56" s="351">
        <v>14.147054414630489</v>
      </c>
    </row>
    <row r="57" spans="1:4" ht="12.75">
      <c r="A57" s="11">
        <v>2264</v>
      </c>
      <c r="B57" s="12" t="s">
        <v>171</v>
      </c>
      <c r="C57" s="350">
        <v>15.576923076923077</v>
      </c>
      <c r="D57" s="350">
        <v>12.538699690402478</v>
      </c>
    </row>
    <row r="58" spans="1:4" ht="12.75">
      <c r="A58" s="13">
        <v>2309</v>
      </c>
      <c r="B58" s="14" t="s">
        <v>172</v>
      </c>
      <c r="C58" s="351">
        <v>15.411764705882353</v>
      </c>
      <c r="D58" s="351">
        <v>13.789473684210526</v>
      </c>
    </row>
    <row r="59" spans="1:4" ht="12.75">
      <c r="A59" s="11">
        <v>2312</v>
      </c>
      <c r="B59" s="12" t="s">
        <v>173</v>
      </c>
      <c r="C59" s="350">
        <v>12.970588235294118</v>
      </c>
      <c r="D59" s="350">
        <v>11.605263157894736</v>
      </c>
    </row>
    <row r="60" spans="1:4" ht="12.75">
      <c r="A60" s="13">
        <v>2355</v>
      </c>
      <c r="B60" s="14" t="s">
        <v>174</v>
      </c>
      <c r="C60" s="351">
        <v>19.052264642546962</v>
      </c>
      <c r="D60" s="351">
        <v>14.549913941480206</v>
      </c>
    </row>
    <row r="61" spans="1:4" ht="12.75">
      <c r="A61" s="11">
        <v>2439</v>
      </c>
      <c r="B61" s="12" t="s">
        <v>175</v>
      </c>
      <c r="C61" s="350">
        <v>18.283093053735257</v>
      </c>
      <c r="D61" s="350">
        <v>15.831556503198296</v>
      </c>
    </row>
    <row r="62" spans="1:4" ht="12.75">
      <c r="A62" s="13">
        <v>2460</v>
      </c>
      <c r="B62" s="14" t="s">
        <v>176</v>
      </c>
      <c r="C62" s="351">
        <v>13.191489361702128</v>
      </c>
      <c r="D62" s="351">
        <v>11.272727272727273</v>
      </c>
    </row>
    <row r="63" spans="1:4" ht="12.75">
      <c r="A63" s="11">
        <v>3000</v>
      </c>
      <c r="B63" s="12" t="s">
        <v>459</v>
      </c>
      <c r="C63" s="350">
        <v>0</v>
      </c>
      <c r="D63" s="350">
        <v>19.48962422882782</v>
      </c>
    </row>
    <row r="64" spans="1:4" ht="4.5" customHeight="1">
      <c r="A64" s="15"/>
      <c r="B64" s="15"/>
      <c r="C64" s="352"/>
      <c r="D64" s="352"/>
    </row>
    <row r="65" spans="1:5" ht="12.75">
      <c r="A65" s="17"/>
      <c r="B65" s="18" t="s">
        <v>177</v>
      </c>
      <c r="C65" s="353">
        <v>18.98995694691355</v>
      </c>
      <c r="D65" s="353">
        <v>15.369707766895177</v>
      </c>
      <c r="E65" s="76"/>
    </row>
    <row r="66" spans="1:4" ht="4.5" customHeight="1">
      <c r="A66" s="15"/>
      <c r="B66" s="15"/>
      <c r="C66" s="352"/>
      <c r="D66" s="352"/>
    </row>
    <row r="67" spans="1:4" ht="12.75">
      <c r="A67" s="13">
        <v>2155</v>
      </c>
      <c r="B67" s="14" t="s">
        <v>178</v>
      </c>
      <c r="C67" s="351">
        <v>16.62857142857143</v>
      </c>
      <c r="D67" s="351">
        <v>14.923076923076923</v>
      </c>
    </row>
    <row r="68" spans="1:4" ht="12.75">
      <c r="A68" s="11">
        <v>2408</v>
      </c>
      <c r="B68" s="12" t="s">
        <v>180</v>
      </c>
      <c r="C68" s="350">
        <v>12.792922046867528</v>
      </c>
      <c r="D68" s="350">
        <v>10.704281712685074</v>
      </c>
    </row>
    <row r="69" ht="6.75" customHeight="1"/>
    <row r="70" spans="1:5" ht="12" customHeight="1">
      <c r="A70" s="392" t="s">
        <v>436</v>
      </c>
      <c r="B70" s="269" t="s">
        <v>351</v>
      </c>
      <c r="C70" s="122"/>
      <c r="D70" s="121"/>
      <c r="E70" s="121"/>
    </row>
    <row r="71" spans="2:5" ht="12" customHeight="1">
      <c r="B71" s="269" t="s">
        <v>353</v>
      </c>
      <c r="C71" s="122"/>
      <c r="D71" s="121"/>
      <c r="E71" s="121"/>
    </row>
    <row r="72" spans="1:5" ht="12" customHeight="1">
      <c r="A72" s="4"/>
      <c r="B72" s="4" t="s">
        <v>352</v>
      </c>
      <c r="D72" s="121"/>
      <c r="E72" s="121"/>
    </row>
    <row r="73" spans="1:5" ht="12" customHeight="1">
      <c r="A73" s="392" t="s">
        <v>438</v>
      </c>
      <c r="B73" s="269" t="s">
        <v>354</v>
      </c>
      <c r="D73" s="121"/>
      <c r="E73" s="121"/>
    </row>
    <row r="74" spans="1:5" ht="12" customHeight="1">
      <c r="A74" s="4"/>
      <c r="B74" s="269" t="s">
        <v>375</v>
      </c>
      <c r="C74" s="122"/>
      <c r="D74" s="121"/>
      <c r="E74" s="121"/>
    </row>
    <row r="75" spans="1:5" ht="12" customHeight="1">
      <c r="A75" s="4"/>
      <c r="B75" s="269" t="s">
        <v>355</v>
      </c>
      <c r="C75" s="122"/>
      <c r="D75" s="121"/>
      <c r="E75" s="121"/>
    </row>
    <row r="76" ht="12.75">
      <c r="B76" s="269" t="s">
        <v>356</v>
      </c>
    </row>
  </sheetData>
  <printOptions horizontalCentered="1"/>
  <pageMargins left="0.5118110236220472" right="0.5118110236220472" top="0.5905511811023623" bottom="0" header="0.31496062992125984" footer="0"/>
  <pageSetup fitToHeight="1" fitToWidth="1" horizontalDpi="600" verticalDpi="600" orientation="portrait" scale="83"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33"/>
  <sheetViews>
    <sheetView showGridLines="0" showZeros="0" workbookViewId="0" topLeftCell="A1">
      <selection activeCell="A1" sqref="A1"/>
    </sheetView>
  </sheetViews>
  <sheetFormatPr defaultColWidth="15.83203125" defaultRowHeight="12"/>
  <cols>
    <col min="1" max="1" width="5.83203125" style="81" customWidth="1"/>
    <col min="2" max="2" width="45.83203125" style="81" customWidth="1"/>
    <col min="3" max="8" width="17.83203125" style="81" customWidth="1"/>
    <col min="9" max="9" width="2.83203125" style="81" customWidth="1"/>
    <col min="10" max="11" width="17.83203125" style="81" customWidth="1"/>
    <col min="12" max="16384" width="15.83203125" style="81" customWidth="1"/>
  </cols>
  <sheetData>
    <row r="2" spans="1:10" ht="12.75">
      <c r="A2" s="174"/>
      <c r="B2" s="174"/>
      <c r="C2" s="174"/>
      <c r="D2" s="174"/>
      <c r="E2" s="174"/>
      <c r="F2" s="174"/>
      <c r="G2" s="174"/>
      <c r="H2" s="174"/>
      <c r="I2" s="174"/>
      <c r="J2" s="174"/>
    </row>
    <row r="5" spans="3:10" ht="12.75">
      <c r="C5" s="141"/>
      <c r="D5" s="141"/>
      <c r="E5" s="141"/>
      <c r="F5" s="141"/>
      <c r="G5" s="141"/>
      <c r="H5" s="141"/>
      <c r="I5" s="141"/>
      <c r="J5" s="141"/>
    </row>
    <row r="6" spans="3:10" ht="12.75">
      <c r="C6" s="141"/>
      <c r="D6" s="141"/>
      <c r="E6" s="141"/>
      <c r="F6" s="141"/>
      <c r="G6" s="141"/>
      <c r="H6" s="141"/>
      <c r="I6" s="141"/>
      <c r="J6" s="141"/>
    </row>
    <row r="7" spans="3:10" ht="15.75">
      <c r="C7" s="325" t="str">
        <f>YEAR</f>
        <v>OPERATING FUND ACTUAL 1999/2000</v>
      </c>
      <c r="D7" s="152"/>
      <c r="E7" s="152"/>
      <c r="F7" s="152"/>
      <c r="G7" s="152"/>
      <c r="H7" s="152"/>
      <c r="I7" s="141"/>
      <c r="J7" s="141"/>
    </row>
    <row r="8" spans="3:10" ht="15.75">
      <c r="C8" s="326" t="s">
        <v>268</v>
      </c>
      <c r="D8" s="152"/>
      <c r="E8" s="152"/>
      <c r="F8" s="152"/>
      <c r="G8" s="152"/>
      <c r="H8" s="152"/>
      <c r="I8" s="141"/>
      <c r="J8" s="141"/>
    </row>
    <row r="9" spans="3:10" ht="12.75">
      <c r="C9" s="141"/>
      <c r="D9" s="141"/>
      <c r="E9" s="141"/>
      <c r="F9" s="141"/>
      <c r="G9" s="141"/>
      <c r="H9" s="141"/>
      <c r="I9" s="141"/>
      <c r="J9" s="141"/>
    </row>
    <row r="10" spans="3:10" ht="12.75">
      <c r="C10" s="141"/>
      <c r="D10" s="141"/>
      <c r="E10" s="141"/>
      <c r="F10" s="141"/>
      <c r="G10" s="141"/>
      <c r="H10" s="141"/>
      <c r="I10" s="141"/>
      <c r="J10" s="141"/>
    </row>
    <row r="11" spans="3:10" ht="12.75">
      <c r="C11" s="189" t="s">
        <v>269</v>
      </c>
      <c r="D11" s="190"/>
      <c r="E11" s="190"/>
      <c r="F11" s="190"/>
      <c r="G11" s="190"/>
      <c r="H11" s="192"/>
      <c r="I11" s="141"/>
      <c r="J11" s="141"/>
    </row>
    <row r="12" spans="3:10" ht="12.75">
      <c r="C12" s="141"/>
      <c r="D12" s="141"/>
      <c r="E12" s="141"/>
      <c r="F12" s="141"/>
      <c r="G12" s="141"/>
      <c r="H12" s="141"/>
      <c r="I12" s="141"/>
      <c r="J12" s="141"/>
    </row>
    <row r="13" spans="3:10" ht="12.75">
      <c r="C13" s="142"/>
      <c r="D13" s="142" t="s">
        <v>270</v>
      </c>
      <c r="E13" s="295"/>
      <c r="F13" s="142" t="s">
        <v>271</v>
      </c>
      <c r="G13" s="142" t="s">
        <v>241</v>
      </c>
      <c r="H13" s="296"/>
      <c r="I13" s="204"/>
      <c r="J13" s="204"/>
    </row>
    <row r="14" spans="3:10" ht="12.75">
      <c r="C14" s="146" t="s">
        <v>272</v>
      </c>
      <c r="D14" s="146" t="s">
        <v>273</v>
      </c>
      <c r="E14" s="70" t="s">
        <v>251</v>
      </c>
      <c r="F14" s="146" t="s">
        <v>274</v>
      </c>
      <c r="G14" s="146" t="s">
        <v>251</v>
      </c>
      <c r="H14" s="69" t="s">
        <v>125</v>
      </c>
      <c r="I14" s="215"/>
      <c r="J14" s="146" t="s">
        <v>275</v>
      </c>
    </row>
    <row r="16" spans="1:10" ht="12.75">
      <c r="A16" s="76">
        <v>100</v>
      </c>
      <c r="B16" s="76" t="s">
        <v>68</v>
      </c>
      <c r="C16" s="187">
        <f>'- 12 -'!C13</f>
        <v>592567055.47</v>
      </c>
      <c r="D16" s="291">
        <f>'- 12 -'!C23</f>
        <v>38660498.18000001</v>
      </c>
      <c r="E16" s="291">
        <f>'- 12 -'!C25</f>
        <v>17631116.31</v>
      </c>
      <c r="F16" s="291">
        <f>'- 12 -'!C42</f>
        <v>47257786.14</v>
      </c>
      <c r="G16" s="290"/>
      <c r="H16" s="297"/>
      <c r="J16" s="187">
        <f>SUM(C16:F16)</f>
        <v>696116456.1</v>
      </c>
    </row>
    <row r="17" spans="1:10" ht="24" customHeight="1">
      <c r="A17" s="76">
        <v>200</v>
      </c>
      <c r="B17" s="76" t="s">
        <v>69</v>
      </c>
      <c r="C17" s="187">
        <f>'- 12 -'!E13</f>
        <v>138837696.5</v>
      </c>
      <c r="D17" s="291">
        <f>'- 12 -'!E23</f>
        <v>12028975.713</v>
      </c>
      <c r="E17" s="291">
        <f>'- 12 -'!E25</f>
        <v>7764827.189999999</v>
      </c>
      <c r="F17" s="291">
        <f>'- 12 -'!E42</f>
        <v>2765799.43</v>
      </c>
      <c r="G17" s="290"/>
      <c r="H17" s="297"/>
      <c r="J17" s="187">
        <f>SUM(C17:F17)</f>
        <v>161397298.833</v>
      </c>
    </row>
    <row r="18" spans="1:10" ht="24" customHeight="1">
      <c r="A18" s="76">
        <v>300</v>
      </c>
      <c r="B18" s="76" t="s">
        <v>276</v>
      </c>
      <c r="C18" s="187">
        <f>'- 12 -'!G13</f>
        <v>15755103.190000001</v>
      </c>
      <c r="D18" s="291">
        <f>'- 12 -'!G23</f>
        <v>907917.39</v>
      </c>
      <c r="E18" s="291">
        <f>'- 12 -'!G25</f>
        <v>370854.83</v>
      </c>
      <c r="F18" s="291">
        <f>'- 12 -'!G42</f>
        <v>3556263.08</v>
      </c>
      <c r="G18" s="290"/>
      <c r="H18" s="297"/>
      <c r="J18" s="187">
        <f>SUM(C18:F18)</f>
        <v>20590138.490000002</v>
      </c>
    </row>
    <row r="19" spans="1:10" ht="24" customHeight="1">
      <c r="A19" s="76">
        <v>400</v>
      </c>
      <c r="B19" s="76" t="s">
        <v>277</v>
      </c>
      <c r="C19" s="187">
        <f>'- 12 -'!I13</f>
        <v>5857510.029999999</v>
      </c>
      <c r="D19" s="291">
        <f>'- 12 -'!I23</f>
        <v>423378.57</v>
      </c>
      <c r="E19" s="291">
        <f>'- 12 -'!I25</f>
        <v>636751</v>
      </c>
      <c r="F19" s="291">
        <f>'- 12 -'!I42</f>
        <v>474124.71</v>
      </c>
      <c r="G19" s="290"/>
      <c r="H19" s="297"/>
      <c r="J19" s="187">
        <f>SUM(C19:F19)</f>
        <v>7391764.31</v>
      </c>
    </row>
    <row r="20" spans="1:11" ht="24" customHeight="1">
      <c r="A20" s="76">
        <v>500</v>
      </c>
      <c r="B20" s="76" t="s">
        <v>379</v>
      </c>
      <c r="C20" s="187">
        <f>'- 12 -'!K13</f>
        <v>27148868.64</v>
      </c>
      <c r="D20" s="291">
        <f>'- 12 -'!K23</f>
        <v>2944157.71</v>
      </c>
      <c r="E20" s="291">
        <f>'- 12 -'!K25</f>
        <v>10734233.209999997</v>
      </c>
      <c r="F20" s="291">
        <f>'- 12 -'!K42</f>
        <v>2947746.5</v>
      </c>
      <c r="G20" s="290"/>
      <c r="H20" s="297"/>
      <c r="J20" s="187">
        <f>SUM(C20:F20)</f>
        <v>43775006.06</v>
      </c>
      <c r="K20" s="451" t="s">
        <v>471</v>
      </c>
    </row>
    <row r="21" spans="1:11" ht="12" customHeight="1">
      <c r="A21" s="76"/>
      <c r="B21" s="76"/>
      <c r="C21" s="187"/>
      <c r="D21" s="291"/>
      <c r="E21" s="291"/>
      <c r="F21" s="291"/>
      <c r="G21" s="290"/>
      <c r="H21" s="297"/>
      <c r="J21" s="187"/>
      <c r="K21" s="451"/>
    </row>
    <row r="22" spans="1:11" ht="24" customHeight="1">
      <c r="A22" s="298">
        <v>600</v>
      </c>
      <c r="B22" s="299" t="s">
        <v>343</v>
      </c>
      <c r="C22" s="187">
        <f>'- 13 -'!C13</f>
        <v>46093330.55</v>
      </c>
      <c r="D22" s="291">
        <f>'- 13 -'!C23</f>
        <v>3434722.01</v>
      </c>
      <c r="E22" s="291">
        <f>'- 13 -'!C25</f>
        <v>6379656.75</v>
      </c>
      <c r="F22" s="291">
        <f>'- 13 -'!C42</f>
        <v>6584507.96</v>
      </c>
      <c r="G22" s="290"/>
      <c r="H22" s="297"/>
      <c r="J22" s="187">
        <f>SUM(C22:F22)</f>
        <v>62492217.269999996</v>
      </c>
      <c r="K22" s="412"/>
    </row>
    <row r="23" spans="1:11" ht="24" customHeight="1">
      <c r="A23" s="76">
        <v>700</v>
      </c>
      <c r="B23" s="76" t="s">
        <v>278</v>
      </c>
      <c r="C23" s="187">
        <f>'- 13 -'!E13</f>
        <v>22869605.540000003</v>
      </c>
      <c r="D23" s="291">
        <f>'- 13 -'!E23</f>
        <v>2891078.17</v>
      </c>
      <c r="E23" s="291">
        <f>'- 13 -'!E25</f>
        <v>12220852.699999997</v>
      </c>
      <c r="F23" s="291">
        <f>'- 13 -'!E42</f>
        <v>9820928.870000001</v>
      </c>
      <c r="G23" s="290"/>
      <c r="H23" s="297"/>
      <c r="J23" s="187">
        <f>SUM(C23:F23)</f>
        <v>47802465.28</v>
      </c>
      <c r="K23" s="413"/>
    </row>
    <row r="24" spans="1:10" ht="24" customHeight="1">
      <c r="A24" s="76">
        <v>800</v>
      </c>
      <c r="B24" s="76" t="s">
        <v>279</v>
      </c>
      <c r="C24" s="187">
        <f>'- 13 -'!G13</f>
        <v>62306020.89</v>
      </c>
      <c r="D24" s="291">
        <f>'- 13 -'!G23</f>
        <v>8871736.03</v>
      </c>
      <c r="E24" s="291">
        <f>'- 13 -'!G25</f>
        <v>55734943.86</v>
      </c>
      <c r="F24" s="291">
        <f>'- 13 -'!G42</f>
        <v>14231705.620000001</v>
      </c>
      <c r="G24" s="290"/>
      <c r="H24" s="253"/>
      <c r="J24" s="187">
        <f>SUM(C24:F24)</f>
        <v>141144406.4</v>
      </c>
    </row>
    <row r="25" spans="1:10" ht="24" customHeight="1">
      <c r="A25" s="76">
        <v>900</v>
      </c>
      <c r="B25" s="76" t="s">
        <v>74</v>
      </c>
      <c r="C25" s="187"/>
      <c r="D25" s="291"/>
      <c r="E25" s="291"/>
      <c r="F25" s="291"/>
      <c r="G25" s="291">
        <v>2560554.23</v>
      </c>
      <c r="H25" s="300">
        <f>C32+C33</f>
        <v>30581728.84</v>
      </c>
      <c r="I25" s="433" t="s">
        <v>436</v>
      </c>
      <c r="J25" s="187">
        <f>SUM(G25:H25)</f>
        <v>33142283.07</v>
      </c>
    </row>
    <row r="26" spans="1:10" ht="12.75">
      <c r="A26" s="76"/>
      <c r="B26" s="76"/>
      <c r="C26" s="187"/>
      <c r="D26" s="291"/>
      <c r="E26" s="291"/>
      <c r="F26" s="291"/>
      <c r="G26" s="291"/>
      <c r="H26" s="300"/>
      <c r="J26" s="187"/>
    </row>
    <row r="27" spans="2:10" ht="12.75">
      <c r="B27" s="76"/>
      <c r="C27" s="150"/>
      <c r="D27" s="150"/>
      <c r="E27" s="150"/>
      <c r="F27" s="150"/>
      <c r="G27" s="150"/>
      <c r="H27" s="150"/>
      <c r="J27" s="150"/>
    </row>
    <row r="28" spans="2:10" ht="12.75">
      <c r="B28" s="76" t="s">
        <v>275</v>
      </c>
      <c r="C28" s="293">
        <f>SUM(C16:C25)</f>
        <v>911435190.81</v>
      </c>
      <c r="D28" s="301">
        <f>SUM(D16:D25)</f>
        <v>70162463.773</v>
      </c>
      <c r="E28" s="301">
        <f>SUM(E16:E25)</f>
        <v>111473235.85</v>
      </c>
      <c r="F28" s="301">
        <f>SUM(F16:F25)</f>
        <v>87638862.31</v>
      </c>
      <c r="G28" s="301">
        <f>G25</f>
        <v>2560554.23</v>
      </c>
      <c r="H28" s="302">
        <f>H25</f>
        <v>30581728.84</v>
      </c>
      <c r="I28" s="303"/>
      <c r="J28" s="293">
        <f>SUM(J16:J25)</f>
        <v>1213852035.813</v>
      </c>
    </row>
    <row r="29" spans="3:8" ht="12.75">
      <c r="C29" s="150"/>
      <c r="D29" s="150"/>
      <c r="E29" s="150"/>
      <c r="F29" s="150"/>
      <c r="G29" s="150"/>
      <c r="H29" s="150"/>
    </row>
    <row r="30" ht="60" customHeight="1"/>
    <row r="31" spans="1:3" ht="12.75">
      <c r="A31" s="392" t="s">
        <v>436</v>
      </c>
      <c r="B31" s="15" t="s">
        <v>280</v>
      </c>
      <c r="C31" s="76"/>
    </row>
    <row r="32" spans="2:10" ht="12.75">
      <c r="B32" s="15" t="s">
        <v>281</v>
      </c>
      <c r="C32" s="150">
        <v>19762730.84</v>
      </c>
      <c r="J32" s="150"/>
    </row>
    <row r="33" spans="2:3" ht="12.75">
      <c r="B33" s="15" t="s">
        <v>282</v>
      </c>
      <c r="C33" s="150">
        <v>10818998</v>
      </c>
    </row>
    <row r="34" ht="49.5" customHeight="1"/>
  </sheetData>
  <mergeCells count="1">
    <mergeCell ref="K20:K21"/>
  </mergeCells>
  <printOptions verticalCentered="1"/>
  <pageMargins left="0.5" right="0" top="0.25" bottom="0.25" header="0" footer="0"/>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8"/>
  <sheetViews>
    <sheetView showGridLines="0" showZeros="0" workbookViewId="0" topLeftCell="A1">
      <selection activeCell="A1" sqref="A1"/>
    </sheetView>
  </sheetViews>
  <sheetFormatPr defaultColWidth="15.83203125" defaultRowHeight="12"/>
  <cols>
    <col min="1" max="1" width="6.83203125" style="81" customWidth="1"/>
    <col min="2" max="2" width="52.83203125" style="81" customWidth="1"/>
    <col min="3" max="3" width="15.83203125" style="81" customWidth="1"/>
    <col min="4" max="4" width="7.83203125" style="81" customWidth="1"/>
    <col min="5" max="5" width="16.83203125" style="81" customWidth="1"/>
    <col min="6" max="6" width="7.83203125" style="81" customWidth="1"/>
    <col min="7" max="7" width="16.83203125" style="81" customWidth="1"/>
    <col min="8" max="8" width="7.83203125" style="81" customWidth="1"/>
    <col min="9" max="9" width="16.83203125" style="81" customWidth="1"/>
    <col min="10" max="10" width="7.83203125" style="81" customWidth="1"/>
    <col min="11" max="11" width="16.83203125" style="81" customWidth="1"/>
    <col min="12" max="12" width="7.83203125" style="81" customWidth="1"/>
    <col min="13" max="13" width="14.83203125" style="81" customWidth="1"/>
    <col min="14" max="16384" width="15.83203125" style="81" customWidth="1"/>
  </cols>
  <sheetData>
    <row r="2" spans="1:12" ht="12.75">
      <c r="A2" s="174"/>
      <c r="B2" s="174"/>
      <c r="C2" s="174"/>
      <c r="D2" s="174"/>
      <c r="E2" s="126" t="str">
        <f>YEAR</f>
        <v>OPERATING FUND ACTUAL 1999/2000</v>
      </c>
      <c r="F2" s="126"/>
      <c r="G2" s="105"/>
      <c r="H2" s="105"/>
      <c r="I2" s="105"/>
      <c r="J2" s="105"/>
      <c r="K2" s="287"/>
      <c r="L2" s="106" t="s">
        <v>7</v>
      </c>
    </row>
    <row r="3" spans="11:12" ht="12.75">
      <c r="K3" s="173"/>
      <c r="L3" s="173"/>
    </row>
    <row r="4" spans="3:12" ht="15.75">
      <c r="C4" s="327" t="s">
        <v>284</v>
      </c>
      <c r="D4" s="173"/>
      <c r="E4" s="173"/>
      <c r="F4" s="173"/>
      <c r="G4" s="173"/>
      <c r="H4" s="173"/>
      <c r="I4" s="173"/>
      <c r="J4" s="173"/>
      <c r="K4" s="173"/>
      <c r="L4" s="173"/>
    </row>
    <row r="5" spans="3:12" ht="15.75">
      <c r="C5" s="327" t="s">
        <v>285</v>
      </c>
      <c r="D5" s="173"/>
      <c r="E5" s="173"/>
      <c r="F5" s="173"/>
      <c r="G5" s="173"/>
      <c r="H5" s="173"/>
      <c r="I5" s="173"/>
      <c r="J5" s="173"/>
      <c r="K5" s="173"/>
      <c r="L5" s="173"/>
    </row>
    <row r="7" spans="3:12" ht="12.75">
      <c r="C7" s="125" t="s">
        <v>286</v>
      </c>
      <c r="D7" s="105"/>
      <c r="E7" s="105"/>
      <c r="F7" s="105"/>
      <c r="G7" s="105"/>
      <c r="H7" s="105"/>
      <c r="I7" s="105"/>
      <c r="J7" s="105"/>
      <c r="K7" s="105"/>
      <c r="L7" s="132"/>
    </row>
    <row r="9" spans="1:12" ht="12.75">
      <c r="A9" s="141"/>
      <c r="B9" s="141"/>
      <c r="C9" s="67" t="s">
        <v>86</v>
      </c>
      <c r="D9" s="66"/>
      <c r="E9" s="183"/>
      <c r="F9" s="66"/>
      <c r="G9" s="65" t="s">
        <v>32</v>
      </c>
      <c r="H9" s="66"/>
      <c r="I9" s="65" t="s">
        <v>81</v>
      </c>
      <c r="J9" s="66"/>
      <c r="K9" s="65" t="s">
        <v>376</v>
      </c>
      <c r="L9" s="66"/>
    </row>
    <row r="10" spans="1:12" ht="12.75">
      <c r="A10" s="141"/>
      <c r="B10" s="141"/>
      <c r="C10" s="68" t="s">
        <v>287</v>
      </c>
      <c r="D10" s="70"/>
      <c r="E10" s="69" t="s">
        <v>69</v>
      </c>
      <c r="F10" s="70"/>
      <c r="G10" s="69" t="s">
        <v>70</v>
      </c>
      <c r="H10" s="70"/>
      <c r="I10" s="69" t="s">
        <v>107</v>
      </c>
      <c r="J10" s="70"/>
      <c r="K10" s="69" t="s">
        <v>42</v>
      </c>
      <c r="L10" s="70"/>
    </row>
    <row r="11" spans="1:12" ht="12.75">
      <c r="A11" s="141"/>
      <c r="B11" s="141"/>
      <c r="C11" s="289" t="s">
        <v>112</v>
      </c>
      <c r="D11" s="289" t="s">
        <v>113</v>
      </c>
      <c r="E11" s="289" t="s">
        <v>112</v>
      </c>
      <c r="F11" s="289" t="s">
        <v>113</v>
      </c>
      <c r="G11" s="289" t="s">
        <v>112</v>
      </c>
      <c r="H11" s="289" t="s">
        <v>113</v>
      </c>
      <c r="I11" s="289" t="s">
        <v>112</v>
      </c>
      <c r="J11" s="289" t="s">
        <v>113</v>
      </c>
      <c r="K11" s="289" t="s">
        <v>112</v>
      </c>
      <c r="L11" s="257" t="s">
        <v>113</v>
      </c>
    </row>
    <row r="12" spans="1:12" ht="4.5" customHeight="1">
      <c r="A12" s="141"/>
      <c r="B12" s="141"/>
      <c r="C12" s="141"/>
      <c r="D12" s="141"/>
      <c r="E12" s="141"/>
      <c r="F12" s="141"/>
      <c r="G12" s="141"/>
      <c r="H12" s="141"/>
      <c r="I12" s="141"/>
      <c r="J12" s="141"/>
      <c r="K12" s="141"/>
      <c r="L12" s="141"/>
    </row>
    <row r="13" spans="1:12" ht="12.75">
      <c r="A13" s="181">
        <v>300</v>
      </c>
      <c r="B13" s="336" t="s">
        <v>272</v>
      </c>
      <c r="C13" s="331">
        <f>SUM(C14:C21)</f>
        <v>592567055.47</v>
      </c>
      <c r="D13" s="332">
        <f>C13/'- 13 -'!$K$58</f>
        <v>0.4881707473292798</v>
      </c>
      <c r="E13" s="331">
        <f>SUM(E14:E21)</f>
        <v>138837696.5</v>
      </c>
      <c r="F13" s="332">
        <f>E13/'- 13 -'!$K$58</f>
        <v>0.11437777620648043</v>
      </c>
      <c r="G13" s="331">
        <f>SUM(G14:G21)</f>
        <v>15755103.190000001</v>
      </c>
      <c r="H13" s="332">
        <f>G13/'- 13 -'!$K$58</f>
        <v>0.012979426425270791</v>
      </c>
      <c r="I13" s="331">
        <f>SUM(I14:I21)</f>
        <v>5857510.029999999</v>
      </c>
      <c r="J13" s="332">
        <f>I13/'- 13 -'!$K$58</f>
        <v>0.004825555221874157</v>
      </c>
      <c r="K13" s="331">
        <f>SUM(K14:K21)</f>
        <v>27148868.64</v>
      </c>
      <c r="L13" s="332">
        <f>K13/'- 13 -'!$K$58</f>
        <v>0.022365879727520938</v>
      </c>
    </row>
    <row r="14" spans="1:12" ht="12.75">
      <c r="A14" s="141"/>
      <c r="B14" s="309" t="s">
        <v>288</v>
      </c>
      <c r="C14" s="331"/>
      <c r="D14" s="332"/>
      <c r="E14" s="331"/>
      <c r="F14" s="332"/>
      <c r="G14" s="331"/>
      <c r="H14" s="332"/>
      <c r="I14" s="331"/>
      <c r="J14" s="332"/>
      <c r="K14" s="331">
        <v>3046371.32</v>
      </c>
      <c r="L14" s="332"/>
    </row>
    <row r="15" spans="1:12" ht="12.75">
      <c r="A15" s="141"/>
      <c r="B15" s="309" t="s">
        <v>289</v>
      </c>
      <c r="C15" s="331">
        <v>47001436.70999999</v>
      </c>
      <c r="D15" s="332">
        <f>C15/'- 13 -'!$K$58</f>
        <v>0.03872089457634752</v>
      </c>
      <c r="E15" s="331">
        <v>5122694.01</v>
      </c>
      <c r="F15" s="332">
        <f>E15/'- 13 -'!$K$58</f>
        <v>0.004220196415100115</v>
      </c>
      <c r="G15" s="331">
        <v>626529.24</v>
      </c>
      <c r="H15" s="332">
        <f>G15/'- 13 -'!$K$58</f>
        <v>0.0005161495977393738</v>
      </c>
      <c r="I15" s="331">
        <v>407922.64</v>
      </c>
      <c r="J15" s="332">
        <f>I15/'- 13 -'!$K$58</f>
        <v>0.0003360563132612668</v>
      </c>
      <c r="K15" s="331">
        <v>12805830.620000001</v>
      </c>
      <c r="L15" s="332">
        <f>K15/'- 13 -'!$K$58</f>
        <v>0.010549745967533065</v>
      </c>
    </row>
    <row r="16" spans="1:12" ht="12.75">
      <c r="A16" s="141"/>
      <c r="B16" s="309" t="s">
        <v>290</v>
      </c>
      <c r="C16" s="331">
        <v>504903808.22</v>
      </c>
      <c r="D16" s="332">
        <f>C16/'- 13 -'!$K$58</f>
        <v>0.41595169207079774</v>
      </c>
      <c r="E16" s="331">
        <v>58656286.45</v>
      </c>
      <c r="F16" s="332">
        <f>E16/'- 13 -'!$K$58</f>
        <v>0.048322435288180615</v>
      </c>
      <c r="G16" s="331">
        <v>14179902.98</v>
      </c>
      <c r="H16" s="332">
        <f>G16/'- 13 -'!$K$58</f>
        <v>0.011681739257868232</v>
      </c>
      <c r="I16" s="331">
        <v>4162678.05</v>
      </c>
      <c r="J16" s="332">
        <f>I16/'- 13 -'!$K$58</f>
        <v>0.0034293125745033398</v>
      </c>
      <c r="K16" s="331"/>
      <c r="L16" s="332">
        <f>K16/'- 13 -'!$K$58</f>
        <v>0</v>
      </c>
    </row>
    <row r="17" spans="1:12" ht="12.75">
      <c r="A17" s="141"/>
      <c r="B17" s="309" t="s">
        <v>291</v>
      </c>
      <c r="C17" s="331">
        <v>13579083.25</v>
      </c>
      <c r="D17" s="332">
        <f>C17/'- 13 -'!$K$58</f>
        <v>0.01118676976218535</v>
      </c>
      <c r="E17" s="331">
        <v>58320104.95</v>
      </c>
      <c r="F17" s="332">
        <f>E17/'- 13 -'!$K$58</f>
        <v>0.04804548102186031</v>
      </c>
      <c r="G17" s="331">
        <v>354502.43</v>
      </c>
      <c r="H17" s="332">
        <f>G17/'- 13 -'!$K$58</f>
        <v>0.00029204748152237956</v>
      </c>
      <c r="I17" s="331">
        <v>569815.7</v>
      </c>
      <c r="J17" s="332">
        <f>I17/'- 13 -'!$K$58</f>
        <v>0.0004694276428991242</v>
      </c>
      <c r="K17" s="331"/>
      <c r="L17" s="332">
        <f>K17/'- 13 -'!$K$58</f>
        <v>0</v>
      </c>
    </row>
    <row r="18" spans="1:12" ht="12.75">
      <c r="A18" s="141"/>
      <c r="B18" s="309" t="s">
        <v>292</v>
      </c>
      <c r="C18" s="331">
        <v>1545232.58</v>
      </c>
      <c r="D18" s="332">
        <f>C18/'- 13 -'!$K$58</f>
        <v>0.0012729991254371062</v>
      </c>
      <c r="E18" s="331">
        <v>1779265.22</v>
      </c>
      <c r="F18" s="332">
        <f>E18/'- 13 -'!$K$58</f>
        <v>0.0014658007463062034</v>
      </c>
      <c r="G18" s="331">
        <v>343260.32</v>
      </c>
      <c r="H18" s="332">
        <f>G18/'- 13 -'!$K$58</f>
        <v>0.0002827859655646538</v>
      </c>
      <c r="I18" s="331">
        <v>360913.59</v>
      </c>
      <c r="J18" s="332">
        <f>I18/'- 13 -'!$K$58</f>
        <v>0.0002973291466766552</v>
      </c>
      <c r="K18" s="331">
        <v>1636375.21</v>
      </c>
      <c r="L18" s="332">
        <f>K18/'- 13 -'!$K$58</f>
        <v>0.0013480845784502944</v>
      </c>
    </row>
    <row r="19" spans="2:12" ht="12.75">
      <c r="B19" s="318" t="s">
        <v>293</v>
      </c>
      <c r="C19" s="333">
        <v>21600348.81</v>
      </c>
      <c r="D19" s="334">
        <f>C19/'- 13 -'!$K$58</f>
        <v>0.01779487793628221</v>
      </c>
      <c r="E19" s="331">
        <v>1679951.03</v>
      </c>
      <c r="F19" s="334">
        <f>E19/'- 13 -'!$K$58</f>
        <v>0.0013839833690066031</v>
      </c>
      <c r="G19" s="331">
        <v>250908.22</v>
      </c>
      <c r="H19" s="334">
        <f>G19/'- 13 -'!$K$58</f>
        <v>0.0002067041225761503</v>
      </c>
      <c r="I19" s="331">
        <v>325268.74</v>
      </c>
      <c r="J19" s="334">
        <f>I19/'- 13 -'!$K$58</f>
        <v>0.0002679640766777189</v>
      </c>
      <c r="K19" s="331">
        <v>8929493.969999999</v>
      </c>
      <c r="L19" s="334">
        <f>K19/'- 13 -'!$K$58</f>
        <v>0.007356328206855379</v>
      </c>
    </row>
    <row r="20" spans="2:12" ht="12.75">
      <c r="B20" s="318" t="s">
        <v>344</v>
      </c>
      <c r="C20" s="335"/>
      <c r="D20" s="334"/>
      <c r="E20" s="331">
        <v>13270850.84</v>
      </c>
      <c r="F20" s="334">
        <f>E20/'- 13 -'!$K$58</f>
        <v>0.010932840616864475</v>
      </c>
      <c r="G20" s="333"/>
      <c r="H20" s="334"/>
      <c r="I20" s="333"/>
      <c r="J20" s="334"/>
      <c r="K20" s="333"/>
      <c r="L20" s="334"/>
    </row>
    <row r="21" spans="2:12" ht="12.75">
      <c r="B21" s="360" t="s">
        <v>386</v>
      </c>
      <c r="C21" s="333">
        <v>3937145.9</v>
      </c>
      <c r="D21" s="334">
        <f>C21/'- 13 -'!$K$58</f>
        <v>0.0032435138582298643</v>
      </c>
      <c r="E21" s="333">
        <v>8544</v>
      </c>
      <c r="F21" s="334">
        <f>E21/'- 13 -'!$K$58</f>
        <v>7.03874916210648E-06</v>
      </c>
      <c r="G21" s="333">
        <v>0</v>
      </c>
      <c r="H21" s="334">
        <f>G21/'- 13 -'!$K$58</f>
        <v>0</v>
      </c>
      <c r="I21" s="333">
        <v>30911.31</v>
      </c>
      <c r="J21" s="334">
        <f>I21/'- 13 -'!$K$58</f>
        <v>2.546546785605263E-05</v>
      </c>
      <c r="K21" s="333">
        <v>730797.52</v>
      </c>
      <c r="L21" s="334">
        <f>K21/'- 13 -'!$K$58</f>
        <v>0.0006020482714851936</v>
      </c>
    </row>
    <row r="22" spans="3:12" ht="4.5" customHeight="1">
      <c r="C22" s="333"/>
      <c r="D22" s="334"/>
      <c r="E22" s="333"/>
      <c r="F22" s="334"/>
      <c r="G22" s="333"/>
      <c r="H22" s="334"/>
      <c r="I22" s="333"/>
      <c r="J22" s="334"/>
      <c r="K22" s="333"/>
      <c r="L22" s="334"/>
    </row>
    <row r="23" spans="1:12" ht="12.75">
      <c r="A23" s="76">
        <v>400</v>
      </c>
      <c r="B23" s="337" t="s">
        <v>294</v>
      </c>
      <c r="C23" s="333">
        <v>38660498.18000001</v>
      </c>
      <c r="D23" s="334">
        <f>C23/'- 13 -'!$K$58</f>
        <v>0.031849432253171134</v>
      </c>
      <c r="E23" s="331">
        <v>12028975.713</v>
      </c>
      <c r="F23" s="334">
        <f>E23/'- 13 -'!$K$58</f>
        <v>0.009909754531937962</v>
      </c>
      <c r="G23" s="331">
        <v>907917.39</v>
      </c>
      <c r="H23" s="334">
        <f>G23/'- 13 -'!$K$58</f>
        <v>0.0007479638071306651</v>
      </c>
      <c r="I23" s="331">
        <v>423378.57</v>
      </c>
      <c r="J23" s="334">
        <f>I23/'- 13 -'!$K$58</f>
        <v>0.0003487892737407935</v>
      </c>
      <c r="K23" s="331">
        <v>2944157.71</v>
      </c>
      <c r="L23" s="334">
        <f>K23/'- 13 -'!$K$58</f>
        <v>0.0024254667151652424</v>
      </c>
    </row>
    <row r="24" spans="3:12" ht="4.5" customHeight="1">
      <c r="C24" s="333"/>
      <c r="D24" s="334"/>
      <c r="E24" s="333"/>
      <c r="F24" s="334"/>
      <c r="G24" s="333"/>
      <c r="H24" s="334"/>
      <c r="I24" s="333"/>
      <c r="J24" s="334"/>
      <c r="K24" s="333"/>
      <c r="L24" s="334"/>
    </row>
    <row r="25" spans="1:12" ht="12.75">
      <c r="A25" s="338" t="s">
        <v>295</v>
      </c>
      <c r="B25" s="337" t="s">
        <v>251</v>
      </c>
      <c r="C25" s="333">
        <f>SUM(C26:C40)</f>
        <v>17631116.31</v>
      </c>
      <c r="D25" s="334">
        <f>C25/'- 13 -'!$K$58</f>
        <v>0.014524930378512919</v>
      </c>
      <c r="E25" s="333">
        <f>SUM(E26:E40)</f>
        <v>7764827.189999999</v>
      </c>
      <c r="F25" s="334">
        <f>E25/'- 13 -'!$K$58</f>
        <v>0.006396848183229647</v>
      </c>
      <c r="G25" s="333">
        <f>SUM(G26:G40)</f>
        <v>370854.83</v>
      </c>
      <c r="H25" s="334">
        <f>G25/'- 13 -'!$K$58</f>
        <v>0.00030551897517856286</v>
      </c>
      <c r="I25" s="333">
        <f>SUM(I26:I40)</f>
        <v>636751</v>
      </c>
      <c r="J25" s="334">
        <f>I25/'- 13 -'!$K$58</f>
        <v>0.0005245705252481816</v>
      </c>
      <c r="K25" s="333">
        <f>SUM(K26:K40)</f>
        <v>10734233.209999997</v>
      </c>
      <c r="L25" s="334">
        <f>K25/'- 13 -'!$K$58</f>
        <v>0.008843115052989587</v>
      </c>
    </row>
    <row r="26" spans="2:13" ht="12.75">
      <c r="B26" s="318" t="s">
        <v>296</v>
      </c>
      <c r="C26" s="333">
        <v>3517691.32</v>
      </c>
      <c r="D26" s="334">
        <f>C26/'- 13 -'!$K$58</f>
        <v>0.002897957260205903</v>
      </c>
      <c r="E26" s="331">
        <v>6116617.809999999</v>
      </c>
      <c r="F26" s="334">
        <f>E26/'- 13 -'!$K$58</f>
        <v>0.0050390143357985796</v>
      </c>
      <c r="G26" s="331">
        <v>52629.68</v>
      </c>
      <c r="H26" s="334">
        <f>G26/'- 13 -'!$K$58</f>
        <v>4.335757443842839E-05</v>
      </c>
      <c r="I26" s="331">
        <v>390042.81</v>
      </c>
      <c r="J26" s="334">
        <f>I26/'- 13 -'!$K$58</f>
        <v>0.00032132648666586573</v>
      </c>
      <c r="K26" s="331">
        <v>2456481.17</v>
      </c>
      <c r="L26" s="334">
        <f>K26/'- 13 -'!$K$58</f>
        <v>0.0020237072538703002</v>
      </c>
      <c r="M26"/>
    </row>
    <row r="27" spans="2:13" ht="12.75">
      <c r="B27" s="318" t="s">
        <v>297</v>
      </c>
      <c r="C27" s="333">
        <v>3235633.86</v>
      </c>
      <c r="D27" s="334">
        <f>C27/'- 13 -'!$K$58</f>
        <v>0.0026655916574155375</v>
      </c>
      <c r="E27" s="331">
        <v>136646.85</v>
      </c>
      <c r="F27" s="334">
        <f>E27/'- 13 -'!$K$58</f>
        <v>0.00011257290507279844</v>
      </c>
      <c r="G27" s="331">
        <v>49477.35</v>
      </c>
      <c r="H27" s="334">
        <f>G27/'- 13 -'!$K$58</f>
        <v>4.076061047000808E-05</v>
      </c>
      <c r="I27" s="331">
        <v>36808.88</v>
      </c>
      <c r="J27" s="334">
        <f>I27/'- 13 -'!$K$58</f>
        <v>3.032402542814583E-05</v>
      </c>
      <c r="K27" s="331">
        <v>1178611.43</v>
      </c>
      <c r="L27" s="334">
        <f>K27/'- 13 -'!$K$58</f>
        <v>0.0009709679559177926</v>
      </c>
      <c r="M27"/>
    </row>
    <row r="28" spans="2:13" ht="12.75" customHeight="1">
      <c r="B28" s="318" t="s">
        <v>298</v>
      </c>
      <c r="C28" s="333"/>
      <c r="D28" s="334">
        <f>C28/'- 13 -'!$K$58</f>
        <v>0</v>
      </c>
      <c r="E28" s="333"/>
      <c r="F28" s="334">
        <f>E28/'- 13 -'!$K$58</f>
        <v>0</v>
      </c>
      <c r="G28" s="333"/>
      <c r="H28" s="334">
        <f>G28/'- 13 -'!$K$58</f>
        <v>0</v>
      </c>
      <c r="I28" s="333"/>
      <c r="J28" s="334">
        <f>I28/'- 13 -'!$K$58</f>
        <v>0</v>
      </c>
      <c r="K28" s="333"/>
      <c r="L28" s="334">
        <f>K28/'- 13 -'!$K$58</f>
        <v>0</v>
      </c>
      <c r="M28"/>
    </row>
    <row r="29" spans="2:13" ht="12.75" customHeight="1">
      <c r="B29" s="318" t="s">
        <v>299</v>
      </c>
      <c r="C29" s="333">
        <v>1374975.46</v>
      </c>
      <c r="D29" s="334">
        <f>C29/'- 13 -'!$K$58</f>
        <v>0.0011327372854625436</v>
      </c>
      <c r="E29" s="331">
        <v>1097512.55</v>
      </c>
      <c r="F29" s="334">
        <f>E29/'- 13 -'!$K$58</f>
        <v>0.0009041567815676318</v>
      </c>
      <c r="G29" s="331">
        <v>47437.44</v>
      </c>
      <c r="H29" s="334">
        <f>G29/'- 13 -'!$K$58</f>
        <v>3.908008439284602E-05</v>
      </c>
      <c r="I29" s="331">
        <v>18818.46</v>
      </c>
      <c r="J29" s="334">
        <f>I29/'- 13 -'!$K$58</f>
        <v>1.5503092176630888E-05</v>
      </c>
      <c r="K29" s="331">
        <v>2008956.41</v>
      </c>
      <c r="L29" s="334">
        <f>K29/'- 13 -'!$K$58</f>
        <v>0.0016550257780425961</v>
      </c>
      <c r="M29" s="452" t="s">
        <v>472</v>
      </c>
    </row>
    <row r="30" spans="2:13" ht="12.75" customHeight="1">
      <c r="B30" s="318" t="s">
        <v>300</v>
      </c>
      <c r="C30" s="333"/>
      <c r="D30" s="334">
        <f>C30/'- 13 -'!$K$58</f>
        <v>0</v>
      </c>
      <c r="E30" s="333"/>
      <c r="F30" s="334">
        <f>E30/'- 13 -'!$K$58</f>
        <v>0</v>
      </c>
      <c r="G30" s="333"/>
      <c r="H30" s="334">
        <f>G30/'- 13 -'!$K$58</f>
        <v>0</v>
      </c>
      <c r="I30" s="333"/>
      <c r="J30" s="334">
        <f>I30/'- 13 -'!$K$58</f>
        <v>0</v>
      </c>
      <c r="K30" s="333"/>
      <c r="L30" s="334">
        <f>K30/'- 13 -'!$K$58</f>
        <v>0</v>
      </c>
      <c r="M30" s="452"/>
    </row>
    <row r="31" spans="2:13" ht="12.75" customHeight="1">
      <c r="B31" s="318" t="s">
        <v>301</v>
      </c>
      <c r="C31" s="333">
        <v>624590</v>
      </c>
      <c r="D31" s="334">
        <f>C31/'- 13 -'!$K$58</f>
        <v>0.0005145520059878378</v>
      </c>
      <c r="E31" s="331">
        <v>128868</v>
      </c>
      <c r="F31" s="334">
        <f>E31/'- 13 -'!$K$58</f>
        <v>0.00010616450456722118</v>
      </c>
      <c r="G31" s="331">
        <v>40016</v>
      </c>
      <c r="H31" s="334">
        <f>G31/'- 13 -'!$K$58</f>
        <v>3.296612669368597E-05</v>
      </c>
      <c r="I31" s="331">
        <v>0</v>
      </c>
      <c r="J31" s="334">
        <f>I31/'- 13 -'!$K$58</f>
        <v>0</v>
      </c>
      <c r="K31" s="333"/>
      <c r="L31" s="334">
        <f>K31/'- 13 -'!$K$58</f>
        <v>0</v>
      </c>
      <c r="M31" s="453"/>
    </row>
    <row r="32" spans="2:13" ht="12.75" customHeight="1">
      <c r="B32" s="318" t="s">
        <v>302</v>
      </c>
      <c r="C32" s="333">
        <v>467163.45</v>
      </c>
      <c r="D32" s="334">
        <f>C32/'- 13 -'!$K$58</f>
        <v>0.000384860292866839</v>
      </c>
      <c r="E32" s="331">
        <v>13789</v>
      </c>
      <c r="F32" s="334">
        <f>E32/'- 13 -'!$K$58</f>
        <v>1.1359704142823765E-05</v>
      </c>
      <c r="G32" s="331">
        <v>4180</v>
      </c>
      <c r="H32" s="334">
        <f>G32/'- 13 -'!$K$58</f>
        <v>3.4435828063676365E-06</v>
      </c>
      <c r="I32" s="331">
        <v>97501</v>
      </c>
      <c r="J32" s="334">
        <f>I32/'- 13 -'!$K$58</f>
        <v>8.032362851761984E-05</v>
      </c>
      <c r="K32" s="331">
        <v>356522.06</v>
      </c>
      <c r="L32" s="334">
        <f>K32/'- 13 -'!$K$58</f>
        <v>0.00029371130045616526</v>
      </c>
      <c r="M32"/>
    </row>
    <row r="33" spans="2:13" ht="12.75">
      <c r="B33" s="318" t="s">
        <v>303</v>
      </c>
      <c r="C33" s="333"/>
      <c r="D33" s="334">
        <f>C33/'- 13 -'!$K$58</f>
        <v>0</v>
      </c>
      <c r="E33" s="333"/>
      <c r="F33" s="334">
        <f>E33/'- 13 -'!$K$58</f>
        <v>0</v>
      </c>
      <c r="G33" s="333"/>
      <c r="H33" s="334">
        <f>G33/'- 13 -'!$K$58</f>
        <v>0</v>
      </c>
      <c r="I33" s="333"/>
      <c r="J33" s="334">
        <f>I33/'- 13 -'!$K$58</f>
        <v>0</v>
      </c>
      <c r="K33" s="331">
        <v>570922.45</v>
      </c>
      <c r="L33" s="334">
        <f>K33/'- 13 -'!$K$58</f>
        <v>0.0004703394097103556</v>
      </c>
      <c r="M33"/>
    </row>
    <row r="34" spans="2:13" ht="12.75">
      <c r="B34" s="318" t="s">
        <v>304</v>
      </c>
      <c r="C34" s="333">
        <v>2797773.93</v>
      </c>
      <c r="D34" s="334">
        <f>C34/'- 13 -'!$K$58</f>
        <v>0.0023048722969979934</v>
      </c>
      <c r="E34" s="331">
        <v>29788.07</v>
      </c>
      <c r="F34" s="334">
        <f>E34/'- 13 -'!$K$58</f>
        <v>2.454011619303244E-05</v>
      </c>
      <c r="G34" s="331">
        <v>106779.36</v>
      </c>
      <c r="H34" s="334">
        <f>G34/'- 13 -'!$K$58</f>
        <v>8.796736080644502E-05</v>
      </c>
      <c r="I34" s="331">
        <v>6969.89</v>
      </c>
      <c r="J34" s="334">
        <f>I34/'- 13 -'!$K$58</f>
        <v>5.741960135472184E-06</v>
      </c>
      <c r="K34" s="331">
        <v>271804.47</v>
      </c>
      <c r="L34" s="334">
        <f>K34/'- 13 -'!$K$58</f>
        <v>0.0002239189472693464</v>
      </c>
      <c r="M34"/>
    </row>
    <row r="35" spans="2:12" ht="12.75">
      <c r="B35" s="318" t="s">
        <v>305</v>
      </c>
      <c r="C35" s="333">
        <v>1984703.5</v>
      </c>
      <c r="D35" s="334">
        <f>C35/'- 13 -'!$K$58</f>
        <v>0.0016350456574970504</v>
      </c>
      <c r="E35" s="331">
        <v>32972.91</v>
      </c>
      <c r="F35" s="334">
        <f>E35/'- 13 -'!$K$58</f>
        <v>2.716386266792046E-05</v>
      </c>
      <c r="G35" s="331">
        <v>11125</v>
      </c>
      <c r="H35" s="334">
        <f>G35/'- 13 -'!$K$58</f>
        <v>9.165037971492813E-06</v>
      </c>
      <c r="I35" s="331">
        <v>26102.76</v>
      </c>
      <c r="J35" s="334">
        <f>I35/'- 13 -'!$K$58</f>
        <v>2.150407070209112E-05</v>
      </c>
      <c r="K35" s="331">
        <v>481834.86</v>
      </c>
      <c r="L35" s="334">
        <f>K35/'- 13 -'!$K$58</f>
        <v>0.00039694694722597064</v>
      </c>
    </row>
    <row r="36" spans="1:12" ht="12.75">
      <c r="A36" s="150"/>
      <c r="B36" s="330" t="s">
        <v>306</v>
      </c>
      <c r="C36" s="333"/>
      <c r="D36" s="334">
        <f>C36/'- 13 -'!$K$58</f>
        <v>0</v>
      </c>
      <c r="E36" s="333"/>
      <c r="F36" s="334">
        <f>E36/'- 13 -'!$K$58</f>
        <v>0</v>
      </c>
      <c r="G36" s="333"/>
      <c r="H36" s="334">
        <f>G36/'- 13 -'!$K$58</f>
        <v>0</v>
      </c>
      <c r="I36" s="331"/>
      <c r="J36" s="334">
        <f>I36/'- 13 -'!$K$58</f>
        <v>0</v>
      </c>
      <c r="K36" s="333"/>
      <c r="L36" s="334">
        <f>K36/'- 13 -'!$K$58</f>
        <v>0</v>
      </c>
    </row>
    <row r="37" spans="2:12" ht="12.75">
      <c r="B37" s="318" t="s">
        <v>307</v>
      </c>
      <c r="C37" s="333">
        <v>214613.98</v>
      </c>
      <c r="D37" s="334">
        <f>C37/'- 13 -'!$K$58</f>
        <v>0.00017680406974500667</v>
      </c>
      <c r="E37" s="331">
        <v>11177.6</v>
      </c>
      <c r="F37" s="334">
        <f>E37/'- 13 -'!$K$58</f>
        <v>9.20837109484567E-06</v>
      </c>
      <c r="G37" s="331">
        <v>10013</v>
      </c>
      <c r="H37" s="334">
        <f>G37/'- 13 -'!$K$58</f>
        <v>8.248946086162474E-06</v>
      </c>
      <c r="I37" s="331">
        <v>43716</v>
      </c>
      <c r="J37" s="334">
        <f>I37/'- 13 -'!$K$58</f>
        <v>3.6014274153867845E-05</v>
      </c>
      <c r="K37" s="331">
        <v>685603.17</v>
      </c>
      <c r="L37" s="334">
        <f>K37/'- 13 -'!$K$58</f>
        <v>0.0005648160976562555</v>
      </c>
    </row>
    <row r="38" spans="2:12" ht="12.75">
      <c r="B38" s="318" t="s">
        <v>308</v>
      </c>
      <c r="C38" s="333">
        <v>342632.9</v>
      </c>
      <c r="D38" s="334">
        <f>C38/'- 13 -'!$K$58</f>
        <v>0.0002822690821377708</v>
      </c>
      <c r="E38" s="331">
        <v>27478</v>
      </c>
      <c r="F38" s="334">
        <f>E38/'- 13 -'!$K$58</f>
        <v>2.263702592185883E-05</v>
      </c>
      <c r="G38" s="331">
        <v>14881</v>
      </c>
      <c r="H38" s="334">
        <f>G38/'- 13 -'!$K$58</f>
        <v>1.2259319555396363E-05</v>
      </c>
      <c r="I38" s="331">
        <v>6421</v>
      </c>
      <c r="J38" s="334">
        <f>I38/'- 13 -'!$K$58</f>
        <v>5.289771578872391E-06</v>
      </c>
      <c r="K38" s="331">
        <v>1641858.38</v>
      </c>
      <c r="L38" s="334">
        <f>K38/'- 13 -'!$K$58</f>
        <v>0.0013526017435068472</v>
      </c>
    </row>
    <row r="39" spans="2:12" ht="12.75">
      <c r="B39" s="360" t="s">
        <v>387</v>
      </c>
      <c r="C39" s="333">
        <v>314788.12</v>
      </c>
      <c r="D39" s="334">
        <f>C39/'- 13 -'!$K$58</f>
        <v>0.0002593298941820077</v>
      </c>
      <c r="E39" s="333">
        <v>144654.28</v>
      </c>
      <c r="F39" s="334">
        <f>E39/'- 13 -'!$K$58</f>
        <v>0.00011916961518552388</v>
      </c>
      <c r="G39" s="333">
        <v>330</v>
      </c>
      <c r="H39" s="334">
        <f>G39/'- 13 -'!$K$58</f>
        <v>2.7186180050270814E-07</v>
      </c>
      <c r="I39" s="333">
        <v>7405.2</v>
      </c>
      <c r="J39" s="334">
        <f>I39/'- 13 -'!$K$58</f>
        <v>6.10057880328077E-06</v>
      </c>
      <c r="K39" s="333">
        <v>533037.52</v>
      </c>
      <c r="L39" s="334">
        <f>K39/'- 13 -'!$K$58</f>
        <v>0.00043912890885666153</v>
      </c>
    </row>
    <row r="40" spans="2:12" ht="12.75">
      <c r="B40" s="318" t="s">
        <v>309</v>
      </c>
      <c r="C40" s="333">
        <v>2756549.79</v>
      </c>
      <c r="D40" s="334">
        <f>C40/'- 13 -'!$K$58</f>
        <v>0.0022709108760144304</v>
      </c>
      <c r="E40" s="331">
        <v>25322.12</v>
      </c>
      <c r="F40" s="334">
        <f>E40/'- 13 -'!$K$58</f>
        <v>2.086096101741102E-05</v>
      </c>
      <c r="G40" s="331">
        <v>33986</v>
      </c>
      <c r="H40" s="334">
        <f>G40/'- 13 -'!$K$58</f>
        <v>2.799847015722739E-05</v>
      </c>
      <c r="I40" s="331">
        <v>2965</v>
      </c>
      <c r="J40" s="334">
        <f>I40/'- 13 -'!$K$58</f>
        <v>2.442637086334938E-06</v>
      </c>
      <c r="K40" s="331">
        <v>548601.29</v>
      </c>
      <c r="L40" s="334">
        <f>K40/'- 13 -'!$K$58</f>
        <v>0.00045195071047729804</v>
      </c>
    </row>
    <row r="41" spans="3:12" ht="4.5" customHeight="1">
      <c r="C41" s="335"/>
      <c r="D41" s="335"/>
      <c r="E41" s="335"/>
      <c r="F41" s="335"/>
      <c r="G41" s="335"/>
      <c r="H41" s="335"/>
      <c r="I41" s="335"/>
      <c r="J41" s="335"/>
      <c r="K41" s="335"/>
      <c r="L41" s="335"/>
    </row>
    <row r="42" spans="1:12" ht="12.75">
      <c r="A42" s="76">
        <v>700</v>
      </c>
      <c r="B42" s="337" t="s">
        <v>310</v>
      </c>
      <c r="C42" s="333">
        <f>SUM(C43:C48)</f>
        <v>47257786.14</v>
      </c>
      <c r="D42" s="334">
        <f>C42/'- 13 -'!$K$58</f>
        <v>0.03893208129634038</v>
      </c>
      <c r="E42" s="333">
        <f>SUM(E43:E48)</f>
        <v>2765799.43</v>
      </c>
      <c r="F42" s="334">
        <f>E42/'- 13 -'!$K$58</f>
        <v>0.0022785309480883756</v>
      </c>
      <c r="G42" s="333">
        <f>SUM(G43:G48)</f>
        <v>3556263.08</v>
      </c>
      <c r="H42" s="334">
        <f>G42/'- 13 -'!$K$58</f>
        <v>0.0029297335878488073</v>
      </c>
      <c r="I42" s="333">
        <f>SUM(I43:I48)</f>
        <v>474124.71</v>
      </c>
      <c r="J42" s="334">
        <f>I42/'- 13 -'!$K$58</f>
        <v>0.00039059514340431624</v>
      </c>
      <c r="K42" s="333">
        <f>SUM(K43:K48)</f>
        <v>2947746.5</v>
      </c>
      <c r="L42" s="334">
        <f>K42/'- 13 -'!$K$58</f>
        <v>0.002428423245198655</v>
      </c>
    </row>
    <row r="43" spans="2:12" ht="12.75">
      <c r="B43" s="318" t="s">
        <v>311</v>
      </c>
      <c r="C43" s="333">
        <v>16636560.840000002</v>
      </c>
      <c r="D43" s="334">
        <f>C43/'- 13 -'!$K$58</f>
        <v>0.013705592073137112</v>
      </c>
      <c r="E43" s="331">
        <v>1583229.47</v>
      </c>
      <c r="F43" s="334">
        <f>E43/'- 13 -'!$K$58</f>
        <v>0.001304301861585298</v>
      </c>
      <c r="G43" s="331">
        <v>2172961.56</v>
      </c>
      <c r="H43" s="334">
        <f>G43/'- 13 -'!$K$58</f>
        <v>0.0017901370973477985</v>
      </c>
      <c r="I43" s="331">
        <v>239216.74</v>
      </c>
      <c r="J43" s="334">
        <f>I43/'- 13 -'!$K$58</f>
        <v>0.00019707240499026727</v>
      </c>
      <c r="K43" s="331">
        <v>1307102.15</v>
      </c>
      <c r="L43" s="334">
        <f>K43/'- 13 -'!$K$58</f>
        <v>0.0010768216483029117</v>
      </c>
    </row>
    <row r="44" spans="2:12" ht="12.75">
      <c r="B44" s="318" t="s">
        <v>312</v>
      </c>
      <c r="C44" s="333">
        <v>7619190.389999999</v>
      </c>
      <c r="D44" s="334">
        <f>C44/'- 13 -'!$K$58</f>
        <v>0.006276869144843426</v>
      </c>
      <c r="E44" s="331">
        <v>188881.13</v>
      </c>
      <c r="F44" s="334">
        <f>E44/'- 13 -'!$K$58</f>
        <v>0.0001556047396448063</v>
      </c>
      <c r="G44" s="331">
        <v>127582.63</v>
      </c>
      <c r="H44" s="334">
        <f>G44/'- 13 -'!$K$58</f>
        <v>0.00010510558637779039</v>
      </c>
      <c r="I44" s="331">
        <v>59290.64</v>
      </c>
      <c r="J44" s="334">
        <f>I44/'- 13 -'!$K$58</f>
        <v>4.884503073744814E-05</v>
      </c>
      <c r="K44" s="333"/>
      <c r="L44" s="334">
        <f>K44/'- 13 -'!$K$58</f>
        <v>0</v>
      </c>
    </row>
    <row r="45" spans="2:12" ht="12.75">
      <c r="B45" s="318" t="s">
        <v>313</v>
      </c>
      <c r="C45" s="333">
        <v>1440352.88</v>
      </c>
      <c r="D45" s="334">
        <f>C45/'- 13 -'!$K$58</f>
        <v>0.0011865967494426094</v>
      </c>
      <c r="E45" s="331">
        <v>323796.72</v>
      </c>
      <c r="F45" s="334">
        <f>E45/'- 13 -'!$K$58</f>
        <v>0.00026675139180627646</v>
      </c>
      <c r="G45" s="331">
        <v>32730</v>
      </c>
      <c r="H45" s="334">
        <f>G45/'- 13 -'!$K$58</f>
        <v>2.6963747668041325E-05</v>
      </c>
      <c r="I45" s="331">
        <v>52897</v>
      </c>
      <c r="J45" s="334">
        <f>I45/'- 13 -'!$K$58</f>
        <v>4.3577798973308344E-05</v>
      </c>
      <c r="K45" s="331">
        <v>119808.56</v>
      </c>
      <c r="L45" s="334">
        <f>K45/'- 13 -'!$K$58</f>
        <v>9.870112374920224E-05</v>
      </c>
    </row>
    <row r="46" spans="2:12" ht="12.75">
      <c r="B46" s="318" t="s">
        <v>314</v>
      </c>
      <c r="C46" s="333">
        <v>6128600.6</v>
      </c>
      <c r="D46" s="334">
        <f>C46/'- 13 -'!$K$58</f>
        <v>0.005048886041448416</v>
      </c>
      <c r="E46" s="331">
        <v>248595.07</v>
      </c>
      <c r="F46" s="334">
        <f>E46/'- 13 -'!$K$58</f>
        <v>0.00020479849492817203</v>
      </c>
      <c r="G46" s="331">
        <v>724019.85</v>
      </c>
      <c r="H46" s="334">
        <f>G46/'- 13 -'!$K$58</f>
        <v>0.000596464666729396</v>
      </c>
      <c r="I46" s="331">
        <v>56726.41</v>
      </c>
      <c r="J46" s="334">
        <f>I46/'- 13 -'!$K$58</f>
        <v>4.673255745046918E-05</v>
      </c>
      <c r="K46" s="331">
        <v>373442.55</v>
      </c>
      <c r="L46" s="334">
        <f>K46/'- 13 -'!$K$58</f>
        <v>0.0003076508000827958</v>
      </c>
    </row>
    <row r="47" spans="2:12" ht="12.75">
      <c r="B47" s="318" t="s">
        <v>315</v>
      </c>
      <c r="C47" s="333">
        <v>352975</v>
      </c>
      <c r="D47" s="334">
        <f>C47/'- 13 -'!$K$58</f>
        <v>0.00029078914858316184</v>
      </c>
      <c r="E47" s="331">
        <v>13716</v>
      </c>
      <c r="F47" s="334">
        <f>E47/'- 13 -'!$K$58</f>
        <v>1.1299565017258015E-05</v>
      </c>
      <c r="G47" s="331">
        <v>16689</v>
      </c>
      <c r="H47" s="334">
        <f>G47/'- 13 -'!$K$58</f>
        <v>1.3748792692696049E-05</v>
      </c>
      <c r="I47" s="331">
        <v>0</v>
      </c>
      <c r="J47" s="334">
        <f>I47/'- 13 -'!$K$58</f>
        <v>0</v>
      </c>
      <c r="K47" s="331">
        <v>1253</v>
      </c>
      <c r="L47" s="334">
        <f>K47/'- 13 -'!$K$58</f>
        <v>1.032251018272404E-06</v>
      </c>
    </row>
    <row r="48" spans="2:12" ht="12.75">
      <c r="B48" s="318" t="s">
        <v>316</v>
      </c>
      <c r="C48" s="333">
        <v>15080106.43</v>
      </c>
      <c r="D48" s="334">
        <f>C48/'- 13 -'!$K$58</f>
        <v>0.012423348138885655</v>
      </c>
      <c r="E48" s="331">
        <v>407581.04</v>
      </c>
      <c r="F48" s="334">
        <f>E48/'- 13 -'!$K$58</f>
        <v>0.00033577489510656455</v>
      </c>
      <c r="G48" s="331">
        <v>482280.04</v>
      </c>
      <c r="H48" s="334">
        <f>G48/'- 13 -'!$K$58</f>
        <v>0.00039731369703308516</v>
      </c>
      <c r="I48" s="331">
        <v>65993.92</v>
      </c>
      <c r="J48" s="334">
        <f>I48/'- 13 -'!$K$58</f>
        <v>5.436735125282327E-05</v>
      </c>
      <c r="K48" s="331">
        <v>1146140.24</v>
      </c>
      <c r="L48" s="334">
        <f>K48/'- 13 -'!$K$58</f>
        <v>0.0009442174220454728</v>
      </c>
    </row>
    <row r="49" spans="3:12" ht="4.5" customHeight="1">
      <c r="C49" s="335"/>
      <c r="D49" s="335"/>
      <c r="E49" s="335"/>
      <c r="F49" s="335"/>
      <c r="G49" s="335"/>
      <c r="H49" s="335"/>
      <c r="I49" s="335"/>
      <c r="J49" s="335"/>
      <c r="K49" s="335"/>
      <c r="L49" s="335"/>
    </row>
    <row r="50" spans="1:12" ht="12.75">
      <c r="A50" s="76">
        <v>900</v>
      </c>
      <c r="B50" s="337" t="s">
        <v>125</v>
      </c>
      <c r="C50" s="333"/>
      <c r="D50" s="334"/>
      <c r="E50" s="333"/>
      <c r="F50" s="334"/>
      <c r="G50" s="333"/>
      <c r="H50" s="334"/>
      <c r="I50" s="333"/>
      <c r="J50" s="334"/>
      <c r="K50" s="333"/>
      <c r="L50" s="334"/>
    </row>
    <row r="51" spans="2:12" ht="12.75">
      <c r="B51" s="318" t="s">
        <v>317</v>
      </c>
      <c r="C51" s="333"/>
      <c r="D51" s="334"/>
      <c r="E51" s="333"/>
      <c r="F51" s="334"/>
      <c r="G51" s="333"/>
      <c r="H51" s="334"/>
      <c r="I51" s="333"/>
      <c r="J51" s="334"/>
      <c r="K51" s="333"/>
      <c r="L51" s="334"/>
    </row>
    <row r="52" spans="2:12" ht="12.75">
      <c r="B52" s="318" t="s">
        <v>318</v>
      </c>
      <c r="C52" s="333"/>
      <c r="D52" s="334"/>
      <c r="E52" s="335"/>
      <c r="F52" s="334"/>
      <c r="G52" s="333"/>
      <c r="H52" s="334"/>
      <c r="I52" s="333"/>
      <c r="J52" s="334"/>
      <c r="K52" s="333"/>
      <c r="L52" s="334"/>
    </row>
    <row r="53" spans="2:12" ht="12.75">
      <c r="B53" s="318" t="s">
        <v>319</v>
      </c>
      <c r="C53" s="333"/>
      <c r="D53" s="334"/>
      <c r="E53" s="333"/>
      <c r="F53" s="334"/>
      <c r="G53" s="333"/>
      <c r="H53" s="334"/>
      <c r="I53" s="333"/>
      <c r="J53" s="334"/>
      <c r="K53" s="333"/>
      <c r="L53" s="334"/>
    </row>
    <row r="54" spans="2:12" ht="12.75">
      <c r="B54" s="318" t="s">
        <v>320</v>
      </c>
      <c r="C54" s="333"/>
      <c r="D54" s="334"/>
      <c r="E54" s="333"/>
      <c r="F54" s="334"/>
      <c r="G54" s="333"/>
      <c r="H54" s="334"/>
      <c r="I54" s="333"/>
      <c r="J54" s="334"/>
      <c r="K54" s="333"/>
      <c r="L54" s="334"/>
    </row>
    <row r="55" spans="2:12" ht="12.75">
      <c r="B55" s="318" t="s">
        <v>321</v>
      </c>
      <c r="C55" s="333"/>
      <c r="D55" s="334"/>
      <c r="E55" s="333"/>
      <c r="F55" s="334"/>
      <c r="G55" s="333"/>
      <c r="H55" s="334"/>
      <c r="I55" s="333"/>
      <c r="J55" s="334"/>
      <c r="K55" s="333"/>
      <c r="L55" s="334"/>
    </row>
    <row r="56" spans="2:12" ht="12.75">
      <c r="B56" s="318" t="s">
        <v>322</v>
      </c>
      <c r="C56" s="333"/>
      <c r="D56" s="334"/>
      <c r="E56" s="333"/>
      <c r="F56" s="334"/>
      <c r="G56" s="333"/>
      <c r="H56" s="334"/>
      <c r="I56" s="333"/>
      <c r="J56" s="334"/>
      <c r="K56" s="333"/>
      <c r="L56" s="334"/>
    </row>
    <row r="57" spans="3:12" ht="4.5" customHeight="1">
      <c r="C57" s="150"/>
      <c r="D57" s="225"/>
      <c r="E57" s="150"/>
      <c r="F57" s="225"/>
      <c r="G57" s="150"/>
      <c r="H57" s="225"/>
      <c r="I57" s="150"/>
      <c r="J57" s="225"/>
      <c r="K57" s="150"/>
      <c r="L57" s="225"/>
    </row>
    <row r="58" spans="2:12" ht="12.75">
      <c r="B58" s="292" t="s">
        <v>323</v>
      </c>
      <c r="C58" s="293">
        <f>SUM(C50,C42,C25,C23,C13)</f>
        <v>696116456.1</v>
      </c>
      <c r="D58" s="294">
        <f>C58/'- 13 -'!$K$58</f>
        <v>0.5734771912573042</v>
      </c>
      <c r="E58" s="293">
        <f>SUM(E50,E42,E25,E23,E13)</f>
        <v>161397298.833</v>
      </c>
      <c r="F58" s="294">
        <f>E58/'- 13 -'!$K$58</f>
        <v>0.1329629098697364</v>
      </c>
      <c r="G58" s="293">
        <f>SUM(G50,G42,G25,G23,G13)</f>
        <v>20590138.490000002</v>
      </c>
      <c r="H58" s="294">
        <f>G58/'- 13 -'!$K$58</f>
        <v>0.016962642795428827</v>
      </c>
      <c r="I58" s="293">
        <f>SUM(I50,I42,I25,I23,I13)</f>
        <v>7391764.31</v>
      </c>
      <c r="J58" s="294">
        <f>I58/'- 13 -'!$K$58</f>
        <v>0.006089510164267449</v>
      </c>
      <c r="K58" s="293">
        <f>SUM(K50,K42,K25,K23,K13)</f>
        <v>43775006.06</v>
      </c>
      <c r="L58" s="294">
        <f>K58/'- 13 -'!$K$58</f>
        <v>0.03606288474087443</v>
      </c>
    </row>
  </sheetData>
  <mergeCells count="1">
    <mergeCell ref="M29:M31"/>
  </mergeCells>
  <printOptions verticalCentered="1"/>
  <pageMargins left="0.5" right="0" top="0.25" bottom="0.25" header="0" footer="0"/>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2002-05-22T15:38:20Z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